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ТЕВАЯ ПАПКА\10 сессия\"/>
    </mc:Choice>
  </mc:AlternateContent>
  <bookViews>
    <workbookView xWindow="0" yWindow="0" windowWidth="28800" windowHeight="12330"/>
  </bookViews>
  <sheets>
    <sheet name="Киреше" sheetId="1" r:id="rId1"/>
    <sheet name="Чыгаша" sheetId="2" r:id="rId2"/>
  </sheets>
  <externalReferences>
    <externalReference r:id="rId3"/>
  </externalReferences>
  <definedNames>
    <definedName name="_xlnm.Print_Titles" localSheetId="0">Киреше!$9:$11</definedName>
    <definedName name="_xlnm.Print_Titles" localSheetId="1">Чыгаша!$9:$11</definedName>
    <definedName name="_xlnm.Print_Area" localSheetId="1">Чыгаша!$A$1:$Y$1677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76" i="2" l="1"/>
  <c r="Q1676" i="2"/>
  <c r="P1676" i="2"/>
  <c r="Y1676" i="2" s="1"/>
  <c r="O1676" i="2"/>
  <c r="O1673" i="2" s="1"/>
  <c r="N1676" i="2"/>
  <c r="M1676" i="2"/>
  <c r="L1676" i="2"/>
  <c r="W1676" i="2" s="1"/>
  <c r="K1676" i="2"/>
  <c r="J1676" i="2"/>
  <c r="I1676" i="2"/>
  <c r="H1676" i="2"/>
  <c r="G1676" i="2"/>
  <c r="F1676" i="2"/>
  <c r="S1676" i="2" s="1"/>
  <c r="E1676" i="2"/>
  <c r="D1676" i="2"/>
  <c r="Y1675" i="2"/>
  <c r="U1675" i="2"/>
  <c r="T1675" i="2"/>
  <c r="S1675" i="2"/>
  <c r="Q1675" i="2"/>
  <c r="P1675" i="2"/>
  <c r="X1675" i="2" s="1"/>
  <c r="O1675" i="2"/>
  <c r="N1675" i="2"/>
  <c r="W1675" i="2" s="1"/>
  <c r="M1675" i="2"/>
  <c r="L1675" i="2"/>
  <c r="K1675" i="2"/>
  <c r="J1675" i="2"/>
  <c r="I1675" i="2"/>
  <c r="H1675" i="2"/>
  <c r="G1675" i="2"/>
  <c r="F1675" i="2"/>
  <c r="R1675" i="2" s="1"/>
  <c r="E1675" i="2"/>
  <c r="D1675" i="2"/>
  <c r="Y1674" i="2"/>
  <c r="X1674" i="2"/>
  <c r="W1674" i="2"/>
  <c r="S1674" i="2"/>
  <c r="Q1674" i="2"/>
  <c r="Q1673" i="2" s="1"/>
  <c r="P1674" i="2"/>
  <c r="O1674" i="2"/>
  <c r="N1674" i="2"/>
  <c r="V1674" i="2" s="1"/>
  <c r="M1674" i="2"/>
  <c r="M1673" i="2" s="1"/>
  <c r="L1674" i="2"/>
  <c r="U1674" i="2" s="1"/>
  <c r="K1674" i="2"/>
  <c r="K1673" i="2" s="1"/>
  <c r="J1674" i="2"/>
  <c r="I1674" i="2"/>
  <c r="H1674" i="2"/>
  <c r="H1673" i="2" s="1"/>
  <c r="G1674" i="2"/>
  <c r="G1673" i="2" s="1"/>
  <c r="F1674" i="2"/>
  <c r="F1673" i="2" s="1"/>
  <c r="E1674" i="2"/>
  <c r="E1673" i="2" s="1"/>
  <c r="D1674" i="2"/>
  <c r="P1673" i="2"/>
  <c r="J1673" i="2"/>
  <c r="I1673" i="2"/>
  <c r="D1673" i="2"/>
  <c r="Y1672" i="2"/>
  <c r="U1672" i="2"/>
  <c r="T1672" i="2"/>
  <c r="S1672" i="2"/>
  <c r="Q1672" i="2"/>
  <c r="P1672" i="2"/>
  <c r="X1672" i="2" s="1"/>
  <c r="O1672" i="2"/>
  <c r="N1672" i="2"/>
  <c r="W1672" i="2" s="1"/>
  <c r="M1672" i="2"/>
  <c r="L1672" i="2"/>
  <c r="K1672" i="2"/>
  <c r="J1672" i="2"/>
  <c r="I1672" i="2"/>
  <c r="H1672" i="2"/>
  <c r="G1672" i="2"/>
  <c r="F1672" i="2"/>
  <c r="R1672" i="2" s="1"/>
  <c r="E1672" i="2"/>
  <c r="D1672" i="2"/>
  <c r="Y1671" i="2"/>
  <c r="X1671" i="2"/>
  <c r="W1671" i="2"/>
  <c r="S1671" i="2"/>
  <c r="Q1671" i="2"/>
  <c r="P1671" i="2"/>
  <c r="O1671" i="2"/>
  <c r="N1671" i="2"/>
  <c r="V1671" i="2" s="1"/>
  <c r="M1671" i="2"/>
  <c r="L1671" i="2"/>
  <c r="U1671" i="2" s="1"/>
  <c r="K1671" i="2"/>
  <c r="J1671" i="2"/>
  <c r="I1671" i="2"/>
  <c r="H1671" i="2"/>
  <c r="G1671" i="2"/>
  <c r="F1671" i="2"/>
  <c r="R1671" i="2" s="1"/>
  <c r="E1671" i="2"/>
  <c r="D1671" i="2"/>
  <c r="W1670" i="2"/>
  <c r="V1670" i="2"/>
  <c r="U1670" i="2"/>
  <c r="Q1670" i="2"/>
  <c r="P1670" i="2"/>
  <c r="Y1670" i="2" s="1"/>
  <c r="O1670" i="2"/>
  <c r="N1670" i="2"/>
  <c r="M1670" i="2"/>
  <c r="L1670" i="2"/>
  <c r="T1670" i="2" s="1"/>
  <c r="K1670" i="2"/>
  <c r="J1670" i="2"/>
  <c r="I1670" i="2"/>
  <c r="H1670" i="2"/>
  <c r="G1670" i="2"/>
  <c r="F1670" i="2"/>
  <c r="S1670" i="2" s="1"/>
  <c r="E1670" i="2"/>
  <c r="D1670" i="2"/>
  <c r="Y1669" i="2"/>
  <c r="U1669" i="2"/>
  <c r="T1669" i="2"/>
  <c r="S1669" i="2"/>
  <c r="Q1669" i="2"/>
  <c r="P1669" i="2"/>
  <c r="X1669" i="2" s="1"/>
  <c r="O1669" i="2"/>
  <c r="N1669" i="2"/>
  <c r="W1669" i="2" s="1"/>
  <c r="M1669" i="2"/>
  <c r="L1669" i="2"/>
  <c r="K1669" i="2"/>
  <c r="J1669" i="2"/>
  <c r="I1669" i="2"/>
  <c r="H1669" i="2"/>
  <c r="G1669" i="2"/>
  <c r="F1669" i="2"/>
  <c r="R1669" i="2" s="1"/>
  <c r="E1669" i="2"/>
  <c r="D1669" i="2"/>
  <c r="Y1668" i="2"/>
  <c r="X1668" i="2"/>
  <c r="W1668" i="2"/>
  <c r="S1668" i="2"/>
  <c r="Q1668" i="2"/>
  <c r="P1668" i="2"/>
  <c r="O1668" i="2"/>
  <c r="N1668" i="2"/>
  <c r="V1668" i="2" s="1"/>
  <c r="M1668" i="2"/>
  <c r="L1668" i="2"/>
  <c r="U1668" i="2" s="1"/>
  <c r="K1668" i="2"/>
  <c r="J1668" i="2"/>
  <c r="I1668" i="2"/>
  <c r="H1668" i="2"/>
  <c r="G1668" i="2"/>
  <c r="F1668" i="2"/>
  <c r="R1668" i="2" s="1"/>
  <c r="E1668" i="2"/>
  <c r="D1668" i="2"/>
  <c r="W1667" i="2"/>
  <c r="V1667" i="2"/>
  <c r="U1667" i="2"/>
  <c r="Q1667" i="2"/>
  <c r="P1667" i="2"/>
  <c r="Y1667" i="2" s="1"/>
  <c r="O1667" i="2"/>
  <c r="N1667" i="2"/>
  <c r="M1667" i="2"/>
  <c r="L1667" i="2"/>
  <c r="T1667" i="2" s="1"/>
  <c r="K1667" i="2"/>
  <c r="J1667" i="2"/>
  <c r="I1667" i="2"/>
  <c r="H1667" i="2"/>
  <c r="G1667" i="2"/>
  <c r="F1667" i="2"/>
  <c r="S1667" i="2" s="1"/>
  <c r="E1667" i="2"/>
  <c r="D1667" i="2"/>
  <c r="Y1666" i="2"/>
  <c r="U1666" i="2"/>
  <c r="T1666" i="2"/>
  <c r="S1666" i="2"/>
  <c r="Q1666" i="2"/>
  <c r="P1666" i="2"/>
  <c r="X1666" i="2" s="1"/>
  <c r="O1666" i="2"/>
  <c r="N1666" i="2"/>
  <c r="W1666" i="2" s="1"/>
  <c r="M1666" i="2"/>
  <c r="L1666" i="2"/>
  <c r="K1666" i="2"/>
  <c r="J1666" i="2"/>
  <c r="I1666" i="2"/>
  <c r="H1666" i="2"/>
  <c r="G1666" i="2"/>
  <c r="F1666" i="2"/>
  <c r="R1666" i="2" s="1"/>
  <c r="E1666" i="2"/>
  <c r="D1666" i="2"/>
  <c r="Y1665" i="2"/>
  <c r="X1665" i="2"/>
  <c r="W1665" i="2"/>
  <c r="S1665" i="2"/>
  <c r="Q1665" i="2"/>
  <c r="P1665" i="2"/>
  <c r="O1665" i="2"/>
  <c r="N1665" i="2"/>
  <c r="V1665" i="2" s="1"/>
  <c r="M1665" i="2"/>
  <c r="L1665" i="2"/>
  <c r="U1665" i="2" s="1"/>
  <c r="K1665" i="2"/>
  <c r="J1665" i="2"/>
  <c r="I1665" i="2"/>
  <c r="H1665" i="2"/>
  <c r="G1665" i="2"/>
  <c r="F1665" i="2"/>
  <c r="R1665" i="2" s="1"/>
  <c r="E1665" i="2"/>
  <c r="D1665" i="2"/>
  <c r="W1664" i="2"/>
  <c r="V1664" i="2"/>
  <c r="U1664" i="2"/>
  <c r="Q1664" i="2"/>
  <c r="P1664" i="2"/>
  <c r="Y1664" i="2" s="1"/>
  <c r="O1664" i="2"/>
  <c r="N1664" i="2"/>
  <c r="M1664" i="2"/>
  <c r="L1664" i="2"/>
  <c r="T1664" i="2" s="1"/>
  <c r="K1664" i="2"/>
  <c r="J1664" i="2"/>
  <c r="I1664" i="2"/>
  <c r="H1664" i="2"/>
  <c r="G1664" i="2"/>
  <c r="F1664" i="2"/>
  <c r="S1664" i="2" s="1"/>
  <c r="E1664" i="2"/>
  <c r="D1664" i="2"/>
  <c r="Y1663" i="2"/>
  <c r="U1663" i="2"/>
  <c r="T1663" i="2"/>
  <c r="S1663" i="2"/>
  <c r="Q1663" i="2"/>
  <c r="P1663" i="2"/>
  <c r="X1663" i="2" s="1"/>
  <c r="O1663" i="2"/>
  <c r="O1662" i="2" s="1"/>
  <c r="N1663" i="2"/>
  <c r="W1663" i="2" s="1"/>
  <c r="M1663" i="2"/>
  <c r="M1662" i="2" s="1"/>
  <c r="L1663" i="2"/>
  <c r="K1663" i="2"/>
  <c r="J1663" i="2"/>
  <c r="J1662" i="2" s="1"/>
  <c r="I1663" i="2"/>
  <c r="I1662" i="2" s="1"/>
  <c r="H1663" i="2"/>
  <c r="H1662" i="2" s="1"/>
  <c r="G1663" i="2"/>
  <c r="G1662" i="2" s="1"/>
  <c r="F1663" i="2"/>
  <c r="R1663" i="2" s="1"/>
  <c r="E1663" i="2"/>
  <c r="D1663" i="2"/>
  <c r="D1662" i="2" s="1"/>
  <c r="Q1662" i="2"/>
  <c r="L1662" i="2"/>
  <c r="U1662" i="2" s="1"/>
  <c r="K1662" i="2"/>
  <c r="F1662" i="2"/>
  <c r="R1662" i="2" s="1"/>
  <c r="E1662" i="2"/>
  <c r="W1661" i="2"/>
  <c r="V1661" i="2"/>
  <c r="U1661" i="2"/>
  <c r="Q1661" i="2"/>
  <c r="P1661" i="2"/>
  <c r="Y1661" i="2" s="1"/>
  <c r="O1661" i="2"/>
  <c r="N1661" i="2"/>
  <c r="M1661" i="2"/>
  <c r="L1661" i="2"/>
  <c r="T1661" i="2" s="1"/>
  <c r="K1661" i="2"/>
  <c r="J1661" i="2"/>
  <c r="I1661" i="2"/>
  <c r="H1661" i="2"/>
  <c r="G1661" i="2"/>
  <c r="F1661" i="2"/>
  <c r="S1661" i="2" s="1"/>
  <c r="E1661" i="2"/>
  <c r="D1661" i="2"/>
  <c r="Y1660" i="2"/>
  <c r="U1660" i="2"/>
  <c r="T1660" i="2"/>
  <c r="S1660" i="2"/>
  <c r="Q1660" i="2"/>
  <c r="P1660" i="2"/>
  <c r="X1660" i="2" s="1"/>
  <c r="O1660" i="2"/>
  <c r="N1660" i="2"/>
  <c r="W1660" i="2" s="1"/>
  <c r="M1660" i="2"/>
  <c r="L1660" i="2"/>
  <c r="K1660" i="2"/>
  <c r="J1660" i="2"/>
  <c r="I1660" i="2"/>
  <c r="H1660" i="2"/>
  <c r="G1660" i="2"/>
  <c r="F1660" i="2"/>
  <c r="R1660" i="2" s="1"/>
  <c r="E1660" i="2"/>
  <c r="D1660" i="2"/>
  <c r="Y1659" i="2"/>
  <c r="X1659" i="2"/>
  <c r="W1659" i="2"/>
  <c r="S1659" i="2"/>
  <c r="Q1659" i="2"/>
  <c r="P1659" i="2"/>
  <c r="O1659" i="2"/>
  <c r="N1659" i="2"/>
  <c r="V1659" i="2" s="1"/>
  <c r="M1659" i="2"/>
  <c r="L1659" i="2"/>
  <c r="U1659" i="2" s="1"/>
  <c r="K1659" i="2"/>
  <c r="J1659" i="2"/>
  <c r="I1659" i="2"/>
  <c r="H1659" i="2"/>
  <c r="G1659" i="2"/>
  <c r="F1659" i="2"/>
  <c r="R1659" i="2" s="1"/>
  <c r="E1659" i="2"/>
  <c r="D1659" i="2"/>
  <c r="W1658" i="2"/>
  <c r="V1658" i="2"/>
  <c r="U1658" i="2"/>
  <c r="Q1658" i="2"/>
  <c r="P1658" i="2"/>
  <c r="Y1658" i="2" s="1"/>
  <c r="O1658" i="2"/>
  <c r="N1658" i="2"/>
  <c r="M1658" i="2"/>
  <c r="L1658" i="2"/>
  <c r="T1658" i="2" s="1"/>
  <c r="K1658" i="2"/>
  <c r="J1658" i="2"/>
  <c r="I1658" i="2"/>
  <c r="H1658" i="2"/>
  <c r="G1658" i="2"/>
  <c r="F1658" i="2"/>
  <c r="S1658" i="2" s="1"/>
  <c r="E1658" i="2"/>
  <c r="D1658" i="2"/>
  <c r="Y1657" i="2"/>
  <c r="U1657" i="2"/>
  <c r="T1657" i="2"/>
  <c r="S1657" i="2"/>
  <c r="Q1657" i="2"/>
  <c r="P1657" i="2"/>
  <c r="X1657" i="2" s="1"/>
  <c r="O1657" i="2"/>
  <c r="N1657" i="2"/>
  <c r="W1657" i="2" s="1"/>
  <c r="M1657" i="2"/>
  <c r="L1657" i="2"/>
  <c r="K1657" i="2"/>
  <c r="J1657" i="2"/>
  <c r="I1657" i="2"/>
  <c r="H1657" i="2"/>
  <c r="G1657" i="2"/>
  <c r="F1657" i="2"/>
  <c r="R1657" i="2" s="1"/>
  <c r="E1657" i="2"/>
  <c r="D1657" i="2"/>
  <c r="Y1656" i="2"/>
  <c r="X1656" i="2"/>
  <c r="W1656" i="2"/>
  <c r="S1656" i="2"/>
  <c r="Q1656" i="2"/>
  <c r="P1656" i="2"/>
  <c r="O1656" i="2"/>
  <c r="N1656" i="2"/>
  <c r="V1656" i="2" s="1"/>
  <c r="M1656" i="2"/>
  <c r="L1656" i="2"/>
  <c r="U1656" i="2" s="1"/>
  <c r="K1656" i="2"/>
  <c r="J1656" i="2"/>
  <c r="I1656" i="2"/>
  <c r="H1656" i="2"/>
  <c r="G1656" i="2"/>
  <c r="F1656" i="2"/>
  <c r="R1656" i="2" s="1"/>
  <c r="E1656" i="2"/>
  <c r="D1656" i="2"/>
  <c r="W1655" i="2"/>
  <c r="V1655" i="2"/>
  <c r="U1655" i="2"/>
  <c r="Q1655" i="2"/>
  <c r="P1655" i="2"/>
  <c r="Y1655" i="2" s="1"/>
  <c r="O1655" i="2"/>
  <c r="N1655" i="2"/>
  <c r="M1655" i="2"/>
  <c r="L1655" i="2"/>
  <c r="T1655" i="2" s="1"/>
  <c r="K1655" i="2"/>
  <c r="J1655" i="2"/>
  <c r="I1655" i="2"/>
  <c r="H1655" i="2"/>
  <c r="G1655" i="2"/>
  <c r="F1655" i="2"/>
  <c r="S1655" i="2" s="1"/>
  <c r="E1655" i="2"/>
  <c r="D1655" i="2"/>
  <c r="Y1654" i="2"/>
  <c r="U1654" i="2"/>
  <c r="T1654" i="2"/>
  <c r="S1654" i="2"/>
  <c r="Q1654" i="2"/>
  <c r="P1654" i="2"/>
  <c r="X1654" i="2" s="1"/>
  <c r="O1654" i="2"/>
  <c r="N1654" i="2"/>
  <c r="W1654" i="2" s="1"/>
  <c r="M1654" i="2"/>
  <c r="L1654" i="2"/>
  <c r="K1654" i="2"/>
  <c r="J1654" i="2"/>
  <c r="I1654" i="2"/>
  <c r="H1654" i="2"/>
  <c r="G1654" i="2"/>
  <c r="F1654" i="2"/>
  <c r="R1654" i="2" s="1"/>
  <c r="E1654" i="2"/>
  <c r="D1654" i="2"/>
  <c r="Y1653" i="2"/>
  <c r="X1653" i="2"/>
  <c r="W1653" i="2"/>
  <c r="S1653" i="2"/>
  <c r="Q1653" i="2"/>
  <c r="P1653" i="2"/>
  <c r="O1653" i="2"/>
  <c r="N1653" i="2"/>
  <c r="V1653" i="2" s="1"/>
  <c r="M1653" i="2"/>
  <c r="L1653" i="2"/>
  <c r="U1653" i="2" s="1"/>
  <c r="K1653" i="2"/>
  <c r="J1653" i="2"/>
  <c r="I1653" i="2"/>
  <c r="H1653" i="2"/>
  <c r="G1653" i="2"/>
  <c r="F1653" i="2"/>
  <c r="R1653" i="2" s="1"/>
  <c r="E1653" i="2"/>
  <c r="D1653" i="2"/>
  <c r="W1652" i="2"/>
  <c r="V1652" i="2"/>
  <c r="U1652" i="2"/>
  <c r="Q1652" i="2"/>
  <c r="P1652" i="2"/>
  <c r="Y1652" i="2" s="1"/>
  <c r="O1652" i="2"/>
  <c r="O1651" i="2" s="1"/>
  <c r="N1652" i="2"/>
  <c r="M1652" i="2"/>
  <c r="L1652" i="2"/>
  <c r="T1652" i="2" s="1"/>
  <c r="K1652" i="2"/>
  <c r="J1652" i="2"/>
  <c r="J1651" i="2" s="1"/>
  <c r="I1652" i="2"/>
  <c r="I1651" i="2" s="1"/>
  <c r="H1652" i="2"/>
  <c r="G1652" i="2"/>
  <c r="F1652" i="2"/>
  <c r="S1652" i="2" s="1"/>
  <c r="E1652" i="2"/>
  <c r="D1652" i="2"/>
  <c r="D1651" i="2" s="1"/>
  <c r="N1651" i="2"/>
  <c r="M1651" i="2"/>
  <c r="H1651" i="2"/>
  <c r="G1651" i="2"/>
  <c r="Y1650" i="2"/>
  <c r="X1650" i="2"/>
  <c r="W1650" i="2"/>
  <c r="S1650" i="2"/>
  <c r="Q1650" i="2"/>
  <c r="P1650" i="2"/>
  <c r="O1650" i="2"/>
  <c r="N1650" i="2"/>
  <c r="V1650" i="2" s="1"/>
  <c r="M1650" i="2"/>
  <c r="L1650" i="2"/>
  <c r="U1650" i="2" s="1"/>
  <c r="K1650" i="2"/>
  <c r="J1650" i="2"/>
  <c r="I1650" i="2"/>
  <c r="H1650" i="2"/>
  <c r="G1650" i="2"/>
  <c r="F1650" i="2"/>
  <c r="R1650" i="2" s="1"/>
  <c r="E1650" i="2"/>
  <c r="D1650" i="2"/>
  <c r="W1649" i="2"/>
  <c r="V1649" i="2"/>
  <c r="U1649" i="2"/>
  <c r="Q1649" i="2"/>
  <c r="P1649" i="2"/>
  <c r="Y1649" i="2" s="1"/>
  <c r="O1649" i="2"/>
  <c r="N1649" i="2"/>
  <c r="M1649" i="2"/>
  <c r="L1649" i="2"/>
  <c r="T1649" i="2" s="1"/>
  <c r="K1649" i="2"/>
  <c r="J1649" i="2"/>
  <c r="I1649" i="2"/>
  <c r="H1649" i="2"/>
  <c r="G1649" i="2"/>
  <c r="F1649" i="2"/>
  <c r="S1649" i="2" s="1"/>
  <c r="E1649" i="2"/>
  <c r="D1649" i="2"/>
  <c r="Y1648" i="2"/>
  <c r="U1648" i="2"/>
  <c r="T1648" i="2"/>
  <c r="S1648" i="2"/>
  <c r="Q1648" i="2"/>
  <c r="P1648" i="2"/>
  <c r="X1648" i="2" s="1"/>
  <c r="O1648" i="2"/>
  <c r="N1648" i="2"/>
  <c r="W1648" i="2" s="1"/>
  <c r="M1648" i="2"/>
  <c r="L1648" i="2"/>
  <c r="K1648" i="2"/>
  <c r="J1648" i="2"/>
  <c r="I1648" i="2"/>
  <c r="H1648" i="2"/>
  <c r="G1648" i="2"/>
  <c r="F1648" i="2"/>
  <c r="R1648" i="2" s="1"/>
  <c r="E1648" i="2"/>
  <c r="D1648" i="2"/>
  <c r="Y1647" i="2"/>
  <c r="X1647" i="2"/>
  <c r="W1647" i="2"/>
  <c r="S1647" i="2"/>
  <c r="Q1647" i="2"/>
  <c r="P1647" i="2"/>
  <c r="O1647" i="2"/>
  <c r="N1647" i="2"/>
  <c r="V1647" i="2" s="1"/>
  <c r="M1647" i="2"/>
  <c r="L1647" i="2"/>
  <c r="U1647" i="2" s="1"/>
  <c r="K1647" i="2"/>
  <c r="J1647" i="2"/>
  <c r="I1647" i="2"/>
  <c r="H1647" i="2"/>
  <c r="G1647" i="2"/>
  <c r="F1647" i="2"/>
  <c r="R1647" i="2" s="1"/>
  <c r="E1647" i="2"/>
  <c r="D1647" i="2"/>
  <c r="W1646" i="2"/>
  <c r="V1646" i="2"/>
  <c r="U1646" i="2"/>
  <c r="Q1646" i="2"/>
  <c r="P1646" i="2"/>
  <c r="Y1646" i="2" s="1"/>
  <c r="O1646" i="2"/>
  <c r="N1646" i="2"/>
  <c r="M1646" i="2"/>
  <c r="L1646" i="2"/>
  <c r="T1646" i="2" s="1"/>
  <c r="K1646" i="2"/>
  <c r="J1646" i="2"/>
  <c r="I1646" i="2"/>
  <c r="H1646" i="2"/>
  <c r="G1646" i="2"/>
  <c r="F1646" i="2"/>
  <c r="S1646" i="2" s="1"/>
  <c r="E1646" i="2"/>
  <c r="D1646" i="2"/>
  <c r="Y1645" i="2"/>
  <c r="U1645" i="2"/>
  <c r="T1645" i="2"/>
  <c r="S1645" i="2"/>
  <c r="Q1645" i="2"/>
  <c r="P1645" i="2"/>
  <c r="X1645" i="2" s="1"/>
  <c r="O1645" i="2"/>
  <c r="N1645" i="2"/>
  <c r="W1645" i="2" s="1"/>
  <c r="M1645" i="2"/>
  <c r="L1645" i="2"/>
  <c r="K1645" i="2"/>
  <c r="J1645" i="2"/>
  <c r="I1645" i="2"/>
  <c r="H1645" i="2"/>
  <c r="G1645" i="2"/>
  <c r="F1645" i="2"/>
  <c r="R1645" i="2" s="1"/>
  <c r="E1645" i="2"/>
  <c r="D1645" i="2"/>
  <c r="Y1643" i="2"/>
  <c r="X1643" i="2"/>
  <c r="W1643" i="2"/>
  <c r="V1643" i="2"/>
  <c r="U1643" i="2"/>
  <c r="T1643" i="2"/>
  <c r="S1643" i="2"/>
  <c r="R1643" i="2"/>
  <c r="Y1642" i="2"/>
  <c r="X1642" i="2"/>
  <c r="W1642" i="2"/>
  <c r="V1642" i="2"/>
  <c r="U1642" i="2"/>
  <c r="T1642" i="2"/>
  <c r="S1642" i="2"/>
  <c r="R1642" i="2"/>
  <c r="Y1641" i="2"/>
  <c r="X1641" i="2"/>
  <c r="W1641" i="2"/>
  <c r="V1641" i="2"/>
  <c r="U1641" i="2"/>
  <c r="T1641" i="2"/>
  <c r="S1641" i="2"/>
  <c r="R1641" i="2"/>
  <c r="Y1640" i="2"/>
  <c r="X1640" i="2"/>
  <c r="W1640" i="2"/>
  <c r="V1640" i="2"/>
  <c r="U1640" i="2"/>
  <c r="T1640" i="2"/>
  <c r="S1640" i="2"/>
  <c r="R1640" i="2"/>
  <c r="Y1639" i="2"/>
  <c r="X1639" i="2"/>
  <c r="W1639" i="2"/>
  <c r="V1639" i="2"/>
  <c r="U1639" i="2"/>
  <c r="T1639" i="2"/>
  <c r="S1639" i="2"/>
  <c r="R1639" i="2"/>
  <c r="Y1638" i="2"/>
  <c r="U1638" i="2"/>
  <c r="T1638" i="2"/>
  <c r="S1638" i="2"/>
  <c r="Q1638" i="2"/>
  <c r="P1638" i="2"/>
  <c r="X1638" i="2" s="1"/>
  <c r="O1638" i="2"/>
  <c r="N1638" i="2"/>
  <c r="W1638" i="2" s="1"/>
  <c r="M1638" i="2"/>
  <c r="L1638" i="2"/>
  <c r="K1638" i="2"/>
  <c r="J1638" i="2"/>
  <c r="I1638" i="2"/>
  <c r="H1638" i="2"/>
  <c r="G1638" i="2"/>
  <c r="F1638" i="2"/>
  <c r="R1638" i="2" s="1"/>
  <c r="E1638" i="2"/>
  <c r="D1638" i="2"/>
  <c r="Y1637" i="2"/>
  <c r="X1637" i="2"/>
  <c r="W1637" i="2"/>
  <c r="V1637" i="2"/>
  <c r="U1637" i="2"/>
  <c r="T1637" i="2"/>
  <c r="S1637" i="2"/>
  <c r="R1637" i="2"/>
  <c r="Y1636" i="2"/>
  <c r="X1636" i="2"/>
  <c r="W1636" i="2"/>
  <c r="V1636" i="2"/>
  <c r="U1636" i="2"/>
  <c r="T1636" i="2"/>
  <c r="S1636" i="2"/>
  <c r="R1636" i="2"/>
  <c r="Y1635" i="2"/>
  <c r="X1635" i="2"/>
  <c r="W1635" i="2"/>
  <c r="V1635" i="2"/>
  <c r="U1635" i="2"/>
  <c r="T1635" i="2"/>
  <c r="S1635" i="2"/>
  <c r="R1635" i="2"/>
  <c r="Y1634" i="2"/>
  <c r="X1634" i="2"/>
  <c r="W1634" i="2"/>
  <c r="V1634" i="2"/>
  <c r="U1634" i="2"/>
  <c r="T1634" i="2"/>
  <c r="S1634" i="2"/>
  <c r="R1634" i="2"/>
  <c r="Y1633" i="2"/>
  <c r="X1633" i="2"/>
  <c r="W1633" i="2"/>
  <c r="V1633" i="2"/>
  <c r="U1633" i="2"/>
  <c r="T1633" i="2"/>
  <c r="S1633" i="2"/>
  <c r="R1633" i="2"/>
  <c r="Y1632" i="2"/>
  <c r="X1632" i="2"/>
  <c r="W1632" i="2"/>
  <c r="V1632" i="2"/>
  <c r="U1632" i="2"/>
  <c r="T1632" i="2"/>
  <c r="S1632" i="2"/>
  <c r="R1632" i="2"/>
  <c r="Y1631" i="2"/>
  <c r="X1631" i="2"/>
  <c r="W1631" i="2"/>
  <c r="V1631" i="2"/>
  <c r="U1631" i="2"/>
  <c r="T1631" i="2"/>
  <c r="S1631" i="2"/>
  <c r="R1631" i="2"/>
  <c r="Y1630" i="2"/>
  <c r="X1630" i="2"/>
  <c r="W1630" i="2"/>
  <c r="V1630" i="2"/>
  <c r="U1630" i="2"/>
  <c r="T1630" i="2"/>
  <c r="S1630" i="2"/>
  <c r="R1630" i="2"/>
  <c r="Y1629" i="2"/>
  <c r="X1629" i="2"/>
  <c r="W1629" i="2"/>
  <c r="V1629" i="2"/>
  <c r="U1629" i="2"/>
  <c r="T1629" i="2"/>
  <c r="S1629" i="2"/>
  <c r="R1629" i="2"/>
  <c r="Y1628" i="2"/>
  <c r="X1628" i="2"/>
  <c r="W1628" i="2"/>
  <c r="V1628" i="2"/>
  <c r="U1628" i="2"/>
  <c r="T1628" i="2"/>
  <c r="S1628" i="2"/>
  <c r="R1628" i="2"/>
  <c r="Y1627" i="2"/>
  <c r="X1627" i="2"/>
  <c r="W1627" i="2"/>
  <c r="V1627" i="2"/>
  <c r="U1627" i="2"/>
  <c r="T1627" i="2"/>
  <c r="S1627" i="2"/>
  <c r="R1627" i="2"/>
  <c r="Y1626" i="2"/>
  <c r="X1626" i="2"/>
  <c r="W1626" i="2"/>
  <c r="V1626" i="2"/>
  <c r="U1626" i="2"/>
  <c r="T1626" i="2"/>
  <c r="S1626" i="2"/>
  <c r="R1626" i="2"/>
  <c r="Y1625" i="2"/>
  <c r="X1625" i="2"/>
  <c r="W1625" i="2"/>
  <c r="V1625" i="2"/>
  <c r="U1625" i="2"/>
  <c r="T1625" i="2"/>
  <c r="S1625" i="2"/>
  <c r="R1625" i="2"/>
  <c r="Y1624" i="2"/>
  <c r="X1624" i="2"/>
  <c r="W1624" i="2"/>
  <c r="V1624" i="2"/>
  <c r="U1624" i="2"/>
  <c r="T1624" i="2"/>
  <c r="S1624" i="2"/>
  <c r="R1624" i="2"/>
  <c r="Y1623" i="2"/>
  <c r="X1623" i="2"/>
  <c r="W1623" i="2"/>
  <c r="V1623" i="2"/>
  <c r="U1623" i="2"/>
  <c r="T1623" i="2"/>
  <c r="S1623" i="2"/>
  <c r="R1623" i="2"/>
  <c r="Y1622" i="2"/>
  <c r="X1622" i="2"/>
  <c r="W1622" i="2"/>
  <c r="V1622" i="2"/>
  <c r="U1622" i="2"/>
  <c r="T1622" i="2"/>
  <c r="S1622" i="2"/>
  <c r="R1622" i="2"/>
  <c r="Y1621" i="2"/>
  <c r="X1621" i="2"/>
  <c r="W1621" i="2"/>
  <c r="V1621" i="2"/>
  <c r="U1621" i="2"/>
  <c r="T1621" i="2"/>
  <c r="S1621" i="2"/>
  <c r="R1621" i="2"/>
  <c r="Y1620" i="2"/>
  <c r="X1620" i="2"/>
  <c r="W1620" i="2"/>
  <c r="V1620" i="2"/>
  <c r="U1620" i="2"/>
  <c r="T1620" i="2"/>
  <c r="S1620" i="2"/>
  <c r="R1620" i="2"/>
  <c r="Y1619" i="2"/>
  <c r="X1619" i="2"/>
  <c r="W1619" i="2"/>
  <c r="V1619" i="2"/>
  <c r="U1619" i="2"/>
  <c r="T1619" i="2"/>
  <c r="S1619" i="2"/>
  <c r="R1619" i="2"/>
  <c r="Y1618" i="2"/>
  <c r="X1618" i="2"/>
  <c r="W1618" i="2"/>
  <c r="V1618" i="2"/>
  <c r="U1618" i="2"/>
  <c r="T1618" i="2"/>
  <c r="S1618" i="2"/>
  <c r="R1618" i="2"/>
  <c r="Y1617" i="2"/>
  <c r="X1617" i="2"/>
  <c r="W1617" i="2"/>
  <c r="V1617" i="2"/>
  <c r="U1617" i="2"/>
  <c r="T1617" i="2"/>
  <c r="S1617" i="2"/>
  <c r="R1617" i="2"/>
  <c r="Y1616" i="2"/>
  <c r="X1616" i="2"/>
  <c r="W1616" i="2"/>
  <c r="S1616" i="2"/>
  <c r="Q1616" i="2"/>
  <c r="Q1609" i="2" s="1"/>
  <c r="P1616" i="2"/>
  <c r="O1616" i="2"/>
  <c r="N1616" i="2"/>
  <c r="V1616" i="2" s="1"/>
  <c r="M1616" i="2"/>
  <c r="M1609" i="2" s="1"/>
  <c r="L1616" i="2"/>
  <c r="U1616" i="2" s="1"/>
  <c r="K1616" i="2"/>
  <c r="K1609" i="2" s="1"/>
  <c r="J1616" i="2"/>
  <c r="I1616" i="2"/>
  <c r="H1616" i="2"/>
  <c r="H1609" i="2" s="1"/>
  <c r="G1616" i="2"/>
  <c r="G1609" i="2" s="1"/>
  <c r="F1616" i="2"/>
  <c r="F1609" i="2" s="1"/>
  <c r="E1616" i="2"/>
  <c r="E1609" i="2" s="1"/>
  <c r="D1616" i="2"/>
  <c r="Y1615" i="2"/>
  <c r="X1615" i="2"/>
  <c r="W1615" i="2"/>
  <c r="V1615" i="2"/>
  <c r="U1615" i="2"/>
  <c r="T1615" i="2"/>
  <c r="S1615" i="2"/>
  <c r="R1615" i="2"/>
  <c r="Y1614" i="2"/>
  <c r="X1614" i="2"/>
  <c r="W1614" i="2"/>
  <c r="V1614" i="2"/>
  <c r="U1614" i="2"/>
  <c r="T1614" i="2"/>
  <c r="S1614" i="2"/>
  <c r="R1614" i="2"/>
  <c r="Y1613" i="2"/>
  <c r="X1613" i="2"/>
  <c r="W1613" i="2"/>
  <c r="V1613" i="2"/>
  <c r="U1613" i="2"/>
  <c r="T1613" i="2"/>
  <c r="S1613" i="2"/>
  <c r="R1613" i="2"/>
  <c r="Y1612" i="2"/>
  <c r="X1612" i="2"/>
  <c r="W1612" i="2"/>
  <c r="V1612" i="2"/>
  <c r="U1612" i="2"/>
  <c r="T1612" i="2"/>
  <c r="S1612" i="2"/>
  <c r="R1612" i="2"/>
  <c r="Y1611" i="2"/>
  <c r="X1611" i="2"/>
  <c r="W1611" i="2"/>
  <c r="V1611" i="2"/>
  <c r="U1611" i="2"/>
  <c r="T1611" i="2"/>
  <c r="S1611" i="2"/>
  <c r="R1611" i="2"/>
  <c r="Y1610" i="2"/>
  <c r="X1610" i="2"/>
  <c r="W1610" i="2"/>
  <c r="V1610" i="2"/>
  <c r="U1610" i="2"/>
  <c r="T1610" i="2"/>
  <c r="S1610" i="2"/>
  <c r="R1610" i="2"/>
  <c r="P1609" i="2"/>
  <c r="O1609" i="2"/>
  <c r="J1609" i="2"/>
  <c r="I1609" i="2"/>
  <c r="D1609" i="2"/>
  <c r="Y1608" i="2"/>
  <c r="X1608" i="2"/>
  <c r="W1608" i="2"/>
  <c r="V1608" i="2"/>
  <c r="U1608" i="2"/>
  <c r="T1608" i="2"/>
  <c r="S1608" i="2"/>
  <c r="R1608" i="2"/>
  <c r="Y1607" i="2"/>
  <c r="X1607" i="2"/>
  <c r="W1607" i="2"/>
  <c r="V1607" i="2"/>
  <c r="U1607" i="2"/>
  <c r="T1607" i="2"/>
  <c r="S1607" i="2"/>
  <c r="R1607" i="2"/>
  <c r="Y1606" i="2"/>
  <c r="X1606" i="2"/>
  <c r="W1606" i="2"/>
  <c r="V1606" i="2"/>
  <c r="U1606" i="2"/>
  <c r="T1606" i="2"/>
  <c r="S1606" i="2"/>
  <c r="R1606" i="2"/>
  <c r="Y1605" i="2"/>
  <c r="X1605" i="2"/>
  <c r="W1605" i="2"/>
  <c r="V1605" i="2"/>
  <c r="U1605" i="2"/>
  <c r="T1605" i="2"/>
  <c r="S1605" i="2"/>
  <c r="R1605" i="2"/>
  <c r="Y1604" i="2"/>
  <c r="X1604" i="2"/>
  <c r="W1604" i="2"/>
  <c r="V1604" i="2"/>
  <c r="U1604" i="2"/>
  <c r="T1604" i="2"/>
  <c r="S1604" i="2"/>
  <c r="R1604" i="2"/>
  <c r="Y1603" i="2"/>
  <c r="X1603" i="2"/>
  <c r="W1603" i="2"/>
  <c r="S1603" i="2"/>
  <c r="Q1603" i="2"/>
  <c r="P1603" i="2"/>
  <c r="O1603" i="2"/>
  <c r="N1603" i="2"/>
  <c r="V1603" i="2" s="1"/>
  <c r="M1603" i="2"/>
  <c r="L1603" i="2"/>
  <c r="U1603" i="2" s="1"/>
  <c r="K1603" i="2"/>
  <c r="J1603" i="2"/>
  <c r="I1603" i="2"/>
  <c r="H1603" i="2"/>
  <c r="G1603" i="2"/>
  <c r="F1603" i="2"/>
  <c r="R1603" i="2" s="1"/>
  <c r="E1603" i="2"/>
  <c r="D1603" i="2"/>
  <c r="Y1602" i="2"/>
  <c r="X1602" i="2"/>
  <c r="W1602" i="2"/>
  <c r="V1602" i="2"/>
  <c r="U1602" i="2"/>
  <c r="T1602" i="2"/>
  <c r="S1602" i="2"/>
  <c r="R1602" i="2"/>
  <c r="Y1601" i="2"/>
  <c r="X1601" i="2"/>
  <c r="W1601" i="2"/>
  <c r="V1601" i="2"/>
  <c r="U1601" i="2"/>
  <c r="T1601" i="2"/>
  <c r="S1601" i="2"/>
  <c r="R1601" i="2"/>
  <c r="Y1600" i="2"/>
  <c r="X1600" i="2"/>
  <c r="W1600" i="2"/>
  <c r="V1600" i="2"/>
  <c r="U1600" i="2"/>
  <c r="T1600" i="2"/>
  <c r="S1600" i="2"/>
  <c r="R1600" i="2"/>
  <c r="Y1599" i="2"/>
  <c r="X1599" i="2"/>
  <c r="W1599" i="2"/>
  <c r="V1599" i="2"/>
  <c r="U1599" i="2"/>
  <c r="T1599" i="2"/>
  <c r="S1599" i="2"/>
  <c r="R1599" i="2"/>
  <c r="Y1598" i="2"/>
  <c r="X1598" i="2"/>
  <c r="W1598" i="2"/>
  <c r="V1598" i="2"/>
  <c r="U1598" i="2"/>
  <c r="T1598" i="2"/>
  <c r="S1598" i="2"/>
  <c r="R1598" i="2"/>
  <c r="Y1597" i="2"/>
  <c r="X1597" i="2"/>
  <c r="W1597" i="2"/>
  <c r="V1597" i="2"/>
  <c r="U1597" i="2"/>
  <c r="T1597" i="2"/>
  <c r="S1597" i="2"/>
  <c r="R1597" i="2"/>
  <c r="Y1596" i="2"/>
  <c r="X1596" i="2"/>
  <c r="W1596" i="2"/>
  <c r="V1596" i="2"/>
  <c r="U1596" i="2"/>
  <c r="T1596" i="2"/>
  <c r="S1596" i="2"/>
  <c r="R1596" i="2"/>
  <c r="Y1595" i="2"/>
  <c r="X1595" i="2"/>
  <c r="W1595" i="2"/>
  <c r="V1595" i="2"/>
  <c r="U1595" i="2"/>
  <c r="T1595" i="2"/>
  <c r="S1595" i="2"/>
  <c r="R1595" i="2"/>
  <c r="Y1594" i="2"/>
  <c r="X1594" i="2"/>
  <c r="W1594" i="2"/>
  <c r="V1594" i="2"/>
  <c r="U1594" i="2"/>
  <c r="T1594" i="2"/>
  <c r="S1594" i="2"/>
  <c r="R1594" i="2"/>
  <c r="Y1593" i="2"/>
  <c r="X1593" i="2"/>
  <c r="W1593" i="2"/>
  <c r="V1593" i="2"/>
  <c r="U1593" i="2"/>
  <c r="T1593" i="2"/>
  <c r="S1593" i="2"/>
  <c r="R1593" i="2"/>
  <c r="W1592" i="2"/>
  <c r="P1592" i="2"/>
  <c r="N1592" i="2"/>
  <c r="V1592" i="2" s="1"/>
  <c r="L1592" i="2"/>
  <c r="U1592" i="2" s="1"/>
  <c r="J1592" i="2"/>
  <c r="H1592" i="2"/>
  <c r="F1592" i="2"/>
  <c r="F1574" i="2" s="1"/>
  <c r="D1592" i="2"/>
  <c r="S1592" i="2" s="1"/>
  <c r="Y1591" i="2"/>
  <c r="X1591" i="2"/>
  <c r="W1591" i="2"/>
  <c r="V1591" i="2"/>
  <c r="U1591" i="2"/>
  <c r="T1591" i="2"/>
  <c r="S1591" i="2"/>
  <c r="R1591" i="2"/>
  <c r="Y1590" i="2"/>
  <c r="X1590" i="2"/>
  <c r="W1590" i="2"/>
  <c r="V1590" i="2"/>
  <c r="U1590" i="2"/>
  <c r="T1590" i="2"/>
  <c r="S1590" i="2"/>
  <c r="R1590" i="2"/>
  <c r="Y1589" i="2"/>
  <c r="X1589" i="2"/>
  <c r="W1589" i="2"/>
  <c r="V1589" i="2"/>
  <c r="U1589" i="2"/>
  <c r="T1589" i="2"/>
  <c r="S1589" i="2"/>
  <c r="R1589" i="2"/>
  <c r="Y1588" i="2"/>
  <c r="X1588" i="2"/>
  <c r="W1588" i="2"/>
  <c r="V1588" i="2"/>
  <c r="U1588" i="2"/>
  <c r="T1588" i="2"/>
  <c r="S1588" i="2"/>
  <c r="R1588" i="2"/>
  <c r="Y1587" i="2"/>
  <c r="X1587" i="2"/>
  <c r="W1587" i="2"/>
  <c r="V1587" i="2"/>
  <c r="U1587" i="2"/>
  <c r="T1587" i="2"/>
  <c r="S1587" i="2"/>
  <c r="R1587" i="2"/>
  <c r="Y1586" i="2"/>
  <c r="X1586" i="2"/>
  <c r="W1586" i="2"/>
  <c r="V1586" i="2"/>
  <c r="U1586" i="2"/>
  <c r="T1586" i="2"/>
  <c r="S1586" i="2"/>
  <c r="R1586" i="2"/>
  <c r="Y1585" i="2"/>
  <c r="X1585" i="2"/>
  <c r="W1585" i="2"/>
  <c r="V1585" i="2"/>
  <c r="U1585" i="2"/>
  <c r="T1585" i="2"/>
  <c r="S1585" i="2"/>
  <c r="R1585" i="2"/>
  <c r="Y1584" i="2"/>
  <c r="X1584" i="2"/>
  <c r="W1584" i="2"/>
  <c r="V1584" i="2"/>
  <c r="U1584" i="2"/>
  <c r="T1584" i="2"/>
  <c r="S1584" i="2"/>
  <c r="R1584" i="2"/>
  <c r="Y1583" i="2"/>
  <c r="X1583" i="2"/>
  <c r="W1583" i="2"/>
  <c r="V1583" i="2"/>
  <c r="U1583" i="2"/>
  <c r="T1583" i="2"/>
  <c r="S1583" i="2"/>
  <c r="R1583" i="2"/>
  <c r="Y1582" i="2"/>
  <c r="X1582" i="2"/>
  <c r="W1582" i="2"/>
  <c r="V1582" i="2"/>
  <c r="U1582" i="2"/>
  <c r="T1582" i="2"/>
  <c r="S1582" i="2"/>
  <c r="R1582" i="2"/>
  <c r="V1581" i="2"/>
  <c r="Q1581" i="2"/>
  <c r="P1581" i="2"/>
  <c r="O1581" i="2"/>
  <c r="N1581" i="2"/>
  <c r="M1581" i="2"/>
  <c r="M1574" i="2" s="1"/>
  <c r="L1581" i="2"/>
  <c r="T1581" i="2" s="1"/>
  <c r="K1581" i="2"/>
  <c r="J1581" i="2"/>
  <c r="J1574" i="2" s="1"/>
  <c r="I1581" i="2"/>
  <c r="H1581" i="2"/>
  <c r="G1581" i="2"/>
  <c r="G1574" i="2" s="1"/>
  <c r="F1581" i="2"/>
  <c r="E1581" i="2"/>
  <c r="D1581" i="2"/>
  <c r="D1574" i="2" s="1"/>
  <c r="Y1580" i="2"/>
  <c r="X1580" i="2"/>
  <c r="W1580" i="2"/>
  <c r="V1580" i="2"/>
  <c r="U1580" i="2"/>
  <c r="T1580" i="2"/>
  <c r="S1580" i="2"/>
  <c r="R1580" i="2"/>
  <c r="Y1579" i="2"/>
  <c r="X1579" i="2"/>
  <c r="W1579" i="2"/>
  <c r="V1579" i="2"/>
  <c r="U1579" i="2"/>
  <c r="T1579" i="2"/>
  <c r="S1579" i="2"/>
  <c r="R1579" i="2"/>
  <c r="Y1578" i="2"/>
  <c r="X1578" i="2"/>
  <c r="W1578" i="2"/>
  <c r="V1578" i="2"/>
  <c r="U1578" i="2"/>
  <c r="T1578" i="2"/>
  <c r="S1578" i="2"/>
  <c r="R1578" i="2"/>
  <c r="Y1577" i="2"/>
  <c r="X1577" i="2"/>
  <c r="W1577" i="2"/>
  <c r="V1577" i="2"/>
  <c r="U1577" i="2"/>
  <c r="T1577" i="2"/>
  <c r="S1577" i="2"/>
  <c r="R1577" i="2"/>
  <c r="Y1576" i="2"/>
  <c r="X1576" i="2"/>
  <c r="W1576" i="2"/>
  <c r="V1576" i="2"/>
  <c r="U1576" i="2"/>
  <c r="T1576" i="2"/>
  <c r="S1576" i="2"/>
  <c r="R1576" i="2"/>
  <c r="Y1575" i="2"/>
  <c r="X1575" i="2"/>
  <c r="W1575" i="2"/>
  <c r="V1575" i="2"/>
  <c r="U1575" i="2"/>
  <c r="T1575" i="2"/>
  <c r="S1575" i="2"/>
  <c r="R1575" i="2"/>
  <c r="O1574" i="2"/>
  <c r="N1574" i="2"/>
  <c r="I1574" i="2"/>
  <c r="H1574" i="2"/>
  <c r="Y1573" i="2"/>
  <c r="X1573" i="2"/>
  <c r="W1573" i="2"/>
  <c r="V1573" i="2"/>
  <c r="U1573" i="2"/>
  <c r="T1573" i="2"/>
  <c r="S1573" i="2"/>
  <c r="R1573" i="2"/>
  <c r="Y1572" i="2"/>
  <c r="X1572" i="2"/>
  <c r="W1572" i="2"/>
  <c r="V1572" i="2"/>
  <c r="U1572" i="2"/>
  <c r="T1572" i="2"/>
  <c r="S1572" i="2"/>
  <c r="R1572" i="2"/>
  <c r="Y1571" i="2"/>
  <c r="X1571" i="2"/>
  <c r="W1571" i="2"/>
  <c r="V1571" i="2"/>
  <c r="U1571" i="2"/>
  <c r="T1571" i="2"/>
  <c r="S1571" i="2"/>
  <c r="R1571" i="2"/>
  <c r="Y1570" i="2"/>
  <c r="X1570" i="2"/>
  <c r="W1570" i="2"/>
  <c r="V1570" i="2"/>
  <c r="U1570" i="2"/>
  <c r="T1570" i="2"/>
  <c r="S1570" i="2"/>
  <c r="R1570" i="2"/>
  <c r="Y1569" i="2"/>
  <c r="X1569" i="2"/>
  <c r="W1569" i="2"/>
  <c r="V1569" i="2"/>
  <c r="U1569" i="2"/>
  <c r="T1569" i="2"/>
  <c r="S1569" i="2"/>
  <c r="R1569" i="2"/>
  <c r="Q1568" i="2"/>
  <c r="P1568" i="2"/>
  <c r="O1568" i="2"/>
  <c r="N1568" i="2"/>
  <c r="M1568" i="2"/>
  <c r="L1568" i="2"/>
  <c r="L1539" i="2" s="1"/>
  <c r="K1568" i="2"/>
  <c r="J1568" i="2"/>
  <c r="I1568" i="2"/>
  <c r="H1568" i="2"/>
  <c r="G1568" i="2"/>
  <c r="F1568" i="2"/>
  <c r="E1568" i="2"/>
  <c r="D1568" i="2"/>
  <c r="Y1567" i="2"/>
  <c r="X1567" i="2"/>
  <c r="W1567" i="2"/>
  <c r="V1567" i="2"/>
  <c r="U1567" i="2"/>
  <c r="T1567" i="2"/>
  <c r="S1567" i="2"/>
  <c r="R1567" i="2"/>
  <c r="Y1566" i="2"/>
  <c r="X1566" i="2"/>
  <c r="W1566" i="2"/>
  <c r="V1566" i="2"/>
  <c r="U1566" i="2"/>
  <c r="T1566" i="2"/>
  <c r="S1566" i="2"/>
  <c r="R1566" i="2"/>
  <c r="Y1565" i="2"/>
  <c r="X1565" i="2"/>
  <c r="W1565" i="2"/>
  <c r="V1565" i="2"/>
  <c r="U1565" i="2"/>
  <c r="T1565" i="2"/>
  <c r="S1565" i="2"/>
  <c r="R1565" i="2"/>
  <c r="Y1564" i="2"/>
  <c r="X1564" i="2"/>
  <c r="W1564" i="2"/>
  <c r="V1564" i="2"/>
  <c r="U1564" i="2"/>
  <c r="T1564" i="2"/>
  <c r="S1564" i="2"/>
  <c r="R1564" i="2"/>
  <c r="Y1563" i="2"/>
  <c r="X1563" i="2"/>
  <c r="W1563" i="2"/>
  <c r="V1563" i="2"/>
  <c r="U1563" i="2"/>
  <c r="T1563" i="2"/>
  <c r="S1563" i="2"/>
  <c r="R1563" i="2"/>
  <c r="Y1562" i="2"/>
  <c r="X1562" i="2"/>
  <c r="W1562" i="2"/>
  <c r="V1562" i="2"/>
  <c r="U1562" i="2"/>
  <c r="T1562" i="2"/>
  <c r="S1562" i="2"/>
  <c r="R1562" i="2"/>
  <c r="Y1561" i="2"/>
  <c r="X1561" i="2"/>
  <c r="W1561" i="2"/>
  <c r="V1561" i="2"/>
  <c r="U1561" i="2"/>
  <c r="T1561" i="2"/>
  <c r="S1561" i="2"/>
  <c r="R1561" i="2"/>
  <c r="Y1560" i="2"/>
  <c r="X1560" i="2"/>
  <c r="W1560" i="2"/>
  <c r="V1560" i="2"/>
  <c r="U1560" i="2"/>
  <c r="T1560" i="2"/>
  <c r="S1560" i="2"/>
  <c r="R1560" i="2"/>
  <c r="Y1559" i="2"/>
  <c r="X1559" i="2"/>
  <c r="W1559" i="2"/>
  <c r="V1559" i="2"/>
  <c r="U1559" i="2"/>
  <c r="T1559" i="2"/>
  <c r="S1559" i="2"/>
  <c r="R1559" i="2"/>
  <c r="Y1558" i="2"/>
  <c r="X1558" i="2"/>
  <c r="W1558" i="2"/>
  <c r="V1558" i="2"/>
  <c r="U1558" i="2"/>
  <c r="T1558" i="2"/>
  <c r="S1558" i="2"/>
  <c r="R1558" i="2"/>
  <c r="Y1557" i="2"/>
  <c r="X1557" i="2"/>
  <c r="W1557" i="2"/>
  <c r="V1557" i="2"/>
  <c r="U1557" i="2"/>
  <c r="T1557" i="2"/>
  <c r="S1557" i="2"/>
  <c r="R1557" i="2"/>
  <c r="Y1556" i="2"/>
  <c r="X1556" i="2"/>
  <c r="W1556" i="2"/>
  <c r="V1556" i="2"/>
  <c r="U1556" i="2"/>
  <c r="T1556" i="2"/>
  <c r="S1556" i="2"/>
  <c r="R1556" i="2"/>
  <c r="Y1555" i="2"/>
  <c r="X1555" i="2"/>
  <c r="W1555" i="2"/>
  <c r="V1555" i="2"/>
  <c r="U1555" i="2"/>
  <c r="T1555" i="2"/>
  <c r="S1555" i="2"/>
  <c r="R1555" i="2"/>
  <c r="Y1554" i="2"/>
  <c r="X1554" i="2"/>
  <c r="W1554" i="2"/>
  <c r="V1554" i="2"/>
  <c r="U1554" i="2"/>
  <c r="T1554" i="2"/>
  <c r="S1554" i="2"/>
  <c r="R1554" i="2"/>
  <c r="Y1553" i="2"/>
  <c r="X1553" i="2"/>
  <c r="W1553" i="2"/>
  <c r="V1553" i="2"/>
  <c r="U1553" i="2"/>
  <c r="T1553" i="2"/>
  <c r="S1553" i="2"/>
  <c r="R1553" i="2"/>
  <c r="Y1552" i="2"/>
  <c r="X1552" i="2"/>
  <c r="W1552" i="2"/>
  <c r="V1552" i="2"/>
  <c r="U1552" i="2"/>
  <c r="T1552" i="2"/>
  <c r="S1552" i="2"/>
  <c r="R1552" i="2"/>
  <c r="Y1551" i="2"/>
  <c r="X1551" i="2"/>
  <c r="W1551" i="2"/>
  <c r="V1551" i="2"/>
  <c r="U1551" i="2"/>
  <c r="T1551" i="2"/>
  <c r="S1551" i="2"/>
  <c r="R1551" i="2"/>
  <c r="Y1550" i="2"/>
  <c r="X1550" i="2"/>
  <c r="W1550" i="2"/>
  <c r="V1550" i="2"/>
  <c r="U1550" i="2"/>
  <c r="T1550" i="2"/>
  <c r="S1550" i="2"/>
  <c r="R1550" i="2"/>
  <c r="Y1549" i="2"/>
  <c r="X1549" i="2"/>
  <c r="W1549" i="2"/>
  <c r="V1549" i="2"/>
  <c r="U1549" i="2"/>
  <c r="T1549" i="2"/>
  <c r="S1549" i="2"/>
  <c r="R1549" i="2"/>
  <c r="Y1548" i="2"/>
  <c r="X1548" i="2"/>
  <c r="W1548" i="2"/>
  <c r="V1548" i="2"/>
  <c r="U1548" i="2"/>
  <c r="T1548" i="2"/>
  <c r="S1548" i="2"/>
  <c r="R1548" i="2"/>
  <c r="Y1547" i="2"/>
  <c r="X1547" i="2"/>
  <c r="W1547" i="2"/>
  <c r="V1547" i="2"/>
  <c r="U1547" i="2"/>
  <c r="T1547" i="2"/>
  <c r="S1547" i="2"/>
  <c r="R1547" i="2"/>
  <c r="U1546" i="2"/>
  <c r="T1546" i="2"/>
  <c r="Q1546" i="2"/>
  <c r="Q1539" i="2" s="1"/>
  <c r="P1546" i="2"/>
  <c r="O1546" i="2"/>
  <c r="O1539" i="2" s="1"/>
  <c r="N1546" i="2"/>
  <c r="W1546" i="2" s="1"/>
  <c r="M1546" i="2"/>
  <c r="L1546" i="2"/>
  <c r="K1546" i="2"/>
  <c r="K1539" i="2" s="1"/>
  <c r="J1546" i="2"/>
  <c r="I1546" i="2"/>
  <c r="I1539" i="2" s="1"/>
  <c r="H1546" i="2"/>
  <c r="G1546" i="2"/>
  <c r="F1546" i="2"/>
  <c r="E1546" i="2"/>
  <c r="E1539" i="2" s="1"/>
  <c r="D1546" i="2"/>
  <c r="Y1545" i="2"/>
  <c r="X1545" i="2"/>
  <c r="W1545" i="2"/>
  <c r="V1545" i="2"/>
  <c r="U1545" i="2"/>
  <c r="T1545" i="2"/>
  <c r="S1545" i="2"/>
  <c r="R1545" i="2"/>
  <c r="Y1544" i="2"/>
  <c r="X1544" i="2"/>
  <c r="W1544" i="2"/>
  <c r="V1544" i="2"/>
  <c r="U1544" i="2"/>
  <c r="T1544" i="2"/>
  <c r="S1544" i="2"/>
  <c r="R1544" i="2"/>
  <c r="Y1543" i="2"/>
  <c r="X1543" i="2"/>
  <c r="W1543" i="2"/>
  <c r="V1543" i="2"/>
  <c r="U1543" i="2"/>
  <c r="T1543" i="2"/>
  <c r="S1543" i="2"/>
  <c r="R1543" i="2"/>
  <c r="Y1542" i="2"/>
  <c r="X1542" i="2"/>
  <c r="W1542" i="2"/>
  <c r="V1542" i="2"/>
  <c r="U1542" i="2"/>
  <c r="T1542" i="2"/>
  <c r="S1542" i="2"/>
  <c r="R1542" i="2"/>
  <c r="Y1541" i="2"/>
  <c r="X1541" i="2"/>
  <c r="W1541" i="2"/>
  <c r="V1541" i="2"/>
  <c r="U1541" i="2"/>
  <c r="T1541" i="2"/>
  <c r="S1541" i="2"/>
  <c r="R1541" i="2"/>
  <c r="Y1540" i="2"/>
  <c r="X1540" i="2"/>
  <c r="W1540" i="2"/>
  <c r="V1540" i="2"/>
  <c r="U1540" i="2"/>
  <c r="T1540" i="2"/>
  <c r="S1540" i="2"/>
  <c r="R1540" i="2"/>
  <c r="N1539" i="2"/>
  <c r="M1539" i="2"/>
  <c r="H1539" i="2"/>
  <c r="G1539" i="2"/>
  <c r="F1539" i="2"/>
  <c r="Y1538" i="2"/>
  <c r="X1538" i="2"/>
  <c r="W1538" i="2"/>
  <c r="V1538" i="2"/>
  <c r="U1538" i="2"/>
  <c r="T1538" i="2"/>
  <c r="S1538" i="2"/>
  <c r="R1538" i="2"/>
  <c r="Y1537" i="2"/>
  <c r="X1537" i="2"/>
  <c r="W1537" i="2"/>
  <c r="V1537" i="2"/>
  <c r="U1537" i="2"/>
  <c r="T1537" i="2"/>
  <c r="S1537" i="2"/>
  <c r="R1537" i="2"/>
  <c r="U1536" i="2"/>
  <c r="T1536" i="2"/>
  <c r="Q1536" i="2"/>
  <c r="P1536" i="2"/>
  <c r="O1536" i="2"/>
  <c r="N1536" i="2"/>
  <c r="W1536" i="2" s="1"/>
  <c r="M1536" i="2"/>
  <c r="L1536" i="2"/>
  <c r="K1536" i="2"/>
  <c r="J1536" i="2"/>
  <c r="I1536" i="2"/>
  <c r="H1536" i="2"/>
  <c r="G1536" i="2"/>
  <c r="F1536" i="2"/>
  <c r="R1536" i="2" s="1"/>
  <c r="E1536" i="2"/>
  <c r="D1536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S1535" i="2" s="1"/>
  <c r="E1535" i="2"/>
  <c r="D1535" i="2"/>
  <c r="W1534" i="2"/>
  <c r="V1534" i="2"/>
  <c r="Q1534" i="2"/>
  <c r="P1534" i="2"/>
  <c r="Y1534" i="2" s="1"/>
  <c r="O1534" i="2"/>
  <c r="N1534" i="2"/>
  <c r="M1534" i="2"/>
  <c r="L1534" i="2"/>
  <c r="K1534" i="2"/>
  <c r="K1533" i="2" s="1"/>
  <c r="J1534" i="2"/>
  <c r="J1533" i="2" s="1"/>
  <c r="I1534" i="2"/>
  <c r="H1534" i="2"/>
  <c r="G1534" i="2"/>
  <c r="F1534" i="2"/>
  <c r="S1534" i="2" s="1"/>
  <c r="E1534" i="2"/>
  <c r="D1534" i="2"/>
  <c r="Q1533" i="2"/>
  <c r="P1533" i="2"/>
  <c r="O1533" i="2"/>
  <c r="N1533" i="2"/>
  <c r="I1533" i="2"/>
  <c r="H1533" i="2"/>
  <c r="E1533" i="2"/>
  <c r="D1533" i="2"/>
  <c r="Q1532" i="2"/>
  <c r="P1532" i="2"/>
  <c r="O1532" i="2"/>
  <c r="N1532" i="2"/>
  <c r="Y1532" i="2" s="1"/>
  <c r="M1532" i="2"/>
  <c r="L1532" i="2"/>
  <c r="K1532" i="2"/>
  <c r="J1532" i="2"/>
  <c r="I1532" i="2"/>
  <c r="H1532" i="2"/>
  <c r="G1532" i="2"/>
  <c r="F1532" i="2"/>
  <c r="S1532" i="2" s="1"/>
  <c r="E1532" i="2"/>
  <c r="D1532" i="2"/>
  <c r="X1531" i="2"/>
  <c r="W1531" i="2"/>
  <c r="V1531" i="2"/>
  <c r="Q1531" i="2"/>
  <c r="P1531" i="2"/>
  <c r="Y1531" i="2" s="1"/>
  <c r="O1531" i="2"/>
  <c r="N1531" i="2"/>
  <c r="M1531" i="2"/>
  <c r="L1531" i="2"/>
  <c r="T1531" i="2" s="1"/>
  <c r="K1531" i="2"/>
  <c r="J1531" i="2"/>
  <c r="I1531" i="2"/>
  <c r="H1531" i="2"/>
  <c r="G1531" i="2"/>
  <c r="F1531" i="2"/>
  <c r="S1531" i="2" s="1"/>
  <c r="E1531" i="2"/>
  <c r="D1531" i="2"/>
  <c r="X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S1530" i="2" s="1"/>
  <c r="E1530" i="2"/>
  <c r="D1530" i="2"/>
  <c r="V1529" i="2"/>
  <c r="Q1529" i="2"/>
  <c r="P1529" i="2"/>
  <c r="O1529" i="2"/>
  <c r="N1529" i="2"/>
  <c r="M1529" i="2"/>
  <c r="L1529" i="2"/>
  <c r="T1529" i="2" s="1"/>
  <c r="K1529" i="2"/>
  <c r="J1529" i="2"/>
  <c r="I1529" i="2"/>
  <c r="H1529" i="2"/>
  <c r="G1529" i="2"/>
  <c r="F1529" i="2"/>
  <c r="S1529" i="2" s="1"/>
  <c r="E1529" i="2"/>
  <c r="D1529" i="2"/>
  <c r="U1528" i="2"/>
  <c r="T1528" i="2"/>
  <c r="Q1528" i="2"/>
  <c r="P1528" i="2"/>
  <c r="X1528" i="2" s="1"/>
  <c r="O1528" i="2"/>
  <c r="N1528" i="2"/>
  <c r="M1528" i="2"/>
  <c r="L1528" i="2"/>
  <c r="K1528" i="2"/>
  <c r="J1528" i="2"/>
  <c r="I1528" i="2"/>
  <c r="H1528" i="2"/>
  <c r="G1528" i="2"/>
  <c r="F1528" i="2"/>
  <c r="R1528" i="2" s="1"/>
  <c r="E1528" i="2"/>
  <c r="D1528" i="2"/>
  <c r="X1527" i="2"/>
  <c r="Q1527" i="2"/>
  <c r="P1527" i="2"/>
  <c r="O1527" i="2"/>
  <c r="N1527" i="2"/>
  <c r="V1527" i="2" s="1"/>
  <c r="M1527" i="2"/>
  <c r="L1527" i="2"/>
  <c r="K1527" i="2"/>
  <c r="J1527" i="2"/>
  <c r="I1527" i="2"/>
  <c r="H1527" i="2"/>
  <c r="G1527" i="2"/>
  <c r="F1527" i="2"/>
  <c r="S1527" i="2" s="1"/>
  <c r="E1527" i="2"/>
  <c r="D1527" i="2"/>
  <c r="V1526" i="2"/>
  <c r="Q1526" i="2"/>
  <c r="P1526" i="2"/>
  <c r="O1526" i="2"/>
  <c r="N1526" i="2"/>
  <c r="M1526" i="2"/>
  <c r="L1526" i="2"/>
  <c r="T1526" i="2" s="1"/>
  <c r="K1526" i="2"/>
  <c r="J1526" i="2"/>
  <c r="I1526" i="2"/>
  <c r="H1526" i="2"/>
  <c r="G1526" i="2"/>
  <c r="F1526" i="2"/>
  <c r="E1526" i="2"/>
  <c r="D1526" i="2"/>
  <c r="U1525" i="2"/>
  <c r="T1525" i="2"/>
  <c r="Q1525" i="2"/>
  <c r="P1525" i="2"/>
  <c r="O1525" i="2"/>
  <c r="N1525" i="2"/>
  <c r="M1525" i="2"/>
  <c r="L1525" i="2"/>
  <c r="K1525" i="2"/>
  <c r="J1525" i="2"/>
  <c r="I1525" i="2"/>
  <c r="H1525" i="2"/>
  <c r="H1522" i="2" s="1"/>
  <c r="H1502" i="2" s="1"/>
  <c r="G1525" i="2"/>
  <c r="F1525" i="2"/>
  <c r="R1525" i="2" s="1"/>
  <c r="E1525" i="2"/>
  <c r="D1525" i="2"/>
  <c r="X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S1524" i="2" s="1"/>
  <c r="E1524" i="2"/>
  <c r="D1524" i="2"/>
  <c r="V1523" i="2"/>
  <c r="Q1523" i="2"/>
  <c r="Q1522" i="2" s="1"/>
  <c r="Q1502" i="2" s="1"/>
  <c r="P1523" i="2"/>
  <c r="O1523" i="2"/>
  <c r="N1523" i="2"/>
  <c r="M1523" i="2"/>
  <c r="M1522" i="2" s="1"/>
  <c r="L1523" i="2"/>
  <c r="T1523" i="2" s="1"/>
  <c r="K1523" i="2"/>
  <c r="K1522" i="2" s="1"/>
  <c r="J1523" i="2"/>
  <c r="J1522" i="2" s="1"/>
  <c r="I1523" i="2"/>
  <c r="H1523" i="2"/>
  <c r="G1523" i="2"/>
  <c r="G1522" i="2" s="1"/>
  <c r="F1523" i="2"/>
  <c r="E1523" i="2"/>
  <c r="E1522" i="2" s="1"/>
  <c r="E1502" i="2" s="1"/>
  <c r="D1523" i="2"/>
  <c r="D1522" i="2" s="1"/>
  <c r="O1522" i="2"/>
  <c r="N1522" i="2"/>
  <c r="I1522" i="2"/>
  <c r="X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S1521" i="2" s="1"/>
  <c r="E1521" i="2"/>
  <c r="D1521" i="2"/>
  <c r="Y1520" i="2"/>
  <c r="X1520" i="2"/>
  <c r="W1520" i="2"/>
  <c r="V1520" i="2"/>
  <c r="U1520" i="2"/>
  <c r="T1520" i="2"/>
  <c r="S1520" i="2"/>
  <c r="R1520" i="2"/>
  <c r="X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S1519" i="2" s="1"/>
  <c r="E1519" i="2"/>
  <c r="D1519" i="2"/>
  <c r="V1518" i="2"/>
  <c r="Q1518" i="2"/>
  <c r="P1518" i="2"/>
  <c r="O1518" i="2"/>
  <c r="N1518" i="2"/>
  <c r="M1518" i="2"/>
  <c r="L1518" i="2"/>
  <c r="T1518" i="2" s="1"/>
  <c r="K1518" i="2"/>
  <c r="J1518" i="2"/>
  <c r="I1518" i="2"/>
  <c r="H1518" i="2"/>
  <c r="G1518" i="2"/>
  <c r="F1518" i="2"/>
  <c r="E1518" i="2"/>
  <c r="D1518" i="2"/>
  <c r="U1517" i="2"/>
  <c r="T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R1517" i="2" s="1"/>
  <c r="E1517" i="2"/>
  <c r="D1517" i="2"/>
  <c r="X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S1516" i="2" s="1"/>
  <c r="E1516" i="2"/>
  <c r="D1516" i="2"/>
  <c r="V1515" i="2"/>
  <c r="Q1515" i="2"/>
  <c r="P1515" i="2"/>
  <c r="O1515" i="2"/>
  <c r="N1515" i="2"/>
  <c r="M1515" i="2"/>
  <c r="L1515" i="2"/>
  <c r="T1515" i="2" s="1"/>
  <c r="K1515" i="2"/>
  <c r="J1515" i="2"/>
  <c r="I1515" i="2"/>
  <c r="H1515" i="2"/>
  <c r="G1515" i="2"/>
  <c r="F1515" i="2"/>
  <c r="S1515" i="2" s="1"/>
  <c r="E1515" i="2"/>
  <c r="D1515" i="2"/>
  <c r="U1514" i="2"/>
  <c r="T1514" i="2"/>
  <c r="Q1514" i="2"/>
  <c r="P1514" i="2"/>
  <c r="X1514" i="2" s="1"/>
  <c r="O1514" i="2"/>
  <c r="N1514" i="2"/>
  <c r="M1514" i="2"/>
  <c r="L1514" i="2"/>
  <c r="K1514" i="2"/>
  <c r="J1514" i="2"/>
  <c r="I1514" i="2"/>
  <c r="H1514" i="2"/>
  <c r="G1514" i="2"/>
  <c r="F1514" i="2"/>
  <c r="R1514" i="2" s="1"/>
  <c r="E1514" i="2"/>
  <c r="D1514" i="2"/>
  <c r="X1513" i="2"/>
  <c r="Q1513" i="2"/>
  <c r="P1513" i="2"/>
  <c r="O1513" i="2"/>
  <c r="N1513" i="2"/>
  <c r="V1513" i="2" s="1"/>
  <c r="M1513" i="2"/>
  <c r="L1513" i="2"/>
  <c r="K1513" i="2"/>
  <c r="J1513" i="2"/>
  <c r="I1513" i="2"/>
  <c r="H1513" i="2"/>
  <c r="G1513" i="2"/>
  <c r="F1513" i="2"/>
  <c r="S1513" i="2" s="1"/>
  <c r="E1513" i="2"/>
  <c r="D1513" i="2"/>
  <c r="V1512" i="2"/>
  <c r="Q1512" i="2"/>
  <c r="P1512" i="2"/>
  <c r="O1512" i="2"/>
  <c r="N1512" i="2"/>
  <c r="M1512" i="2"/>
  <c r="L1512" i="2"/>
  <c r="T1512" i="2" s="1"/>
  <c r="K1512" i="2"/>
  <c r="J1512" i="2"/>
  <c r="I1512" i="2"/>
  <c r="H1512" i="2"/>
  <c r="G1512" i="2"/>
  <c r="F1512" i="2"/>
  <c r="S1512" i="2" s="1"/>
  <c r="E1512" i="2"/>
  <c r="D1512" i="2"/>
  <c r="U1511" i="2"/>
  <c r="T1511" i="2"/>
  <c r="Q1511" i="2"/>
  <c r="P1511" i="2"/>
  <c r="X1511" i="2" s="1"/>
  <c r="O1511" i="2"/>
  <c r="N1511" i="2"/>
  <c r="M1511" i="2"/>
  <c r="L1511" i="2"/>
  <c r="K1511" i="2"/>
  <c r="J1511" i="2"/>
  <c r="I1511" i="2"/>
  <c r="H1511" i="2"/>
  <c r="G1511" i="2"/>
  <c r="F1511" i="2"/>
  <c r="R1511" i="2" s="1"/>
  <c r="E1511" i="2"/>
  <c r="D1511" i="2"/>
  <c r="X1510" i="2"/>
  <c r="Q1510" i="2"/>
  <c r="P1510" i="2"/>
  <c r="O1510" i="2"/>
  <c r="O1509" i="2" s="1"/>
  <c r="O1502" i="2" s="1"/>
  <c r="N1510" i="2"/>
  <c r="V1510" i="2" s="1"/>
  <c r="M1510" i="2"/>
  <c r="M1509" i="2" s="1"/>
  <c r="L1510" i="2"/>
  <c r="K1510" i="2"/>
  <c r="J1510" i="2"/>
  <c r="I1510" i="2"/>
  <c r="I1509" i="2" s="1"/>
  <c r="I1502" i="2" s="1"/>
  <c r="H1510" i="2"/>
  <c r="H1509" i="2" s="1"/>
  <c r="G1510" i="2"/>
  <c r="G1509" i="2" s="1"/>
  <c r="F1510" i="2"/>
  <c r="E1510" i="2"/>
  <c r="D1510" i="2"/>
  <c r="Q1509" i="2"/>
  <c r="P1509" i="2"/>
  <c r="K1509" i="2"/>
  <c r="J1509" i="2"/>
  <c r="E1509" i="2"/>
  <c r="D1509" i="2"/>
  <c r="U1508" i="2"/>
  <c r="T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R1508" i="2" s="1"/>
  <c r="E1508" i="2"/>
  <c r="D1508" i="2"/>
  <c r="X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S1507" i="2" s="1"/>
  <c r="E1507" i="2"/>
  <c r="D1507" i="2"/>
  <c r="V1506" i="2"/>
  <c r="Q1506" i="2"/>
  <c r="P1506" i="2"/>
  <c r="O1506" i="2"/>
  <c r="N1506" i="2"/>
  <c r="M1506" i="2"/>
  <c r="L1506" i="2"/>
  <c r="T1506" i="2" s="1"/>
  <c r="K1506" i="2"/>
  <c r="J1506" i="2"/>
  <c r="I1506" i="2"/>
  <c r="H1506" i="2"/>
  <c r="G1506" i="2"/>
  <c r="F1506" i="2"/>
  <c r="E1506" i="2"/>
  <c r="D1506" i="2"/>
  <c r="U1505" i="2"/>
  <c r="T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R1505" i="2" s="1"/>
  <c r="E1505" i="2"/>
  <c r="D1505" i="2"/>
  <c r="X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S1504" i="2" s="1"/>
  <c r="E1504" i="2"/>
  <c r="D1504" i="2"/>
  <c r="V1503" i="2"/>
  <c r="Q1503" i="2"/>
  <c r="P1503" i="2"/>
  <c r="O1503" i="2"/>
  <c r="N1503" i="2"/>
  <c r="M1503" i="2"/>
  <c r="L1503" i="2"/>
  <c r="T1503" i="2" s="1"/>
  <c r="K1503" i="2"/>
  <c r="J1503" i="2"/>
  <c r="I1503" i="2"/>
  <c r="H1503" i="2"/>
  <c r="G1503" i="2"/>
  <c r="F1503" i="2"/>
  <c r="S1503" i="2" s="1"/>
  <c r="E1503" i="2"/>
  <c r="D1503" i="2"/>
  <c r="Y1501" i="2"/>
  <c r="X1501" i="2"/>
  <c r="W1501" i="2"/>
  <c r="V1501" i="2"/>
  <c r="U1501" i="2"/>
  <c r="T1501" i="2"/>
  <c r="S1501" i="2"/>
  <c r="R1501" i="2"/>
  <c r="Y1500" i="2"/>
  <c r="X1500" i="2"/>
  <c r="W1500" i="2"/>
  <c r="V1500" i="2"/>
  <c r="U1500" i="2"/>
  <c r="T1500" i="2"/>
  <c r="S1500" i="2"/>
  <c r="R1500" i="2"/>
  <c r="Y1499" i="2"/>
  <c r="X1499" i="2"/>
  <c r="W1499" i="2"/>
  <c r="V1499" i="2"/>
  <c r="U1499" i="2"/>
  <c r="T1499" i="2"/>
  <c r="S1499" i="2"/>
  <c r="R1499" i="2"/>
  <c r="Y1498" i="2"/>
  <c r="X1498" i="2"/>
  <c r="W1498" i="2"/>
  <c r="V1498" i="2"/>
  <c r="U1498" i="2"/>
  <c r="T1498" i="2"/>
  <c r="S1498" i="2"/>
  <c r="R1498" i="2"/>
  <c r="Y1497" i="2"/>
  <c r="X1497" i="2"/>
  <c r="W1497" i="2"/>
  <c r="V1497" i="2"/>
  <c r="U1497" i="2"/>
  <c r="T1497" i="2"/>
  <c r="S1497" i="2"/>
  <c r="R1497" i="2"/>
  <c r="V1496" i="2"/>
  <c r="Q1496" i="2"/>
  <c r="P1496" i="2"/>
  <c r="O1496" i="2"/>
  <c r="N1496" i="2"/>
  <c r="M1496" i="2"/>
  <c r="L1496" i="2"/>
  <c r="T1496" i="2" s="1"/>
  <c r="K1496" i="2"/>
  <c r="J1496" i="2"/>
  <c r="J1466" i="2" s="1"/>
  <c r="I1496" i="2"/>
  <c r="H1496" i="2"/>
  <c r="G1496" i="2"/>
  <c r="F1496" i="2"/>
  <c r="E1496" i="2"/>
  <c r="D1496" i="2"/>
  <c r="D1466" i="2" s="1"/>
  <c r="Y1495" i="2"/>
  <c r="X1495" i="2"/>
  <c r="W1495" i="2"/>
  <c r="V1495" i="2"/>
  <c r="U1495" i="2"/>
  <c r="T1495" i="2"/>
  <c r="S1495" i="2"/>
  <c r="R1495" i="2"/>
  <c r="Y1494" i="2"/>
  <c r="X1494" i="2"/>
  <c r="W1494" i="2"/>
  <c r="V1494" i="2"/>
  <c r="U1494" i="2"/>
  <c r="T1494" i="2"/>
  <c r="S1494" i="2"/>
  <c r="R1494" i="2"/>
  <c r="Y1493" i="2"/>
  <c r="X1493" i="2"/>
  <c r="W1493" i="2"/>
  <c r="V1493" i="2"/>
  <c r="U1493" i="2"/>
  <c r="T1493" i="2"/>
  <c r="S1493" i="2"/>
  <c r="R1493" i="2"/>
  <c r="Y1492" i="2"/>
  <c r="X1492" i="2"/>
  <c r="W1492" i="2"/>
  <c r="V1492" i="2"/>
  <c r="U1492" i="2"/>
  <c r="T1492" i="2"/>
  <c r="S1492" i="2"/>
  <c r="R1492" i="2"/>
  <c r="Y1491" i="2"/>
  <c r="X1491" i="2"/>
  <c r="W1491" i="2"/>
  <c r="V1491" i="2"/>
  <c r="U1491" i="2"/>
  <c r="T1491" i="2"/>
  <c r="S1491" i="2"/>
  <c r="R1491" i="2"/>
  <c r="Y1490" i="2"/>
  <c r="X1490" i="2"/>
  <c r="W1490" i="2"/>
  <c r="V1490" i="2"/>
  <c r="U1490" i="2"/>
  <c r="T1490" i="2"/>
  <c r="S1490" i="2"/>
  <c r="R1490" i="2"/>
  <c r="Y1489" i="2"/>
  <c r="X1489" i="2"/>
  <c r="W1489" i="2"/>
  <c r="V1489" i="2"/>
  <c r="U1489" i="2"/>
  <c r="T1489" i="2"/>
  <c r="S1489" i="2"/>
  <c r="R1489" i="2"/>
  <c r="Y1488" i="2"/>
  <c r="X1488" i="2"/>
  <c r="W1488" i="2"/>
  <c r="V1488" i="2"/>
  <c r="U1488" i="2"/>
  <c r="T1488" i="2"/>
  <c r="S1488" i="2"/>
  <c r="R1488" i="2"/>
  <c r="Y1487" i="2"/>
  <c r="X1487" i="2"/>
  <c r="W1487" i="2"/>
  <c r="V1487" i="2"/>
  <c r="U1487" i="2"/>
  <c r="T1487" i="2"/>
  <c r="S1487" i="2"/>
  <c r="R1487" i="2"/>
  <c r="Y1486" i="2"/>
  <c r="X1486" i="2"/>
  <c r="W1486" i="2"/>
  <c r="V1486" i="2"/>
  <c r="U1486" i="2"/>
  <c r="T1486" i="2"/>
  <c r="S1486" i="2"/>
  <c r="R1486" i="2"/>
  <c r="V1485" i="2"/>
  <c r="P1485" i="2"/>
  <c r="Y1485" i="2" s="1"/>
  <c r="N1485" i="2"/>
  <c r="L1485" i="2"/>
  <c r="U1485" i="2" s="1"/>
  <c r="J1485" i="2"/>
  <c r="H1485" i="2"/>
  <c r="H1466" i="2" s="1"/>
  <c r="F1485" i="2"/>
  <c r="T1485" i="2" s="1"/>
  <c r="D1485" i="2"/>
  <c r="Y1484" i="2"/>
  <c r="X1484" i="2"/>
  <c r="W1484" i="2"/>
  <c r="V1484" i="2"/>
  <c r="U1484" i="2"/>
  <c r="T1484" i="2"/>
  <c r="S1484" i="2"/>
  <c r="R1484" i="2"/>
  <c r="Y1483" i="2"/>
  <c r="X1483" i="2"/>
  <c r="W1483" i="2"/>
  <c r="V1483" i="2"/>
  <c r="U1483" i="2"/>
  <c r="T1483" i="2"/>
  <c r="S1483" i="2"/>
  <c r="R1483" i="2"/>
  <c r="Y1482" i="2"/>
  <c r="X1482" i="2"/>
  <c r="W1482" i="2"/>
  <c r="V1482" i="2"/>
  <c r="U1482" i="2"/>
  <c r="T1482" i="2"/>
  <c r="S1482" i="2"/>
  <c r="R1482" i="2"/>
  <c r="Y1481" i="2"/>
  <c r="X1481" i="2"/>
  <c r="W1481" i="2"/>
  <c r="V1481" i="2"/>
  <c r="U1481" i="2"/>
  <c r="T1481" i="2"/>
  <c r="S1481" i="2"/>
  <c r="R1481" i="2"/>
  <c r="Y1480" i="2"/>
  <c r="X1480" i="2"/>
  <c r="W1480" i="2"/>
  <c r="V1480" i="2"/>
  <c r="U1480" i="2"/>
  <c r="T1480" i="2"/>
  <c r="S1480" i="2"/>
  <c r="R1480" i="2"/>
  <c r="Y1479" i="2"/>
  <c r="X1479" i="2"/>
  <c r="W1479" i="2"/>
  <c r="V1479" i="2"/>
  <c r="U1479" i="2"/>
  <c r="T1479" i="2"/>
  <c r="S1479" i="2"/>
  <c r="R1479" i="2"/>
  <c r="Y1478" i="2"/>
  <c r="X1478" i="2"/>
  <c r="W1478" i="2"/>
  <c r="V1478" i="2"/>
  <c r="U1478" i="2"/>
  <c r="T1478" i="2"/>
  <c r="S1478" i="2"/>
  <c r="R1478" i="2"/>
  <c r="Y1477" i="2"/>
  <c r="X1477" i="2"/>
  <c r="W1477" i="2"/>
  <c r="V1477" i="2"/>
  <c r="U1477" i="2"/>
  <c r="T1477" i="2"/>
  <c r="S1477" i="2"/>
  <c r="R1477" i="2"/>
  <c r="Y1476" i="2"/>
  <c r="X1476" i="2"/>
  <c r="W1476" i="2"/>
  <c r="V1476" i="2"/>
  <c r="U1476" i="2"/>
  <c r="T1476" i="2"/>
  <c r="S1476" i="2"/>
  <c r="R1476" i="2"/>
  <c r="Y1475" i="2"/>
  <c r="X1475" i="2"/>
  <c r="W1475" i="2"/>
  <c r="V1475" i="2"/>
  <c r="U1475" i="2"/>
  <c r="T1475" i="2"/>
  <c r="S1475" i="2"/>
  <c r="R1475" i="2"/>
  <c r="Y1474" i="2"/>
  <c r="X1474" i="2"/>
  <c r="W1474" i="2"/>
  <c r="V1474" i="2"/>
  <c r="U1474" i="2"/>
  <c r="T1474" i="2"/>
  <c r="S1474" i="2"/>
  <c r="R1474" i="2"/>
  <c r="Y1473" i="2"/>
  <c r="X1473" i="2"/>
  <c r="W1473" i="2"/>
  <c r="S1473" i="2"/>
  <c r="Q1473" i="2"/>
  <c r="Q1466" i="2" s="1"/>
  <c r="P1473" i="2"/>
  <c r="O1473" i="2"/>
  <c r="N1473" i="2"/>
  <c r="V1473" i="2" s="1"/>
  <c r="M1473" i="2"/>
  <c r="M1466" i="2" s="1"/>
  <c r="L1473" i="2"/>
  <c r="U1473" i="2" s="1"/>
  <c r="K1473" i="2"/>
  <c r="K1466" i="2" s="1"/>
  <c r="J1473" i="2"/>
  <c r="I1473" i="2"/>
  <c r="H1473" i="2"/>
  <c r="G1473" i="2"/>
  <c r="G1466" i="2" s="1"/>
  <c r="F1473" i="2"/>
  <c r="R1473" i="2" s="1"/>
  <c r="E1473" i="2"/>
  <c r="E1466" i="2" s="1"/>
  <c r="D1473" i="2"/>
  <c r="Y1472" i="2"/>
  <c r="X1472" i="2"/>
  <c r="W1472" i="2"/>
  <c r="V1472" i="2"/>
  <c r="U1472" i="2"/>
  <c r="T1472" i="2"/>
  <c r="S1472" i="2"/>
  <c r="R1472" i="2"/>
  <c r="Y1471" i="2"/>
  <c r="X1471" i="2"/>
  <c r="W1471" i="2"/>
  <c r="V1471" i="2"/>
  <c r="U1471" i="2"/>
  <c r="T1471" i="2"/>
  <c r="S1471" i="2"/>
  <c r="R1471" i="2"/>
  <c r="Y1470" i="2"/>
  <c r="X1470" i="2"/>
  <c r="W1470" i="2"/>
  <c r="V1470" i="2"/>
  <c r="U1470" i="2"/>
  <c r="T1470" i="2"/>
  <c r="S1470" i="2"/>
  <c r="R1470" i="2"/>
  <c r="Y1469" i="2"/>
  <c r="X1469" i="2"/>
  <c r="W1469" i="2"/>
  <c r="V1469" i="2"/>
  <c r="U1469" i="2"/>
  <c r="T1469" i="2"/>
  <c r="S1469" i="2"/>
  <c r="R1469" i="2"/>
  <c r="Y1468" i="2"/>
  <c r="X1468" i="2"/>
  <c r="W1468" i="2"/>
  <c r="V1468" i="2"/>
  <c r="U1468" i="2"/>
  <c r="T1468" i="2"/>
  <c r="S1468" i="2"/>
  <c r="R1468" i="2"/>
  <c r="Y1467" i="2"/>
  <c r="X1467" i="2"/>
  <c r="W1467" i="2"/>
  <c r="V1467" i="2"/>
  <c r="U1467" i="2"/>
  <c r="T1467" i="2"/>
  <c r="S1467" i="2"/>
  <c r="R1467" i="2"/>
  <c r="O1466" i="2"/>
  <c r="I1466" i="2"/>
  <c r="Y1465" i="2"/>
  <c r="X1465" i="2"/>
  <c r="W1465" i="2"/>
  <c r="V1465" i="2"/>
  <c r="U1465" i="2"/>
  <c r="T1465" i="2"/>
  <c r="S1465" i="2"/>
  <c r="R1465" i="2"/>
  <c r="Y1464" i="2"/>
  <c r="X1464" i="2"/>
  <c r="W1464" i="2"/>
  <c r="V1464" i="2"/>
  <c r="U1464" i="2"/>
  <c r="T1464" i="2"/>
  <c r="S1464" i="2"/>
  <c r="R1464" i="2"/>
  <c r="Y1463" i="2"/>
  <c r="X1463" i="2"/>
  <c r="W1463" i="2"/>
  <c r="V1463" i="2"/>
  <c r="U1463" i="2"/>
  <c r="T1463" i="2"/>
  <c r="S1463" i="2"/>
  <c r="R1463" i="2"/>
  <c r="Y1462" i="2"/>
  <c r="X1462" i="2"/>
  <c r="W1462" i="2"/>
  <c r="V1462" i="2"/>
  <c r="U1462" i="2"/>
  <c r="T1462" i="2"/>
  <c r="S1462" i="2"/>
  <c r="R1462" i="2"/>
  <c r="Y1461" i="2"/>
  <c r="X1461" i="2"/>
  <c r="W1461" i="2"/>
  <c r="V1461" i="2"/>
  <c r="U1461" i="2"/>
  <c r="T1461" i="2"/>
  <c r="S1461" i="2"/>
  <c r="R1461" i="2"/>
  <c r="Y1460" i="2"/>
  <c r="X1460" i="2"/>
  <c r="W1460" i="2"/>
  <c r="S1460" i="2"/>
  <c r="Q1460" i="2"/>
  <c r="Q1430" i="2" s="1"/>
  <c r="P1460" i="2"/>
  <c r="O1460" i="2"/>
  <c r="N1460" i="2"/>
  <c r="V1460" i="2" s="1"/>
  <c r="M1460" i="2"/>
  <c r="L1460" i="2"/>
  <c r="U1460" i="2" s="1"/>
  <c r="K1460" i="2"/>
  <c r="K1430" i="2" s="1"/>
  <c r="J1460" i="2"/>
  <c r="I1460" i="2"/>
  <c r="H1460" i="2"/>
  <c r="G1460" i="2"/>
  <c r="F1460" i="2"/>
  <c r="R1460" i="2" s="1"/>
  <c r="E1460" i="2"/>
  <c r="E1430" i="2" s="1"/>
  <c r="D1460" i="2"/>
  <c r="Y1459" i="2"/>
  <c r="X1459" i="2"/>
  <c r="W1459" i="2"/>
  <c r="V1459" i="2"/>
  <c r="U1459" i="2"/>
  <c r="T1459" i="2"/>
  <c r="S1459" i="2"/>
  <c r="R1459" i="2"/>
  <c r="Y1458" i="2"/>
  <c r="X1458" i="2"/>
  <c r="W1458" i="2"/>
  <c r="V1458" i="2"/>
  <c r="U1458" i="2"/>
  <c r="T1458" i="2"/>
  <c r="S1458" i="2"/>
  <c r="R1458" i="2"/>
  <c r="Y1457" i="2"/>
  <c r="X1457" i="2"/>
  <c r="W1457" i="2"/>
  <c r="V1457" i="2"/>
  <c r="U1457" i="2"/>
  <c r="T1457" i="2"/>
  <c r="S1457" i="2"/>
  <c r="R1457" i="2"/>
  <c r="Y1456" i="2"/>
  <c r="X1456" i="2"/>
  <c r="W1456" i="2"/>
  <c r="V1456" i="2"/>
  <c r="U1456" i="2"/>
  <c r="T1456" i="2"/>
  <c r="S1456" i="2"/>
  <c r="R1456" i="2"/>
  <c r="Y1455" i="2"/>
  <c r="X1455" i="2"/>
  <c r="W1455" i="2"/>
  <c r="V1455" i="2"/>
  <c r="U1455" i="2"/>
  <c r="T1455" i="2"/>
  <c r="S1455" i="2"/>
  <c r="R1455" i="2"/>
  <c r="Y1454" i="2"/>
  <c r="X1454" i="2"/>
  <c r="W1454" i="2"/>
  <c r="V1454" i="2"/>
  <c r="U1454" i="2"/>
  <c r="T1454" i="2"/>
  <c r="S1454" i="2"/>
  <c r="R1454" i="2"/>
  <c r="Y1453" i="2"/>
  <c r="X1453" i="2"/>
  <c r="W1453" i="2"/>
  <c r="V1453" i="2"/>
  <c r="U1453" i="2"/>
  <c r="T1453" i="2"/>
  <c r="S1453" i="2"/>
  <c r="R1453" i="2"/>
  <c r="Y1452" i="2"/>
  <c r="X1452" i="2"/>
  <c r="W1452" i="2"/>
  <c r="V1452" i="2"/>
  <c r="U1452" i="2"/>
  <c r="T1452" i="2"/>
  <c r="S1452" i="2"/>
  <c r="R1452" i="2"/>
  <c r="Y1451" i="2"/>
  <c r="X1451" i="2"/>
  <c r="W1451" i="2"/>
  <c r="V1451" i="2"/>
  <c r="U1451" i="2"/>
  <c r="T1451" i="2"/>
  <c r="S1451" i="2"/>
  <c r="R1451" i="2"/>
  <c r="Y1450" i="2"/>
  <c r="X1450" i="2"/>
  <c r="W1450" i="2"/>
  <c r="V1450" i="2"/>
  <c r="U1450" i="2"/>
  <c r="T1450" i="2"/>
  <c r="S1450" i="2"/>
  <c r="R1450" i="2"/>
  <c r="W1449" i="2"/>
  <c r="P1449" i="2"/>
  <c r="N1449" i="2"/>
  <c r="V1449" i="2" s="1"/>
  <c r="L1449" i="2"/>
  <c r="U1449" i="2" s="1"/>
  <c r="J1449" i="2"/>
  <c r="H1449" i="2"/>
  <c r="H1430" i="2" s="1"/>
  <c r="F1449" i="2"/>
  <c r="T1449" i="2" s="1"/>
  <c r="D1449" i="2"/>
  <c r="S1449" i="2" s="1"/>
  <c r="Y1448" i="2"/>
  <c r="X1448" i="2"/>
  <c r="W1448" i="2"/>
  <c r="V1448" i="2"/>
  <c r="U1448" i="2"/>
  <c r="T1448" i="2"/>
  <c r="S1448" i="2"/>
  <c r="R1448" i="2"/>
  <c r="Y1447" i="2"/>
  <c r="X1447" i="2"/>
  <c r="W1447" i="2"/>
  <c r="V1447" i="2"/>
  <c r="U1447" i="2"/>
  <c r="T1447" i="2"/>
  <c r="S1447" i="2"/>
  <c r="R1447" i="2"/>
  <c r="Y1446" i="2"/>
  <c r="X1446" i="2"/>
  <c r="W1446" i="2"/>
  <c r="V1446" i="2"/>
  <c r="U1446" i="2"/>
  <c r="T1446" i="2"/>
  <c r="S1446" i="2"/>
  <c r="R1446" i="2"/>
  <c r="Y1445" i="2"/>
  <c r="X1445" i="2"/>
  <c r="W1445" i="2"/>
  <c r="V1445" i="2"/>
  <c r="U1445" i="2"/>
  <c r="T1445" i="2"/>
  <c r="S1445" i="2"/>
  <c r="R1445" i="2"/>
  <c r="Y1444" i="2"/>
  <c r="X1444" i="2"/>
  <c r="W1444" i="2"/>
  <c r="V1444" i="2"/>
  <c r="U1444" i="2"/>
  <c r="T1444" i="2"/>
  <c r="S1444" i="2"/>
  <c r="R1444" i="2"/>
  <c r="Y1443" i="2"/>
  <c r="X1443" i="2"/>
  <c r="W1443" i="2"/>
  <c r="V1443" i="2"/>
  <c r="U1443" i="2"/>
  <c r="T1443" i="2"/>
  <c r="S1443" i="2"/>
  <c r="R1443" i="2"/>
  <c r="Y1442" i="2"/>
  <c r="X1442" i="2"/>
  <c r="W1442" i="2"/>
  <c r="V1442" i="2"/>
  <c r="U1442" i="2"/>
  <c r="T1442" i="2"/>
  <c r="S1442" i="2"/>
  <c r="R1442" i="2"/>
  <c r="Y1441" i="2"/>
  <c r="X1441" i="2"/>
  <c r="W1441" i="2"/>
  <c r="V1441" i="2"/>
  <c r="U1441" i="2"/>
  <c r="T1441" i="2"/>
  <c r="S1441" i="2"/>
  <c r="R1441" i="2"/>
  <c r="Y1440" i="2"/>
  <c r="X1440" i="2"/>
  <c r="W1440" i="2"/>
  <c r="V1440" i="2"/>
  <c r="U1440" i="2"/>
  <c r="T1440" i="2"/>
  <c r="S1440" i="2"/>
  <c r="R1440" i="2"/>
  <c r="Y1439" i="2"/>
  <c r="X1439" i="2"/>
  <c r="W1439" i="2"/>
  <c r="V1439" i="2"/>
  <c r="U1439" i="2"/>
  <c r="T1439" i="2"/>
  <c r="S1439" i="2"/>
  <c r="R1439" i="2"/>
  <c r="Y1438" i="2"/>
  <c r="X1438" i="2"/>
  <c r="W1438" i="2"/>
  <c r="V1438" i="2"/>
  <c r="U1438" i="2"/>
  <c r="T1438" i="2"/>
  <c r="S1438" i="2"/>
  <c r="R1438" i="2"/>
  <c r="X1437" i="2"/>
  <c r="Q1437" i="2"/>
  <c r="P1437" i="2"/>
  <c r="O1437" i="2"/>
  <c r="O1430" i="2" s="1"/>
  <c r="N1437" i="2"/>
  <c r="V1437" i="2" s="1"/>
  <c r="M1437" i="2"/>
  <c r="M1430" i="2" s="1"/>
  <c r="L1437" i="2"/>
  <c r="K1437" i="2"/>
  <c r="J1437" i="2"/>
  <c r="I1437" i="2"/>
  <c r="I1430" i="2" s="1"/>
  <c r="H1437" i="2"/>
  <c r="G1437" i="2"/>
  <c r="G1430" i="2" s="1"/>
  <c r="F1437" i="2"/>
  <c r="E1437" i="2"/>
  <c r="D1437" i="2"/>
  <c r="Y1436" i="2"/>
  <c r="X1436" i="2"/>
  <c r="W1436" i="2"/>
  <c r="V1436" i="2"/>
  <c r="U1436" i="2"/>
  <c r="T1436" i="2"/>
  <c r="S1436" i="2"/>
  <c r="R1436" i="2"/>
  <c r="Y1435" i="2"/>
  <c r="X1435" i="2"/>
  <c r="W1435" i="2"/>
  <c r="V1435" i="2"/>
  <c r="U1435" i="2"/>
  <c r="T1435" i="2"/>
  <c r="S1435" i="2"/>
  <c r="R1435" i="2"/>
  <c r="Y1434" i="2"/>
  <c r="X1434" i="2"/>
  <c r="W1434" i="2"/>
  <c r="V1434" i="2"/>
  <c r="U1434" i="2"/>
  <c r="T1434" i="2"/>
  <c r="S1434" i="2"/>
  <c r="R1434" i="2"/>
  <c r="Y1433" i="2"/>
  <c r="X1433" i="2"/>
  <c r="W1433" i="2"/>
  <c r="V1433" i="2"/>
  <c r="U1433" i="2"/>
  <c r="T1433" i="2"/>
  <c r="S1433" i="2"/>
  <c r="R1433" i="2"/>
  <c r="Y1432" i="2"/>
  <c r="X1432" i="2"/>
  <c r="W1432" i="2"/>
  <c r="V1432" i="2"/>
  <c r="U1432" i="2"/>
  <c r="T1432" i="2"/>
  <c r="S1432" i="2"/>
  <c r="R1432" i="2"/>
  <c r="Y1431" i="2"/>
  <c r="X1431" i="2"/>
  <c r="W1431" i="2"/>
  <c r="V1431" i="2"/>
  <c r="U1431" i="2"/>
  <c r="T1431" i="2"/>
  <c r="S1431" i="2"/>
  <c r="R1431" i="2"/>
  <c r="P1430" i="2"/>
  <c r="J1430" i="2"/>
  <c r="D1430" i="2"/>
  <c r="Y1429" i="2"/>
  <c r="X1429" i="2"/>
  <c r="W1429" i="2"/>
  <c r="V1429" i="2"/>
  <c r="U1429" i="2"/>
  <c r="T1429" i="2"/>
  <c r="S1429" i="2"/>
  <c r="R1429" i="2"/>
  <c r="Y1428" i="2"/>
  <c r="X1428" i="2"/>
  <c r="W1428" i="2"/>
  <c r="V1428" i="2"/>
  <c r="U1428" i="2"/>
  <c r="T1428" i="2"/>
  <c r="S1428" i="2"/>
  <c r="R1428" i="2"/>
  <c r="Y1427" i="2"/>
  <c r="X1427" i="2"/>
  <c r="W1427" i="2"/>
  <c r="V1427" i="2"/>
  <c r="U1427" i="2"/>
  <c r="T1427" i="2"/>
  <c r="S1427" i="2"/>
  <c r="R1427" i="2"/>
  <c r="Y1426" i="2"/>
  <c r="X1426" i="2"/>
  <c r="W1426" i="2"/>
  <c r="V1426" i="2"/>
  <c r="U1426" i="2"/>
  <c r="T1426" i="2"/>
  <c r="S1426" i="2"/>
  <c r="R1426" i="2"/>
  <c r="Y1425" i="2"/>
  <c r="X1425" i="2"/>
  <c r="W1425" i="2"/>
  <c r="V1425" i="2"/>
  <c r="U1425" i="2"/>
  <c r="T1425" i="2"/>
  <c r="S1425" i="2"/>
  <c r="R1425" i="2"/>
  <c r="X1424" i="2"/>
  <c r="Q1424" i="2"/>
  <c r="P1424" i="2"/>
  <c r="O1424" i="2"/>
  <c r="N1424" i="2"/>
  <c r="V1424" i="2" s="1"/>
  <c r="M1424" i="2"/>
  <c r="L1424" i="2"/>
  <c r="K1424" i="2"/>
  <c r="J1424" i="2"/>
  <c r="I1424" i="2"/>
  <c r="H1424" i="2"/>
  <c r="G1424" i="2"/>
  <c r="F1424" i="2"/>
  <c r="S1424" i="2" s="1"/>
  <c r="E1424" i="2"/>
  <c r="D1424" i="2"/>
  <c r="Y1423" i="2"/>
  <c r="X1423" i="2"/>
  <c r="W1423" i="2"/>
  <c r="V1423" i="2"/>
  <c r="U1423" i="2"/>
  <c r="T1423" i="2"/>
  <c r="S1423" i="2"/>
  <c r="R1423" i="2"/>
  <c r="Y1422" i="2"/>
  <c r="X1422" i="2"/>
  <c r="W1422" i="2"/>
  <c r="V1422" i="2"/>
  <c r="U1422" i="2"/>
  <c r="T1422" i="2"/>
  <c r="S1422" i="2"/>
  <c r="R1422" i="2"/>
  <c r="Y1421" i="2"/>
  <c r="X1421" i="2"/>
  <c r="W1421" i="2"/>
  <c r="V1421" i="2"/>
  <c r="U1421" i="2"/>
  <c r="T1421" i="2"/>
  <c r="S1421" i="2"/>
  <c r="R1421" i="2"/>
  <c r="Y1420" i="2"/>
  <c r="X1420" i="2"/>
  <c r="W1420" i="2"/>
  <c r="V1420" i="2"/>
  <c r="U1420" i="2"/>
  <c r="T1420" i="2"/>
  <c r="S1420" i="2"/>
  <c r="R1420" i="2"/>
  <c r="Y1419" i="2"/>
  <c r="X1419" i="2"/>
  <c r="W1419" i="2"/>
  <c r="V1419" i="2"/>
  <c r="U1419" i="2"/>
  <c r="T1419" i="2"/>
  <c r="S1419" i="2"/>
  <c r="R1419" i="2"/>
  <c r="Y1418" i="2"/>
  <c r="X1418" i="2"/>
  <c r="W1418" i="2"/>
  <c r="V1418" i="2"/>
  <c r="U1418" i="2"/>
  <c r="T1418" i="2"/>
  <c r="S1418" i="2"/>
  <c r="R1418" i="2"/>
  <c r="Y1417" i="2"/>
  <c r="X1417" i="2"/>
  <c r="W1417" i="2"/>
  <c r="V1417" i="2"/>
  <c r="U1417" i="2"/>
  <c r="T1417" i="2"/>
  <c r="S1417" i="2"/>
  <c r="R1417" i="2"/>
  <c r="Y1416" i="2"/>
  <c r="X1416" i="2"/>
  <c r="W1416" i="2"/>
  <c r="V1416" i="2"/>
  <c r="U1416" i="2"/>
  <c r="T1416" i="2"/>
  <c r="S1416" i="2"/>
  <c r="R1416" i="2"/>
  <c r="Y1415" i="2"/>
  <c r="X1415" i="2"/>
  <c r="W1415" i="2"/>
  <c r="V1415" i="2"/>
  <c r="U1415" i="2"/>
  <c r="T1415" i="2"/>
  <c r="S1415" i="2"/>
  <c r="R1415" i="2"/>
  <c r="Y1414" i="2"/>
  <c r="X1414" i="2"/>
  <c r="W1414" i="2"/>
  <c r="V1414" i="2"/>
  <c r="U1414" i="2"/>
  <c r="T1414" i="2"/>
  <c r="S1414" i="2"/>
  <c r="R1414" i="2"/>
  <c r="Y1413" i="2"/>
  <c r="X1413" i="2"/>
  <c r="P1413" i="2"/>
  <c r="N1413" i="2"/>
  <c r="V1413" i="2" s="1"/>
  <c r="L1413" i="2"/>
  <c r="J1413" i="2"/>
  <c r="H1413" i="2"/>
  <c r="H1394" i="2" s="1"/>
  <c r="F1413" i="2"/>
  <c r="D1413" i="2"/>
  <c r="Y1412" i="2"/>
  <c r="X1412" i="2"/>
  <c r="W1412" i="2"/>
  <c r="V1412" i="2"/>
  <c r="U1412" i="2"/>
  <c r="T1412" i="2"/>
  <c r="S1412" i="2"/>
  <c r="R1412" i="2"/>
  <c r="Y1411" i="2"/>
  <c r="X1411" i="2"/>
  <c r="W1411" i="2"/>
  <c r="V1411" i="2"/>
  <c r="U1411" i="2"/>
  <c r="T1411" i="2"/>
  <c r="S1411" i="2"/>
  <c r="R1411" i="2"/>
  <c r="Y1410" i="2"/>
  <c r="X1410" i="2"/>
  <c r="W1410" i="2"/>
  <c r="V1410" i="2"/>
  <c r="U1410" i="2"/>
  <c r="T1410" i="2"/>
  <c r="S1410" i="2"/>
  <c r="R1410" i="2"/>
  <c r="Y1409" i="2"/>
  <c r="X1409" i="2"/>
  <c r="W1409" i="2"/>
  <c r="V1409" i="2"/>
  <c r="U1409" i="2"/>
  <c r="T1409" i="2"/>
  <c r="S1409" i="2"/>
  <c r="R1409" i="2"/>
  <c r="Y1408" i="2"/>
  <c r="X1408" i="2"/>
  <c r="W1408" i="2"/>
  <c r="V1408" i="2"/>
  <c r="U1408" i="2"/>
  <c r="T1408" i="2"/>
  <c r="S1408" i="2"/>
  <c r="R1408" i="2"/>
  <c r="Y1407" i="2"/>
  <c r="X1407" i="2"/>
  <c r="W1407" i="2"/>
  <c r="V1407" i="2"/>
  <c r="U1407" i="2"/>
  <c r="T1407" i="2"/>
  <c r="S1407" i="2"/>
  <c r="R1407" i="2"/>
  <c r="Y1406" i="2"/>
  <c r="X1406" i="2"/>
  <c r="W1406" i="2"/>
  <c r="V1406" i="2"/>
  <c r="U1406" i="2"/>
  <c r="T1406" i="2"/>
  <c r="S1406" i="2"/>
  <c r="R1406" i="2"/>
  <c r="Y1405" i="2"/>
  <c r="X1405" i="2"/>
  <c r="W1405" i="2"/>
  <c r="V1405" i="2"/>
  <c r="U1405" i="2"/>
  <c r="T1405" i="2"/>
  <c r="S1405" i="2"/>
  <c r="R1405" i="2"/>
  <c r="Y1404" i="2"/>
  <c r="X1404" i="2"/>
  <c r="W1404" i="2"/>
  <c r="V1404" i="2"/>
  <c r="U1404" i="2"/>
  <c r="T1404" i="2"/>
  <c r="S1404" i="2"/>
  <c r="R1404" i="2"/>
  <c r="Y1403" i="2"/>
  <c r="X1403" i="2"/>
  <c r="W1403" i="2"/>
  <c r="V1403" i="2"/>
  <c r="U1403" i="2"/>
  <c r="T1403" i="2"/>
  <c r="S1403" i="2"/>
  <c r="R1403" i="2"/>
  <c r="Y1402" i="2"/>
  <c r="X1402" i="2"/>
  <c r="W1402" i="2"/>
  <c r="V1402" i="2"/>
  <c r="U1402" i="2"/>
  <c r="T1402" i="2"/>
  <c r="S1402" i="2"/>
  <c r="R1402" i="2"/>
  <c r="Y1401" i="2"/>
  <c r="U1401" i="2"/>
  <c r="T1401" i="2"/>
  <c r="S1401" i="2"/>
  <c r="Q1401" i="2"/>
  <c r="P1401" i="2"/>
  <c r="X1401" i="2" s="1"/>
  <c r="O1401" i="2"/>
  <c r="O1394" i="2" s="1"/>
  <c r="N1401" i="2"/>
  <c r="W1401" i="2" s="1"/>
  <c r="M1401" i="2"/>
  <c r="L1401" i="2"/>
  <c r="K1401" i="2"/>
  <c r="J1401" i="2"/>
  <c r="J1394" i="2" s="1"/>
  <c r="I1401" i="2"/>
  <c r="I1394" i="2" s="1"/>
  <c r="H1401" i="2"/>
  <c r="G1401" i="2"/>
  <c r="G1394" i="2" s="1"/>
  <c r="F1401" i="2"/>
  <c r="R1401" i="2" s="1"/>
  <c r="E1401" i="2"/>
  <c r="D1401" i="2"/>
  <c r="Y1400" i="2"/>
  <c r="X1400" i="2"/>
  <c r="W1400" i="2"/>
  <c r="V1400" i="2"/>
  <c r="U1400" i="2"/>
  <c r="T1400" i="2"/>
  <c r="S1400" i="2"/>
  <c r="R1400" i="2"/>
  <c r="Y1399" i="2"/>
  <c r="X1399" i="2"/>
  <c r="W1399" i="2"/>
  <c r="V1399" i="2"/>
  <c r="U1399" i="2"/>
  <c r="T1399" i="2"/>
  <c r="S1399" i="2"/>
  <c r="R1399" i="2"/>
  <c r="Y1398" i="2"/>
  <c r="X1398" i="2"/>
  <c r="W1398" i="2"/>
  <c r="V1398" i="2"/>
  <c r="U1398" i="2"/>
  <c r="T1398" i="2"/>
  <c r="S1398" i="2"/>
  <c r="R1398" i="2"/>
  <c r="Y1397" i="2"/>
  <c r="X1397" i="2"/>
  <c r="W1397" i="2"/>
  <c r="V1397" i="2"/>
  <c r="U1397" i="2"/>
  <c r="T1397" i="2"/>
  <c r="S1397" i="2"/>
  <c r="R1397" i="2"/>
  <c r="Y1396" i="2"/>
  <c r="X1396" i="2"/>
  <c r="W1396" i="2"/>
  <c r="V1396" i="2"/>
  <c r="U1396" i="2"/>
  <c r="T1396" i="2"/>
  <c r="S1396" i="2"/>
  <c r="R1396" i="2"/>
  <c r="Y1395" i="2"/>
  <c r="X1395" i="2"/>
  <c r="W1395" i="2"/>
  <c r="V1395" i="2"/>
  <c r="U1395" i="2"/>
  <c r="T1395" i="2"/>
  <c r="S1395" i="2"/>
  <c r="R1395" i="2"/>
  <c r="R1394" i="2"/>
  <c r="Q1394" i="2"/>
  <c r="M1394" i="2"/>
  <c r="L1394" i="2"/>
  <c r="K1394" i="2"/>
  <c r="F1394" i="2"/>
  <c r="S1394" i="2" s="1"/>
  <c r="D1394" i="2"/>
  <c r="Y1393" i="2"/>
  <c r="X1393" i="2"/>
  <c r="W1393" i="2"/>
  <c r="V1393" i="2"/>
  <c r="U1393" i="2"/>
  <c r="T1393" i="2"/>
  <c r="S1393" i="2"/>
  <c r="R1393" i="2"/>
  <c r="Y1392" i="2"/>
  <c r="X1392" i="2"/>
  <c r="W1392" i="2"/>
  <c r="V1392" i="2"/>
  <c r="U1392" i="2"/>
  <c r="T1392" i="2"/>
  <c r="S1392" i="2"/>
  <c r="R1392" i="2"/>
  <c r="Y1391" i="2"/>
  <c r="X1391" i="2"/>
  <c r="W1391" i="2"/>
  <c r="V1391" i="2"/>
  <c r="U1391" i="2"/>
  <c r="T1391" i="2"/>
  <c r="S1391" i="2"/>
  <c r="R1391" i="2"/>
  <c r="Y1390" i="2"/>
  <c r="X1390" i="2"/>
  <c r="W1390" i="2"/>
  <c r="V1390" i="2"/>
  <c r="U1390" i="2"/>
  <c r="T1390" i="2"/>
  <c r="S1390" i="2"/>
  <c r="R1390" i="2"/>
  <c r="Y1389" i="2"/>
  <c r="X1389" i="2"/>
  <c r="W1389" i="2"/>
  <c r="V1389" i="2"/>
  <c r="U1389" i="2"/>
  <c r="T1389" i="2"/>
  <c r="S1389" i="2"/>
  <c r="R1389" i="2"/>
  <c r="Y1388" i="2"/>
  <c r="Q1388" i="2"/>
  <c r="P1388" i="2"/>
  <c r="O1388" i="2"/>
  <c r="N1388" i="2"/>
  <c r="X1388" i="2" s="1"/>
  <c r="M1388" i="2"/>
  <c r="L1388" i="2"/>
  <c r="K1388" i="2"/>
  <c r="J1388" i="2"/>
  <c r="I1388" i="2"/>
  <c r="H1388" i="2"/>
  <c r="H1358" i="2" s="1"/>
  <c r="G1388" i="2"/>
  <c r="F1388" i="2"/>
  <c r="S1388" i="2" s="1"/>
  <c r="E1388" i="2"/>
  <c r="D1388" i="2"/>
  <c r="Y1387" i="2"/>
  <c r="X1387" i="2"/>
  <c r="W1387" i="2"/>
  <c r="V1387" i="2"/>
  <c r="U1387" i="2"/>
  <c r="T1387" i="2"/>
  <c r="S1387" i="2"/>
  <c r="R1387" i="2"/>
  <c r="Y1386" i="2"/>
  <c r="X1386" i="2"/>
  <c r="W1386" i="2"/>
  <c r="V1386" i="2"/>
  <c r="U1386" i="2"/>
  <c r="T1386" i="2"/>
  <c r="S1386" i="2"/>
  <c r="R1386" i="2"/>
  <c r="Y1385" i="2"/>
  <c r="X1385" i="2"/>
  <c r="W1385" i="2"/>
  <c r="V1385" i="2"/>
  <c r="U1385" i="2"/>
  <c r="T1385" i="2"/>
  <c r="S1385" i="2"/>
  <c r="R1385" i="2"/>
  <c r="Y1384" i="2"/>
  <c r="X1384" i="2"/>
  <c r="W1384" i="2"/>
  <c r="V1384" i="2"/>
  <c r="U1384" i="2"/>
  <c r="T1384" i="2"/>
  <c r="S1384" i="2"/>
  <c r="R1384" i="2"/>
  <c r="Y1383" i="2"/>
  <c r="X1383" i="2"/>
  <c r="W1383" i="2"/>
  <c r="V1383" i="2"/>
  <c r="U1383" i="2"/>
  <c r="T1383" i="2"/>
  <c r="S1383" i="2"/>
  <c r="R1383" i="2"/>
  <c r="Y1382" i="2"/>
  <c r="X1382" i="2"/>
  <c r="W1382" i="2"/>
  <c r="V1382" i="2"/>
  <c r="U1382" i="2"/>
  <c r="T1382" i="2"/>
  <c r="S1382" i="2"/>
  <c r="R1382" i="2"/>
  <c r="Y1381" i="2"/>
  <c r="X1381" i="2"/>
  <c r="W1381" i="2"/>
  <c r="V1381" i="2"/>
  <c r="U1381" i="2"/>
  <c r="T1381" i="2"/>
  <c r="S1381" i="2"/>
  <c r="R1381" i="2"/>
  <c r="Y1380" i="2"/>
  <c r="X1380" i="2"/>
  <c r="W1380" i="2"/>
  <c r="V1380" i="2"/>
  <c r="U1380" i="2"/>
  <c r="T1380" i="2"/>
  <c r="S1380" i="2"/>
  <c r="R1380" i="2"/>
  <c r="Y1379" i="2"/>
  <c r="X1379" i="2"/>
  <c r="W1379" i="2"/>
  <c r="V1379" i="2"/>
  <c r="U1379" i="2"/>
  <c r="T1379" i="2"/>
  <c r="S1379" i="2"/>
  <c r="R1379" i="2"/>
  <c r="Y1378" i="2"/>
  <c r="X1378" i="2"/>
  <c r="W1378" i="2"/>
  <c r="V1378" i="2"/>
  <c r="U1378" i="2"/>
  <c r="T1378" i="2"/>
  <c r="S1378" i="2"/>
  <c r="R1378" i="2"/>
  <c r="Y1377" i="2"/>
  <c r="X1377" i="2"/>
  <c r="W1377" i="2"/>
  <c r="V1377" i="2"/>
  <c r="U1377" i="2"/>
  <c r="T1377" i="2"/>
  <c r="S1377" i="2"/>
  <c r="R1377" i="2"/>
  <c r="Y1376" i="2"/>
  <c r="X1376" i="2"/>
  <c r="W1376" i="2"/>
  <c r="V1376" i="2"/>
  <c r="U1376" i="2"/>
  <c r="T1376" i="2"/>
  <c r="S1376" i="2"/>
  <c r="R1376" i="2"/>
  <c r="Y1375" i="2"/>
  <c r="X1375" i="2"/>
  <c r="W1375" i="2"/>
  <c r="V1375" i="2"/>
  <c r="U1375" i="2"/>
  <c r="T1375" i="2"/>
  <c r="S1375" i="2"/>
  <c r="R1375" i="2"/>
  <c r="Y1374" i="2"/>
  <c r="X1374" i="2"/>
  <c r="W1374" i="2"/>
  <c r="V1374" i="2"/>
  <c r="U1374" i="2"/>
  <c r="T1374" i="2"/>
  <c r="S1374" i="2"/>
  <c r="R1374" i="2"/>
  <c r="Y1373" i="2"/>
  <c r="X1373" i="2"/>
  <c r="W1373" i="2"/>
  <c r="V1373" i="2"/>
  <c r="U1373" i="2"/>
  <c r="T1373" i="2"/>
  <c r="S1373" i="2"/>
  <c r="R1373" i="2"/>
  <c r="Y1372" i="2"/>
  <c r="X1372" i="2"/>
  <c r="W1372" i="2"/>
  <c r="V1372" i="2"/>
  <c r="U1372" i="2"/>
  <c r="T1372" i="2"/>
  <c r="S1372" i="2"/>
  <c r="R1372" i="2"/>
  <c r="Y1371" i="2"/>
  <c r="X1371" i="2"/>
  <c r="W1371" i="2"/>
  <c r="V1371" i="2"/>
  <c r="U1371" i="2"/>
  <c r="T1371" i="2"/>
  <c r="S1371" i="2"/>
  <c r="R1371" i="2"/>
  <c r="Y1370" i="2"/>
  <c r="X1370" i="2"/>
  <c r="W1370" i="2"/>
  <c r="V1370" i="2"/>
  <c r="U1370" i="2"/>
  <c r="T1370" i="2"/>
  <c r="S1370" i="2"/>
  <c r="R1370" i="2"/>
  <c r="Y1369" i="2"/>
  <c r="X1369" i="2"/>
  <c r="W1369" i="2"/>
  <c r="V1369" i="2"/>
  <c r="U1369" i="2"/>
  <c r="T1369" i="2"/>
  <c r="S1369" i="2"/>
  <c r="R1369" i="2"/>
  <c r="Y1368" i="2"/>
  <c r="X1368" i="2"/>
  <c r="W1368" i="2"/>
  <c r="V1368" i="2"/>
  <c r="U1368" i="2"/>
  <c r="T1368" i="2"/>
  <c r="S1368" i="2"/>
  <c r="R1368" i="2"/>
  <c r="Y1367" i="2"/>
  <c r="X1367" i="2"/>
  <c r="W1367" i="2"/>
  <c r="V1367" i="2"/>
  <c r="U1367" i="2"/>
  <c r="T1367" i="2"/>
  <c r="S1367" i="2"/>
  <c r="R1367" i="2"/>
  <c r="Y1366" i="2"/>
  <c r="X1366" i="2"/>
  <c r="W1366" i="2"/>
  <c r="V1366" i="2"/>
  <c r="U1366" i="2"/>
  <c r="T1366" i="2"/>
  <c r="S1366" i="2"/>
  <c r="R1366" i="2"/>
  <c r="Y1365" i="2"/>
  <c r="X1365" i="2"/>
  <c r="W1365" i="2"/>
  <c r="V1365" i="2"/>
  <c r="U1365" i="2"/>
  <c r="T1365" i="2"/>
  <c r="S1365" i="2"/>
  <c r="R1365" i="2"/>
  <c r="Q1365" i="2"/>
  <c r="O1365" i="2"/>
  <c r="M1365" i="2"/>
  <c r="K1365" i="2"/>
  <c r="J1365" i="2"/>
  <c r="I1365" i="2"/>
  <c r="I1358" i="2" s="1"/>
  <c r="G1365" i="2"/>
  <c r="Y1364" i="2"/>
  <c r="X1364" i="2"/>
  <c r="W1364" i="2"/>
  <c r="V1364" i="2"/>
  <c r="U1364" i="2"/>
  <c r="T1364" i="2"/>
  <c r="S1364" i="2"/>
  <c r="R1364" i="2"/>
  <c r="Y1363" i="2"/>
  <c r="X1363" i="2"/>
  <c r="W1363" i="2"/>
  <c r="V1363" i="2"/>
  <c r="U1363" i="2"/>
  <c r="T1363" i="2"/>
  <c r="S1363" i="2"/>
  <c r="R1363" i="2"/>
  <c r="Y1362" i="2"/>
  <c r="X1362" i="2"/>
  <c r="W1362" i="2"/>
  <c r="V1362" i="2"/>
  <c r="U1362" i="2"/>
  <c r="T1362" i="2"/>
  <c r="S1362" i="2"/>
  <c r="R1362" i="2"/>
  <c r="Y1361" i="2"/>
  <c r="X1361" i="2"/>
  <c r="W1361" i="2"/>
  <c r="V1361" i="2"/>
  <c r="U1361" i="2"/>
  <c r="T1361" i="2"/>
  <c r="S1361" i="2"/>
  <c r="R1361" i="2"/>
  <c r="Y1360" i="2"/>
  <c r="X1360" i="2"/>
  <c r="W1360" i="2"/>
  <c r="V1360" i="2"/>
  <c r="U1360" i="2"/>
  <c r="T1360" i="2"/>
  <c r="S1360" i="2"/>
  <c r="R1360" i="2"/>
  <c r="Y1359" i="2"/>
  <c r="X1359" i="2"/>
  <c r="W1359" i="2"/>
  <c r="V1359" i="2"/>
  <c r="U1359" i="2"/>
  <c r="T1359" i="2"/>
  <c r="S1359" i="2"/>
  <c r="R1359" i="2"/>
  <c r="Q1358" i="2"/>
  <c r="P1358" i="2"/>
  <c r="O1358" i="2"/>
  <c r="L1358" i="2"/>
  <c r="K1358" i="2"/>
  <c r="J1358" i="2"/>
  <c r="G1358" i="2"/>
  <c r="D1358" i="2"/>
  <c r="Y1357" i="2"/>
  <c r="X1357" i="2"/>
  <c r="W1357" i="2"/>
  <c r="V1357" i="2"/>
  <c r="U1357" i="2"/>
  <c r="T1357" i="2"/>
  <c r="S1357" i="2"/>
  <c r="R1357" i="2"/>
  <c r="Y1356" i="2"/>
  <c r="X1356" i="2"/>
  <c r="W1356" i="2"/>
  <c r="V1356" i="2"/>
  <c r="U1356" i="2"/>
  <c r="T1356" i="2"/>
  <c r="S1356" i="2"/>
  <c r="R1356" i="2"/>
  <c r="W1355" i="2"/>
  <c r="V1355" i="2"/>
  <c r="T1355" i="2"/>
  <c r="S1355" i="2"/>
  <c r="Q1355" i="2"/>
  <c r="P1355" i="2"/>
  <c r="X1355" i="2" s="1"/>
  <c r="O1355" i="2"/>
  <c r="N1355" i="2"/>
  <c r="M1355" i="2"/>
  <c r="L1355" i="2"/>
  <c r="K1355" i="2"/>
  <c r="J1355" i="2"/>
  <c r="I1355" i="2"/>
  <c r="H1355" i="2"/>
  <c r="G1355" i="2"/>
  <c r="F1355" i="2"/>
  <c r="R1355" i="2" s="1"/>
  <c r="E1355" i="2"/>
  <c r="D1355" i="2"/>
  <c r="X1354" i="2"/>
  <c r="V1354" i="2"/>
  <c r="Q1354" i="2"/>
  <c r="P1354" i="2"/>
  <c r="Y1354" i="2" s="1"/>
  <c r="O1354" i="2"/>
  <c r="N1354" i="2"/>
  <c r="M1354" i="2"/>
  <c r="L1354" i="2"/>
  <c r="T1354" i="2" s="1"/>
  <c r="K1354" i="2"/>
  <c r="J1354" i="2"/>
  <c r="I1354" i="2"/>
  <c r="H1354" i="2"/>
  <c r="G1354" i="2"/>
  <c r="F1354" i="2"/>
  <c r="S1354" i="2" s="1"/>
  <c r="E1354" i="2"/>
  <c r="D1354" i="2"/>
  <c r="Y1353" i="2"/>
  <c r="Q1353" i="2"/>
  <c r="P1353" i="2"/>
  <c r="P1352" i="2" s="1"/>
  <c r="O1353" i="2"/>
  <c r="N1353" i="2"/>
  <c r="M1353" i="2"/>
  <c r="M1352" i="2" s="1"/>
  <c r="L1353" i="2"/>
  <c r="K1353" i="2"/>
  <c r="J1353" i="2"/>
  <c r="I1353" i="2"/>
  <c r="H1353" i="2"/>
  <c r="H1352" i="2" s="1"/>
  <c r="G1353" i="2"/>
  <c r="F1353" i="2"/>
  <c r="E1353" i="2"/>
  <c r="D1353" i="2"/>
  <c r="Q1352" i="2"/>
  <c r="N1352" i="2"/>
  <c r="K1352" i="2"/>
  <c r="J1352" i="2"/>
  <c r="G1352" i="2"/>
  <c r="E1352" i="2"/>
  <c r="D1352" i="2"/>
  <c r="X1351" i="2"/>
  <c r="V1351" i="2"/>
  <c r="Q1351" i="2"/>
  <c r="P1351" i="2"/>
  <c r="Y1351" i="2" s="1"/>
  <c r="O1351" i="2"/>
  <c r="N1351" i="2"/>
  <c r="M1351" i="2"/>
  <c r="L1351" i="2"/>
  <c r="T1351" i="2" s="1"/>
  <c r="I1351" i="2"/>
  <c r="H1351" i="2"/>
  <c r="G1351" i="2"/>
  <c r="F1351" i="2"/>
  <c r="S1351" i="2" s="1"/>
  <c r="E1351" i="2"/>
  <c r="D1351" i="2"/>
  <c r="Y1350" i="2"/>
  <c r="Q1350" i="2"/>
  <c r="P1350" i="2"/>
  <c r="X1350" i="2" s="1"/>
  <c r="O1350" i="2"/>
  <c r="N1350" i="2"/>
  <c r="M1350" i="2"/>
  <c r="L1350" i="2"/>
  <c r="K1350" i="2"/>
  <c r="J1350" i="2"/>
  <c r="I1350" i="2"/>
  <c r="H1350" i="2"/>
  <c r="G1350" i="2"/>
  <c r="F1350" i="2"/>
  <c r="S1350" i="2" s="1"/>
  <c r="E1350" i="2"/>
  <c r="D1350" i="2"/>
  <c r="Y1349" i="2"/>
  <c r="X1349" i="2"/>
  <c r="V1349" i="2"/>
  <c r="Q1349" i="2"/>
  <c r="P1349" i="2"/>
  <c r="O1349" i="2"/>
  <c r="N1349" i="2"/>
  <c r="M1349" i="2"/>
  <c r="L1349" i="2"/>
  <c r="W1349" i="2" s="1"/>
  <c r="K1349" i="2"/>
  <c r="J1349" i="2"/>
  <c r="I1349" i="2"/>
  <c r="H1349" i="2"/>
  <c r="G1349" i="2"/>
  <c r="F1349" i="2"/>
  <c r="S1349" i="2" s="1"/>
  <c r="E1349" i="2"/>
  <c r="D1349" i="2"/>
  <c r="X1348" i="2"/>
  <c r="U1348" i="2"/>
  <c r="T1348" i="2"/>
  <c r="Q1348" i="2"/>
  <c r="P1348" i="2"/>
  <c r="O1348" i="2"/>
  <c r="N1348" i="2"/>
  <c r="V1348" i="2" s="1"/>
  <c r="M1348" i="2"/>
  <c r="L1348" i="2"/>
  <c r="K1348" i="2"/>
  <c r="J1348" i="2"/>
  <c r="I1348" i="2"/>
  <c r="H1348" i="2"/>
  <c r="G1348" i="2"/>
  <c r="F1348" i="2"/>
  <c r="S1348" i="2" s="1"/>
  <c r="E1348" i="2"/>
  <c r="D1348" i="2"/>
  <c r="T1347" i="2"/>
  <c r="Q1347" i="2"/>
  <c r="P1347" i="2"/>
  <c r="O1347" i="2"/>
  <c r="N1347" i="2"/>
  <c r="M1347" i="2"/>
  <c r="L1347" i="2"/>
  <c r="U1347" i="2" s="1"/>
  <c r="K1347" i="2"/>
  <c r="J1347" i="2"/>
  <c r="I1347" i="2"/>
  <c r="H1347" i="2"/>
  <c r="G1347" i="2"/>
  <c r="F1347" i="2"/>
  <c r="R1347" i="2" s="1"/>
  <c r="E1347" i="2"/>
  <c r="D1347" i="2"/>
  <c r="X1346" i="2"/>
  <c r="T1346" i="2"/>
  <c r="S1346" i="2"/>
  <c r="Q1346" i="2"/>
  <c r="P1346" i="2"/>
  <c r="O1346" i="2"/>
  <c r="N1346" i="2"/>
  <c r="V1346" i="2" s="1"/>
  <c r="M1346" i="2"/>
  <c r="L1346" i="2"/>
  <c r="K1346" i="2"/>
  <c r="J1346" i="2"/>
  <c r="I1346" i="2"/>
  <c r="H1346" i="2"/>
  <c r="G1346" i="2"/>
  <c r="F1346" i="2"/>
  <c r="R1346" i="2" s="1"/>
  <c r="E1346" i="2"/>
  <c r="D1346" i="2"/>
  <c r="Y1345" i="2"/>
  <c r="X1345" i="2"/>
  <c r="W1345" i="2"/>
  <c r="U1345" i="2"/>
  <c r="Q1345" i="2"/>
  <c r="P1345" i="2"/>
  <c r="O1345" i="2"/>
  <c r="O1342" i="2" s="1"/>
  <c r="N1345" i="2"/>
  <c r="M1345" i="2"/>
  <c r="L1345" i="2"/>
  <c r="V1345" i="2" s="1"/>
  <c r="K1345" i="2"/>
  <c r="J1345" i="2"/>
  <c r="I1345" i="2"/>
  <c r="H1345" i="2"/>
  <c r="G1345" i="2"/>
  <c r="F1345" i="2"/>
  <c r="S1345" i="2" s="1"/>
  <c r="E1345" i="2"/>
  <c r="D1345" i="2"/>
  <c r="Y1344" i="2"/>
  <c r="W1344" i="2"/>
  <c r="V1344" i="2"/>
  <c r="U1344" i="2"/>
  <c r="T1344" i="2"/>
  <c r="S1344" i="2"/>
  <c r="Q1344" i="2"/>
  <c r="P1344" i="2"/>
  <c r="P1342" i="2" s="1"/>
  <c r="O1344" i="2"/>
  <c r="N1344" i="2"/>
  <c r="M1344" i="2"/>
  <c r="L1344" i="2"/>
  <c r="K1344" i="2"/>
  <c r="J1344" i="2"/>
  <c r="J1342" i="2" s="1"/>
  <c r="I1344" i="2"/>
  <c r="H1344" i="2"/>
  <c r="G1344" i="2"/>
  <c r="F1344" i="2"/>
  <c r="R1344" i="2" s="1"/>
  <c r="E1344" i="2"/>
  <c r="D1344" i="2"/>
  <c r="D1342" i="2" s="1"/>
  <c r="Y1343" i="2"/>
  <c r="W1343" i="2"/>
  <c r="U1343" i="2"/>
  <c r="T1343" i="2"/>
  <c r="S1343" i="2"/>
  <c r="Q1343" i="2"/>
  <c r="Q1342" i="2" s="1"/>
  <c r="P1343" i="2"/>
  <c r="O1343" i="2"/>
  <c r="N1343" i="2"/>
  <c r="X1343" i="2" s="1"/>
  <c r="M1343" i="2"/>
  <c r="M1342" i="2" s="1"/>
  <c r="L1343" i="2"/>
  <c r="K1343" i="2"/>
  <c r="K1342" i="2" s="1"/>
  <c r="J1343" i="2"/>
  <c r="I1343" i="2"/>
  <c r="H1343" i="2"/>
  <c r="H1342" i="2" s="1"/>
  <c r="G1343" i="2"/>
  <c r="G1342" i="2" s="1"/>
  <c r="F1343" i="2"/>
  <c r="R1343" i="2" s="1"/>
  <c r="E1343" i="2"/>
  <c r="E1342" i="2" s="1"/>
  <c r="D1343" i="2"/>
  <c r="U1342" i="2"/>
  <c r="L1342" i="2"/>
  <c r="T1342" i="2" s="1"/>
  <c r="I1342" i="2"/>
  <c r="F1342" i="2"/>
  <c r="S1342" i="2" s="1"/>
  <c r="Y1341" i="2"/>
  <c r="W1341" i="2"/>
  <c r="V1341" i="2"/>
  <c r="U1341" i="2"/>
  <c r="T1341" i="2"/>
  <c r="S1341" i="2"/>
  <c r="Q1341" i="2"/>
  <c r="P1341" i="2"/>
  <c r="X1341" i="2" s="1"/>
  <c r="O1341" i="2"/>
  <c r="N1341" i="2"/>
  <c r="M1341" i="2"/>
  <c r="L1341" i="2"/>
  <c r="K1341" i="2"/>
  <c r="J1341" i="2"/>
  <c r="I1341" i="2"/>
  <c r="H1341" i="2"/>
  <c r="G1341" i="2"/>
  <c r="F1341" i="2"/>
  <c r="R1341" i="2" s="1"/>
  <c r="E1341" i="2"/>
  <c r="D1341" i="2"/>
  <c r="Y1340" i="2"/>
  <c r="W1340" i="2"/>
  <c r="U1340" i="2"/>
  <c r="T1340" i="2"/>
  <c r="S1340" i="2"/>
  <c r="Q1340" i="2"/>
  <c r="P1340" i="2"/>
  <c r="O1340" i="2"/>
  <c r="N1340" i="2"/>
  <c r="X1340" i="2" s="1"/>
  <c r="M1340" i="2"/>
  <c r="L1340" i="2"/>
  <c r="K1340" i="2"/>
  <c r="J1340" i="2"/>
  <c r="I1340" i="2"/>
  <c r="H1340" i="2"/>
  <c r="G1340" i="2"/>
  <c r="F1340" i="2"/>
  <c r="R1340" i="2" s="1"/>
  <c r="E1340" i="2"/>
  <c r="D1340" i="2"/>
  <c r="Y1339" i="2"/>
  <c r="X1339" i="2"/>
  <c r="W1339" i="2"/>
  <c r="U1339" i="2"/>
  <c r="Q1339" i="2"/>
  <c r="P1339" i="2"/>
  <c r="O1339" i="2"/>
  <c r="N1339" i="2"/>
  <c r="M1339" i="2"/>
  <c r="L1339" i="2"/>
  <c r="V1339" i="2" s="1"/>
  <c r="K1339" i="2"/>
  <c r="J1339" i="2"/>
  <c r="I1339" i="2"/>
  <c r="H1339" i="2"/>
  <c r="G1339" i="2"/>
  <c r="F1339" i="2"/>
  <c r="S1339" i="2" s="1"/>
  <c r="E1339" i="2"/>
  <c r="D1339" i="2"/>
  <c r="Y1338" i="2"/>
  <c r="W1338" i="2"/>
  <c r="V1338" i="2"/>
  <c r="U1338" i="2"/>
  <c r="T1338" i="2"/>
  <c r="S1338" i="2"/>
  <c r="Q1338" i="2"/>
  <c r="P1338" i="2"/>
  <c r="X1338" i="2" s="1"/>
  <c r="O1338" i="2"/>
  <c r="N1338" i="2"/>
  <c r="M1338" i="2"/>
  <c r="L1338" i="2"/>
  <c r="K1338" i="2"/>
  <c r="J1338" i="2"/>
  <c r="I1338" i="2"/>
  <c r="H1338" i="2"/>
  <c r="G1338" i="2"/>
  <c r="F1338" i="2"/>
  <c r="R1338" i="2" s="1"/>
  <c r="E1338" i="2"/>
  <c r="D1338" i="2"/>
  <c r="Y1337" i="2"/>
  <c r="W1337" i="2"/>
  <c r="U1337" i="2"/>
  <c r="T1337" i="2"/>
  <c r="S1337" i="2"/>
  <c r="Q1337" i="2"/>
  <c r="P1337" i="2"/>
  <c r="O1337" i="2"/>
  <c r="N1337" i="2"/>
  <c r="X1337" i="2" s="1"/>
  <c r="M1337" i="2"/>
  <c r="L1337" i="2"/>
  <c r="K1337" i="2"/>
  <c r="J1337" i="2"/>
  <c r="I1337" i="2"/>
  <c r="H1337" i="2"/>
  <c r="G1337" i="2"/>
  <c r="F1337" i="2"/>
  <c r="R1337" i="2" s="1"/>
  <c r="E1337" i="2"/>
  <c r="D1337" i="2"/>
  <c r="Y1336" i="2"/>
  <c r="X1336" i="2"/>
  <c r="W1336" i="2"/>
  <c r="U1336" i="2"/>
  <c r="Q1336" i="2"/>
  <c r="P1336" i="2"/>
  <c r="O1336" i="2"/>
  <c r="N1336" i="2"/>
  <c r="M1336" i="2"/>
  <c r="L1336" i="2"/>
  <c r="V1336" i="2" s="1"/>
  <c r="K1336" i="2"/>
  <c r="J1336" i="2"/>
  <c r="I1336" i="2"/>
  <c r="H1336" i="2"/>
  <c r="G1336" i="2"/>
  <c r="F1336" i="2"/>
  <c r="S1336" i="2" s="1"/>
  <c r="E1336" i="2"/>
  <c r="D1336" i="2"/>
  <c r="Y1335" i="2"/>
  <c r="W1335" i="2"/>
  <c r="V1335" i="2"/>
  <c r="U1335" i="2"/>
  <c r="T1335" i="2"/>
  <c r="S1335" i="2"/>
  <c r="Q1335" i="2"/>
  <c r="P1335" i="2"/>
  <c r="X1335" i="2" s="1"/>
  <c r="O1335" i="2"/>
  <c r="N1335" i="2"/>
  <c r="M1335" i="2"/>
  <c r="L1335" i="2"/>
  <c r="K1335" i="2"/>
  <c r="J1335" i="2"/>
  <c r="I1335" i="2"/>
  <c r="H1335" i="2"/>
  <c r="G1335" i="2"/>
  <c r="F1335" i="2"/>
  <c r="R1335" i="2" s="1"/>
  <c r="E1335" i="2"/>
  <c r="D1335" i="2"/>
  <c r="S1334" i="2"/>
  <c r="Q1334" i="2"/>
  <c r="O1334" i="2"/>
  <c r="M1334" i="2"/>
  <c r="K1334" i="2"/>
  <c r="J1334" i="2"/>
  <c r="I1334" i="2"/>
  <c r="H1334" i="2"/>
  <c r="G1334" i="2"/>
  <c r="F1334" i="2"/>
  <c r="R1334" i="2" s="1"/>
  <c r="E1334" i="2"/>
  <c r="D1334" i="2"/>
  <c r="Y1333" i="2"/>
  <c r="X1333" i="2"/>
  <c r="W1333" i="2"/>
  <c r="U1333" i="2"/>
  <c r="Q1333" i="2"/>
  <c r="P1333" i="2"/>
  <c r="O1333" i="2"/>
  <c r="N1333" i="2"/>
  <c r="M1333" i="2"/>
  <c r="L1333" i="2"/>
  <c r="V1333" i="2" s="1"/>
  <c r="K1333" i="2"/>
  <c r="J1333" i="2"/>
  <c r="I1333" i="2"/>
  <c r="I1330" i="2" s="1"/>
  <c r="H1333" i="2"/>
  <c r="G1333" i="2"/>
  <c r="F1333" i="2"/>
  <c r="S1333" i="2" s="1"/>
  <c r="E1333" i="2"/>
  <c r="D1333" i="2"/>
  <c r="Y1332" i="2"/>
  <c r="W1332" i="2"/>
  <c r="V1332" i="2"/>
  <c r="U1332" i="2"/>
  <c r="T1332" i="2"/>
  <c r="S1332" i="2"/>
  <c r="Q1332" i="2"/>
  <c r="P1332" i="2"/>
  <c r="O1332" i="2"/>
  <c r="N1332" i="2"/>
  <c r="M1332" i="2"/>
  <c r="L1332" i="2"/>
  <c r="K1332" i="2"/>
  <c r="J1332" i="2"/>
  <c r="J1330" i="2" s="1"/>
  <c r="I1332" i="2"/>
  <c r="H1332" i="2"/>
  <c r="G1332" i="2"/>
  <c r="F1332" i="2"/>
  <c r="R1332" i="2" s="1"/>
  <c r="E1332" i="2"/>
  <c r="D1332" i="2"/>
  <c r="D1330" i="2" s="1"/>
  <c r="Y1331" i="2"/>
  <c r="W1331" i="2"/>
  <c r="U1331" i="2"/>
  <c r="T1331" i="2"/>
  <c r="S1331" i="2"/>
  <c r="Q1331" i="2"/>
  <c r="Q1330" i="2" s="1"/>
  <c r="P1331" i="2"/>
  <c r="O1331" i="2"/>
  <c r="N1331" i="2"/>
  <c r="X1331" i="2" s="1"/>
  <c r="M1331" i="2"/>
  <c r="L1331" i="2"/>
  <c r="K1331" i="2"/>
  <c r="J1331" i="2"/>
  <c r="I1331" i="2"/>
  <c r="H1331" i="2"/>
  <c r="H1330" i="2" s="1"/>
  <c r="G1331" i="2"/>
  <c r="F1331" i="2"/>
  <c r="R1331" i="2" s="1"/>
  <c r="E1331" i="2"/>
  <c r="D1331" i="2"/>
  <c r="O1330" i="2"/>
  <c r="F1330" i="2"/>
  <c r="Y1329" i="2"/>
  <c r="W1329" i="2"/>
  <c r="V1329" i="2"/>
  <c r="U1329" i="2"/>
  <c r="T1329" i="2"/>
  <c r="S1329" i="2"/>
  <c r="Q1329" i="2"/>
  <c r="P1329" i="2"/>
  <c r="X1329" i="2" s="1"/>
  <c r="O1329" i="2"/>
  <c r="N1329" i="2"/>
  <c r="M1329" i="2"/>
  <c r="L1329" i="2"/>
  <c r="I1329" i="2"/>
  <c r="H1329" i="2"/>
  <c r="G1329" i="2"/>
  <c r="F1329" i="2"/>
  <c r="R1329" i="2" s="1"/>
  <c r="E1329" i="2"/>
  <c r="D1329" i="2"/>
  <c r="W1328" i="2"/>
  <c r="U1328" i="2"/>
  <c r="T1328" i="2"/>
  <c r="S1328" i="2"/>
  <c r="Q1328" i="2"/>
  <c r="P1328" i="2"/>
  <c r="O1328" i="2"/>
  <c r="N1328" i="2"/>
  <c r="Y1328" i="2" s="1"/>
  <c r="M1328" i="2"/>
  <c r="L1328" i="2"/>
  <c r="K1328" i="2"/>
  <c r="J1328" i="2"/>
  <c r="I1328" i="2"/>
  <c r="H1328" i="2"/>
  <c r="G1328" i="2"/>
  <c r="F1328" i="2"/>
  <c r="R1328" i="2" s="1"/>
  <c r="E1328" i="2"/>
  <c r="D1328" i="2"/>
  <c r="Y1327" i="2"/>
  <c r="X1327" i="2"/>
  <c r="U1327" i="2"/>
  <c r="Q1327" i="2"/>
  <c r="P1327" i="2"/>
  <c r="O1327" i="2"/>
  <c r="N1327" i="2"/>
  <c r="M1327" i="2"/>
  <c r="L1327" i="2"/>
  <c r="W1327" i="2" s="1"/>
  <c r="K1327" i="2"/>
  <c r="J1327" i="2"/>
  <c r="I1327" i="2"/>
  <c r="H1327" i="2"/>
  <c r="G1327" i="2"/>
  <c r="F1327" i="2"/>
  <c r="S1327" i="2" s="1"/>
  <c r="E1327" i="2"/>
  <c r="D1327" i="2"/>
  <c r="Y1326" i="2"/>
  <c r="W1326" i="2"/>
  <c r="V1326" i="2"/>
  <c r="U1326" i="2"/>
  <c r="T1326" i="2"/>
  <c r="S1326" i="2"/>
  <c r="Q1326" i="2"/>
  <c r="P1326" i="2"/>
  <c r="X1326" i="2" s="1"/>
  <c r="O1326" i="2"/>
  <c r="N1326" i="2"/>
  <c r="M1326" i="2"/>
  <c r="L1326" i="2"/>
  <c r="K1326" i="2"/>
  <c r="J1326" i="2"/>
  <c r="I1326" i="2"/>
  <c r="H1326" i="2"/>
  <c r="G1326" i="2"/>
  <c r="F1326" i="2"/>
  <c r="R1326" i="2" s="1"/>
  <c r="E1326" i="2"/>
  <c r="D1326" i="2"/>
  <c r="W1325" i="2"/>
  <c r="U1325" i="2"/>
  <c r="T1325" i="2"/>
  <c r="S1325" i="2"/>
  <c r="Q1325" i="2"/>
  <c r="P1325" i="2"/>
  <c r="O1325" i="2"/>
  <c r="N1325" i="2"/>
  <c r="Y1325" i="2" s="1"/>
  <c r="M1325" i="2"/>
  <c r="L1325" i="2"/>
  <c r="K1325" i="2"/>
  <c r="J1325" i="2"/>
  <c r="I1325" i="2"/>
  <c r="H1325" i="2"/>
  <c r="G1325" i="2"/>
  <c r="F1325" i="2"/>
  <c r="R1325" i="2" s="1"/>
  <c r="E1325" i="2"/>
  <c r="D1325" i="2"/>
  <c r="Y1324" i="2"/>
  <c r="X1324" i="2"/>
  <c r="U1324" i="2"/>
  <c r="Q1324" i="2"/>
  <c r="P1324" i="2"/>
  <c r="O1324" i="2"/>
  <c r="N1324" i="2"/>
  <c r="M1324" i="2"/>
  <c r="L1324" i="2"/>
  <c r="W1324" i="2" s="1"/>
  <c r="K1324" i="2"/>
  <c r="J1324" i="2"/>
  <c r="I1324" i="2"/>
  <c r="H1324" i="2"/>
  <c r="G1324" i="2"/>
  <c r="F1324" i="2"/>
  <c r="S1324" i="2" s="1"/>
  <c r="E1324" i="2"/>
  <c r="D1324" i="2"/>
  <c r="Y1322" i="2"/>
  <c r="X1322" i="2"/>
  <c r="W1322" i="2"/>
  <c r="V1322" i="2"/>
  <c r="U1322" i="2"/>
  <c r="T1322" i="2"/>
  <c r="S1322" i="2"/>
  <c r="R1322" i="2"/>
  <c r="Y1321" i="2"/>
  <c r="X1321" i="2"/>
  <c r="W1321" i="2"/>
  <c r="V1321" i="2"/>
  <c r="U1321" i="2"/>
  <c r="T1321" i="2"/>
  <c r="S1321" i="2"/>
  <c r="R1321" i="2"/>
  <c r="Y1320" i="2"/>
  <c r="X1320" i="2"/>
  <c r="W1320" i="2"/>
  <c r="V1320" i="2"/>
  <c r="U1320" i="2"/>
  <c r="T1320" i="2"/>
  <c r="S1320" i="2"/>
  <c r="R1320" i="2"/>
  <c r="Y1319" i="2"/>
  <c r="X1319" i="2"/>
  <c r="W1319" i="2"/>
  <c r="V1319" i="2"/>
  <c r="U1319" i="2"/>
  <c r="T1319" i="2"/>
  <c r="S1319" i="2"/>
  <c r="R1319" i="2"/>
  <c r="Y1318" i="2"/>
  <c r="X1318" i="2"/>
  <c r="W1318" i="2"/>
  <c r="V1318" i="2"/>
  <c r="U1318" i="2"/>
  <c r="T1318" i="2"/>
  <c r="S1318" i="2"/>
  <c r="R1318" i="2"/>
  <c r="Y1317" i="2"/>
  <c r="X1317" i="2"/>
  <c r="W1317" i="2"/>
  <c r="V1317" i="2"/>
  <c r="U1317" i="2"/>
  <c r="T1317" i="2"/>
  <c r="S1317" i="2"/>
  <c r="R1317" i="2"/>
  <c r="Q1317" i="2"/>
  <c r="O1317" i="2"/>
  <c r="M1317" i="2"/>
  <c r="K1317" i="2"/>
  <c r="J1317" i="2"/>
  <c r="I1317" i="2"/>
  <c r="G1317" i="2"/>
  <c r="Y1316" i="2"/>
  <c r="X1316" i="2"/>
  <c r="W1316" i="2"/>
  <c r="V1316" i="2"/>
  <c r="U1316" i="2"/>
  <c r="T1316" i="2"/>
  <c r="S1316" i="2"/>
  <c r="R1316" i="2"/>
  <c r="Y1315" i="2"/>
  <c r="X1315" i="2"/>
  <c r="W1315" i="2"/>
  <c r="V1315" i="2"/>
  <c r="U1315" i="2"/>
  <c r="T1315" i="2"/>
  <c r="S1315" i="2"/>
  <c r="R1315" i="2"/>
  <c r="Y1314" i="2"/>
  <c r="X1314" i="2"/>
  <c r="W1314" i="2"/>
  <c r="V1314" i="2"/>
  <c r="U1314" i="2"/>
  <c r="T1314" i="2"/>
  <c r="S1314" i="2"/>
  <c r="R1314" i="2"/>
  <c r="Y1313" i="2"/>
  <c r="X1313" i="2"/>
  <c r="W1313" i="2"/>
  <c r="V1313" i="2"/>
  <c r="U1313" i="2"/>
  <c r="T1313" i="2"/>
  <c r="S1313" i="2"/>
  <c r="R1313" i="2"/>
  <c r="Y1312" i="2"/>
  <c r="X1312" i="2"/>
  <c r="W1312" i="2"/>
  <c r="V1312" i="2"/>
  <c r="U1312" i="2"/>
  <c r="T1312" i="2"/>
  <c r="S1312" i="2"/>
  <c r="R1312" i="2"/>
  <c r="Y1311" i="2"/>
  <c r="X1311" i="2"/>
  <c r="W1311" i="2"/>
  <c r="V1311" i="2"/>
  <c r="U1311" i="2"/>
  <c r="T1311" i="2"/>
  <c r="S1311" i="2"/>
  <c r="R1311" i="2"/>
  <c r="Y1310" i="2"/>
  <c r="X1310" i="2"/>
  <c r="W1310" i="2"/>
  <c r="V1310" i="2"/>
  <c r="U1310" i="2"/>
  <c r="T1310" i="2"/>
  <c r="S1310" i="2"/>
  <c r="R1310" i="2"/>
  <c r="Y1309" i="2"/>
  <c r="X1309" i="2"/>
  <c r="W1309" i="2"/>
  <c r="V1309" i="2"/>
  <c r="U1309" i="2"/>
  <c r="T1309" i="2"/>
  <c r="S1309" i="2"/>
  <c r="R1309" i="2"/>
  <c r="Y1308" i="2"/>
  <c r="X1308" i="2"/>
  <c r="W1308" i="2"/>
  <c r="V1308" i="2"/>
  <c r="U1308" i="2"/>
  <c r="T1308" i="2"/>
  <c r="S1308" i="2"/>
  <c r="R1308" i="2"/>
  <c r="Y1307" i="2"/>
  <c r="X1307" i="2"/>
  <c r="W1307" i="2"/>
  <c r="V1307" i="2"/>
  <c r="U1307" i="2"/>
  <c r="T1307" i="2"/>
  <c r="S1307" i="2"/>
  <c r="R1307" i="2"/>
  <c r="E1307" i="2"/>
  <c r="Y1306" i="2"/>
  <c r="X1306" i="2"/>
  <c r="W1306" i="2"/>
  <c r="V1306" i="2"/>
  <c r="U1306" i="2"/>
  <c r="T1306" i="2"/>
  <c r="S1306" i="2"/>
  <c r="R1306" i="2"/>
  <c r="Y1305" i="2"/>
  <c r="X1305" i="2"/>
  <c r="W1305" i="2"/>
  <c r="V1305" i="2"/>
  <c r="U1305" i="2"/>
  <c r="T1305" i="2"/>
  <c r="S1305" i="2"/>
  <c r="R1305" i="2"/>
  <c r="Y1304" i="2"/>
  <c r="X1304" i="2"/>
  <c r="W1304" i="2"/>
  <c r="V1304" i="2"/>
  <c r="U1304" i="2"/>
  <c r="T1304" i="2"/>
  <c r="S1304" i="2"/>
  <c r="R1304" i="2"/>
  <c r="Y1303" i="2"/>
  <c r="X1303" i="2"/>
  <c r="W1303" i="2"/>
  <c r="V1303" i="2"/>
  <c r="U1303" i="2"/>
  <c r="T1303" i="2"/>
  <c r="S1303" i="2"/>
  <c r="R1303" i="2"/>
  <c r="Y1302" i="2"/>
  <c r="X1302" i="2"/>
  <c r="W1302" i="2"/>
  <c r="V1302" i="2"/>
  <c r="U1302" i="2"/>
  <c r="T1302" i="2"/>
  <c r="S1302" i="2"/>
  <c r="R1302" i="2"/>
  <c r="Y1301" i="2"/>
  <c r="X1301" i="2"/>
  <c r="W1301" i="2"/>
  <c r="V1301" i="2"/>
  <c r="U1301" i="2"/>
  <c r="T1301" i="2"/>
  <c r="S1301" i="2"/>
  <c r="R1301" i="2"/>
  <c r="Y1300" i="2"/>
  <c r="X1300" i="2"/>
  <c r="W1300" i="2"/>
  <c r="V1300" i="2"/>
  <c r="U1300" i="2"/>
  <c r="T1300" i="2"/>
  <c r="S1300" i="2"/>
  <c r="R1300" i="2"/>
  <c r="Y1299" i="2"/>
  <c r="X1299" i="2"/>
  <c r="W1299" i="2"/>
  <c r="V1299" i="2"/>
  <c r="U1299" i="2"/>
  <c r="T1299" i="2"/>
  <c r="S1299" i="2"/>
  <c r="R1299" i="2"/>
  <c r="Y1298" i="2"/>
  <c r="X1298" i="2"/>
  <c r="W1298" i="2"/>
  <c r="V1298" i="2"/>
  <c r="U1298" i="2"/>
  <c r="T1298" i="2"/>
  <c r="S1298" i="2"/>
  <c r="R1298" i="2"/>
  <c r="Y1297" i="2"/>
  <c r="X1297" i="2"/>
  <c r="W1297" i="2"/>
  <c r="V1297" i="2"/>
  <c r="U1297" i="2"/>
  <c r="T1297" i="2"/>
  <c r="S1297" i="2"/>
  <c r="R1297" i="2"/>
  <c r="Y1296" i="2"/>
  <c r="X1296" i="2"/>
  <c r="W1296" i="2"/>
  <c r="V1296" i="2"/>
  <c r="U1296" i="2"/>
  <c r="T1296" i="2"/>
  <c r="S1296" i="2"/>
  <c r="R1296" i="2"/>
  <c r="Y1295" i="2"/>
  <c r="W1295" i="2"/>
  <c r="V1295" i="2"/>
  <c r="U1295" i="2"/>
  <c r="T1295" i="2"/>
  <c r="S1295" i="2"/>
  <c r="Q1295" i="2"/>
  <c r="P1295" i="2"/>
  <c r="X1295" i="2" s="1"/>
  <c r="O1295" i="2"/>
  <c r="O1288" i="2" s="1"/>
  <c r="N1295" i="2"/>
  <c r="M1295" i="2"/>
  <c r="L1295" i="2"/>
  <c r="K1295" i="2"/>
  <c r="J1295" i="2"/>
  <c r="J1288" i="2" s="1"/>
  <c r="I1295" i="2"/>
  <c r="I1288" i="2" s="1"/>
  <c r="H1295" i="2"/>
  <c r="G1295" i="2"/>
  <c r="G1288" i="2" s="1"/>
  <c r="F1295" i="2"/>
  <c r="R1295" i="2" s="1"/>
  <c r="E1295" i="2"/>
  <c r="D1295" i="2"/>
  <c r="D1288" i="2" s="1"/>
  <c r="S1288" i="2" s="1"/>
  <c r="Y1294" i="2"/>
  <c r="X1294" i="2"/>
  <c r="W1294" i="2"/>
  <c r="V1294" i="2"/>
  <c r="U1294" i="2"/>
  <c r="T1294" i="2"/>
  <c r="S1294" i="2"/>
  <c r="R1294" i="2"/>
  <c r="Y1293" i="2"/>
  <c r="X1293" i="2"/>
  <c r="W1293" i="2"/>
  <c r="V1293" i="2"/>
  <c r="U1293" i="2"/>
  <c r="T1293" i="2"/>
  <c r="S1293" i="2"/>
  <c r="R1293" i="2"/>
  <c r="Y1292" i="2"/>
  <c r="X1292" i="2"/>
  <c r="W1292" i="2"/>
  <c r="V1292" i="2"/>
  <c r="U1292" i="2"/>
  <c r="T1292" i="2"/>
  <c r="S1292" i="2"/>
  <c r="R1292" i="2"/>
  <c r="Y1291" i="2"/>
  <c r="X1291" i="2"/>
  <c r="W1291" i="2"/>
  <c r="V1291" i="2"/>
  <c r="U1291" i="2"/>
  <c r="T1291" i="2"/>
  <c r="S1291" i="2"/>
  <c r="R1291" i="2"/>
  <c r="Y1290" i="2"/>
  <c r="X1290" i="2"/>
  <c r="W1290" i="2"/>
  <c r="V1290" i="2"/>
  <c r="U1290" i="2"/>
  <c r="T1290" i="2"/>
  <c r="S1290" i="2"/>
  <c r="R1290" i="2"/>
  <c r="Y1289" i="2"/>
  <c r="X1289" i="2"/>
  <c r="W1289" i="2"/>
  <c r="V1289" i="2"/>
  <c r="U1289" i="2"/>
  <c r="T1289" i="2"/>
  <c r="S1289" i="2"/>
  <c r="R1289" i="2"/>
  <c r="W1288" i="2"/>
  <c r="U1288" i="2"/>
  <c r="T1288" i="2"/>
  <c r="Q1288" i="2"/>
  <c r="N1288" i="2"/>
  <c r="V1288" i="2" s="1"/>
  <c r="L1288" i="2"/>
  <c r="K1288" i="2"/>
  <c r="H1288" i="2"/>
  <c r="F1288" i="2"/>
  <c r="E1288" i="2"/>
  <c r="Y1287" i="2"/>
  <c r="X1287" i="2"/>
  <c r="W1287" i="2"/>
  <c r="V1287" i="2"/>
  <c r="U1287" i="2"/>
  <c r="T1287" i="2"/>
  <c r="S1287" i="2"/>
  <c r="R1287" i="2"/>
  <c r="Y1286" i="2"/>
  <c r="X1286" i="2"/>
  <c r="W1286" i="2"/>
  <c r="V1286" i="2"/>
  <c r="U1286" i="2"/>
  <c r="T1286" i="2"/>
  <c r="S1286" i="2"/>
  <c r="R1286" i="2"/>
  <c r="Y1285" i="2"/>
  <c r="X1285" i="2"/>
  <c r="W1285" i="2"/>
  <c r="V1285" i="2"/>
  <c r="U1285" i="2"/>
  <c r="T1285" i="2"/>
  <c r="S1285" i="2"/>
  <c r="R1285" i="2"/>
  <c r="Y1284" i="2"/>
  <c r="X1284" i="2"/>
  <c r="W1284" i="2"/>
  <c r="V1284" i="2"/>
  <c r="U1284" i="2"/>
  <c r="T1284" i="2"/>
  <c r="S1284" i="2"/>
  <c r="R1284" i="2"/>
  <c r="Y1283" i="2"/>
  <c r="X1283" i="2"/>
  <c r="W1283" i="2"/>
  <c r="V1283" i="2"/>
  <c r="U1283" i="2"/>
  <c r="T1283" i="2"/>
  <c r="S1283" i="2"/>
  <c r="R1283" i="2"/>
  <c r="Y1282" i="2"/>
  <c r="W1282" i="2"/>
  <c r="V1282" i="2"/>
  <c r="U1282" i="2"/>
  <c r="T1282" i="2"/>
  <c r="S1282" i="2"/>
  <c r="Q1282" i="2"/>
  <c r="P1282" i="2"/>
  <c r="P1253" i="2" s="1"/>
  <c r="O1282" i="2"/>
  <c r="N1282" i="2"/>
  <c r="M1282" i="2"/>
  <c r="L1282" i="2"/>
  <c r="K1282" i="2"/>
  <c r="J1282" i="2"/>
  <c r="J1253" i="2" s="1"/>
  <c r="I1282" i="2"/>
  <c r="H1282" i="2"/>
  <c r="G1282" i="2"/>
  <c r="F1282" i="2"/>
  <c r="R1282" i="2" s="1"/>
  <c r="E1282" i="2"/>
  <c r="D1282" i="2"/>
  <c r="D1253" i="2" s="1"/>
  <c r="Y1281" i="2"/>
  <c r="X1281" i="2"/>
  <c r="W1281" i="2"/>
  <c r="V1281" i="2"/>
  <c r="U1281" i="2"/>
  <c r="T1281" i="2"/>
  <c r="S1281" i="2"/>
  <c r="R1281" i="2"/>
  <c r="Y1280" i="2"/>
  <c r="X1280" i="2"/>
  <c r="W1280" i="2"/>
  <c r="V1280" i="2"/>
  <c r="U1280" i="2"/>
  <c r="T1280" i="2"/>
  <c r="S1280" i="2"/>
  <c r="R1280" i="2"/>
  <c r="Y1279" i="2"/>
  <c r="X1279" i="2"/>
  <c r="W1279" i="2"/>
  <c r="V1279" i="2"/>
  <c r="U1279" i="2"/>
  <c r="T1279" i="2"/>
  <c r="S1279" i="2"/>
  <c r="R1279" i="2"/>
  <c r="Y1278" i="2"/>
  <c r="X1278" i="2"/>
  <c r="W1278" i="2"/>
  <c r="V1278" i="2"/>
  <c r="U1278" i="2"/>
  <c r="T1278" i="2"/>
  <c r="S1278" i="2"/>
  <c r="R1278" i="2"/>
  <c r="Y1277" i="2"/>
  <c r="X1277" i="2"/>
  <c r="W1277" i="2"/>
  <c r="V1277" i="2"/>
  <c r="U1277" i="2"/>
  <c r="T1277" i="2"/>
  <c r="S1277" i="2"/>
  <c r="R1277" i="2"/>
  <c r="Y1276" i="2"/>
  <c r="X1276" i="2"/>
  <c r="W1276" i="2"/>
  <c r="V1276" i="2"/>
  <c r="U1276" i="2"/>
  <c r="T1276" i="2"/>
  <c r="S1276" i="2"/>
  <c r="R1276" i="2"/>
  <c r="Y1275" i="2"/>
  <c r="X1275" i="2"/>
  <c r="W1275" i="2"/>
  <c r="V1275" i="2"/>
  <c r="U1275" i="2"/>
  <c r="T1275" i="2"/>
  <c r="S1275" i="2"/>
  <c r="R1275" i="2"/>
  <c r="Y1274" i="2"/>
  <c r="X1274" i="2"/>
  <c r="W1274" i="2"/>
  <c r="V1274" i="2"/>
  <c r="U1274" i="2"/>
  <c r="T1274" i="2"/>
  <c r="S1274" i="2"/>
  <c r="R1274" i="2"/>
  <c r="Y1273" i="2"/>
  <c r="X1273" i="2"/>
  <c r="W1273" i="2"/>
  <c r="V1273" i="2"/>
  <c r="U1273" i="2"/>
  <c r="T1273" i="2"/>
  <c r="S1273" i="2"/>
  <c r="R1273" i="2"/>
  <c r="Y1272" i="2"/>
  <c r="X1272" i="2"/>
  <c r="W1272" i="2"/>
  <c r="V1272" i="2"/>
  <c r="U1272" i="2"/>
  <c r="T1272" i="2"/>
  <c r="S1272" i="2"/>
  <c r="R1272" i="2"/>
  <c r="Y1271" i="2"/>
  <c r="X1271" i="2"/>
  <c r="W1271" i="2"/>
  <c r="V1271" i="2"/>
  <c r="U1271" i="2"/>
  <c r="T1271" i="2"/>
  <c r="S1271" i="2"/>
  <c r="R1271" i="2"/>
  <c r="Y1270" i="2"/>
  <c r="X1270" i="2"/>
  <c r="W1270" i="2"/>
  <c r="V1270" i="2"/>
  <c r="U1270" i="2"/>
  <c r="T1270" i="2"/>
  <c r="S1270" i="2"/>
  <c r="R1270" i="2"/>
  <c r="Y1269" i="2"/>
  <c r="X1269" i="2"/>
  <c r="W1269" i="2"/>
  <c r="V1269" i="2"/>
  <c r="U1269" i="2"/>
  <c r="T1269" i="2"/>
  <c r="S1269" i="2"/>
  <c r="R1269" i="2"/>
  <c r="Y1268" i="2"/>
  <c r="X1268" i="2"/>
  <c r="W1268" i="2"/>
  <c r="V1268" i="2"/>
  <c r="U1268" i="2"/>
  <c r="T1268" i="2"/>
  <c r="S1268" i="2"/>
  <c r="R1268" i="2"/>
  <c r="Y1267" i="2"/>
  <c r="X1267" i="2"/>
  <c r="W1267" i="2"/>
  <c r="V1267" i="2"/>
  <c r="U1267" i="2"/>
  <c r="T1267" i="2"/>
  <c r="S1267" i="2"/>
  <c r="R1267" i="2"/>
  <c r="Y1266" i="2"/>
  <c r="X1266" i="2"/>
  <c r="W1266" i="2"/>
  <c r="V1266" i="2"/>
  <c r="U1266" i="2"/>
  <c r="T1266" i="2"/>
  <c r="S1266" i="2"/>
  <c r="R1266" i="2"/>
  <c r="Y1265" i="2"/>
  <c r="X1265" i="2"/>
  <c r="W1265" i="2"/>
  <c r="V1265" i="2"/>
  <c r="U1265" i="2"/>
  <c r="T1265" i="2"/>
  <c r="S1265" i="2"/>
  <c r="R1265" i="2"/>
  <c r="Y1264" i="2"/>
  <c r="X1264" i="2"/>
  <c r="W1264" i="2"/>
  <c r="V1264" i="2"/>
  <c r="U1264" i="2"/>
  <c r="T1264" i="2"/>
  <c r="S1264" i="2"/>
  <c r="R1264" i="2"/>
  <c r="Y1263" i="2"/>
  <c r="X1263" i="2"/>
  <c r="W1263" i="2"/>
  <c r="V1263" i="2"/>
  <c r="U1263" i="2"/>
  <c r="T1263" i="2"/>
  <c r="S1263" i="2"/>
  <c r="R1263" i="2"/>
  <c r="Y1262" i="2"/>
  <c r="X1262" i="2"/>
  <c r="W1262" i="2"/>
  <c r="V1262" i="2"/>
  <c r="U1262" i="2"/>
  <c r="T1262" i="2"/>
  <c r="S1262" i="2"/>
  <c r="R1262" i="2"/>
  <c r="Y1261" i="2"/>
  <c r="X1261" i="2"/>
  <c r="W1261" i="2"/>
  <c r="V1261" i="2"/>
  <c r="U1261" i="2"/>
  <c r="T1261" i="2"/>
  <c r="S1261" i="2"/>
  <c r="R1261" i="2"/>
  <c r="Y1260" i="2"/>
  <c r="W1260" i="2"/>
  <c r="U1260" i="2"/>
  <c r="T1260" i="2"/>
  <c r="S1260" i="2"/>
  <c r="Q1260" i="2"/>
  <c r="Q1253" i="2" s="1"/>
  <c r="P1260" i="2"/>
  <c r="O1260" i="2"/>
  <c r="N1260" i="2"/>
  <c r="X1260" i="2" s="1"/>
  <c r="M1260" i="2"/>
  <c r="M1253" i="2" s="1"/>
  <c r="L1260" i="2"/>
  <c r="K1260" i="2"/>
  <c r="K1253" i="2" s="1"/>
  <c r="J1260" i="2"/>
  <c r="I1260" i="2"/>
  <c r="H1260" i="2"/>
  <c r="H1253" i="2" s="1"/>
  <c r="G1260" i="2"/>
  <c r="G1253" i="2" s="1"/>
  <c r="F1260" i="2"/>
  <c r="R1260" i="2" s="1"/>
  <c r="E1260" i="2"/>
  <c r="E1253" i="2" s="1"/>
  <c r="D1260" i="2"/>
  <c r="Y1259" i="2"/>
  <c r="X1259" i="2"/>
  <c r="W1259" i="2"/>
  <c r="V1259" i="2"/>
  <c r="U1259" i="2"/>
  <c r="T1259" i="2"/>
  <c r="S1259" i="2"/>
  <c r="R1259" i="2"/>
  <c r="Y1258" i="2"/>
  <c r="X1258" i="2"/>
  <c r="W1258" i="2"/>
  <c r="V1258" i="2"/>
  <c r="U1258" i="2"/>
  <c r="T1258" i="2"/>
  <c r="S1258" i="2"/>
  <c r="R1258" i="2"/>
  <c r="Y1257" i="2"/>
  <c r="X1257" i="2"/>
  <c r="W1257" i="2"/>
  <c r="V1257" i="2"/>
  <c r="U1257" i="2"/>
  <c r="T1257" i="2"/>
  <c r="S1257" i="2"/>
  <c r="R1257" i="2"/>
  <c r="Y1256" i="2"/>
  <c r="X1256" i="2"/>
  <c r="W1256" i="2"/>
  <c r="V1256" i="2"/>
  <c r="U1256" i="2"/>
  <c r="T1256" i="2"/>
  <c r="S1256" i="2"/>
  <c r="R1256" i="2"/>
  <c r="Y1255" i="2"/>
  <c r="X1255" i="2"/>
  <c r="W1255" i="2"/>
  <c r="V1255" i="2"/>
  <c r="U1255" i="2"/>
  <c r="T1255" i="2"/>
  <c r="S1255" i="2"/>
  <c r="R1255" i="2"/>
  <c r="Y1254" i="2"/>
  <c r="X1254" i="2"/>
  <c r="W1254" i="2"/>
  <c r="V1254" i="2"/>
  <c r="U1254" i="2"/>
  <c r="T1254" i="2"/>
  <c r="S1254" i="2"/>
  <c r="R1254" i="2"/>
  <c r="U1253" i="2"/>
  <c r="O1253" i="2"/>
  <c r="L1253" i="2"/>
  <c r="T1253" i="2" s="1"/>
  <c r="I1253" i="2"/>
  <c r="F1253" i="2"/>
  <c r="S1253" i="2" s="1"/>
  <c r="Y1252" i="2"/>
  <c r="X1252" i="2"/>
  <c r="W1252" i="2"/>
  <c r="V1252" i="2"/>
  <c r="U1252" i="2"/>
  <c r="T1252" i="2"/>
  <c r="S1252" i="2"/>
  <c r="R1252" i="2"/>
  <c r="Y1251" i="2"/>
  <c r="X1251" i="2"/>
  <c r="W1251" i="2"/>
  <c r="V1251" i="2"/>
  <c r="U1251" i="2"/>
  <c r="T1251" i="2"/>
  <c r="S1251" i="2"/>
  <c r="R1251" i="2"/>
  <c r="Y1250" i="2"/>
  <c r="X1250" i="2"/>
  <c r="W1250" i="2"/>
  <c r="V1250" i="2"/>
  <c r="U1250" i="2"/>
  <c r="T1250" i="2"/>
  <c r="S1250" i="2"/>
  <c r="R1250" i="2"/>
  <c r="Y1249" i="2"/>
  <c r="X1249" i="2"/>
  <c r="W1249" i="2"/>
  <c r="V1249" i="2"/>
  <c r="U1249" i="2"/>
  <c r="T1249" i="2"/>
  <c r="S1249" i="2"/>
  <c r="R1249" i="2"/>
  <c r="Y1248" i="2"/>
  <c r="X1248" i="2"/>
  <c r="W1248" i="2"/>
  <c r="V1248" i="2"/>
  <c r="U1248" i="2"/>
  <c r="T1248" i="2"/>
  <c r="S1248" i="2"/>
  <c r="R1248" i="2"/>
  <c r="Y1247" i="2"/>
  <c r="W1247" i="2"/>
  <c r="U1247" i="2"/>
  <c r="T1247" i="2"/>
  <c r="Q1247" i="2"/>
  <c r="Q1218" i="2" s="1"/>
  <c r="P1247" i="2"/>
  <c r="O1247" i="2"/>
  <c r="N1247" i="2"/>
  <c r="X1247" i="2" s="1"/>
  <c r="M1247" i="2"/>
  <c r="L1247" i="2"/>
  <c r="K1247" i="2"/>
  <c r="K1218" i="2" s="1"/>
  <c r="J1247" i="2"/>
  <c r="I1247" i="2"/>
  <c r="H1247" i="2"/>
  <c r="G1247" i="2"/>
  <c r="F1247" i="2"/>
  <c r="D1247" i="2"/>
  <c r="S1247" i="2" s="1"/>
  <c r="Y1246" i="2"/>
  <c r="X1246" i="2"/>
  <c r="W1246" i="2"/>
  <c r="V1246" i="2"/>
  <c r="U1246" i="2"/>
  <c r="T1246" i="2"/>
  <c r="S1246" i="2"/>
  <c r="R1246" i="2"/>
  <c r="Y1245" i="2"/>
  <c r="X1245" i="2"/>
  <c r="W1245" i="2"/>
  <c r="V1245" i="2"/>
  <c r="U1245" i="2"/>
  <c r="T1245" i="2"/>
  <c r="S1245" i="2"/>
  <c r="R1245" i="2"/>
  <c r="Y1244" i="2"/>
  <c r="X1244" i="2"/>
  <c r="W1244" i="2"/>
  <c r="V1244" i="2"/>
  <c r="U1244" i="2"/>
  <c r="T1244" i="2"/>
  <c r="S1244" i="2"/>
  <c r="R1244" i="2"/>
  <c r="Y1243" i="2"/>
  <c r="X1243" i="2"/>
  <c r="W1243" i="2"/>
  <c r="V1243" i="2"/>
  <c r="U1243" i="2"/>
  <c r="T1243" i="2"/>
  <c r="S1243" i="2"/>
  <c r="R1243" i="2"/>
  <c r="Y1242" i="2"/>
  <c r="X1242" i="2"/>
  <c r="W1242" i="2"/>
  <c r="V1242" i="2"/>
  <c r="U1242" i="2"/>
  <c r="T1242" i="2"/>
  <c r="S1242" i="2"/>
  <c r="R1242" i="2"/>
  <c r="Y1241" i="2"/>
  <c r="X1241" i="2"/>
  <c r="W1241" i="2"/>
  <c r="V1241" i="2"/>
  <c r="U1241" i="2"/>
  <c r="T1241" i="2"/>
  <c r="S1241" i="2"/>
  <c r="R1241" i="2"/>
  <c r="Y1240" i="2"/>
  <c r="X1240" i="2"/>
  <c r="W1240" i="2"/>
  <c r="V1240" i="2"/>
  <c r="U1240" i="2"/>
  <c r="T1240" i="2"/>
  <c r="S1240" i="2"/>
  <c r="R1240" i="2"/>
  <c r="Y1239" i="2"/>
  <c r="X1239" i="2"/>
  <c r="W1239" i="2"/>
  <c r="V1239" i="2"/>
  <c r="U1239" i="2"/>
  <c r="T1239" i="2"/>
  <c r="S1239" i="2"/>
  <c r="R1239" i="2"/>
  <c r="Y1238" i="2"/>
  <c r="X1238" i="2"/>
  <c r="W1238" i="2"/>
  <c r="V1238" i="2"/>
  <c r="U1238" i="2"/>
  <c r="T1238" i="2"/>
  <c r="S1238" i="2"/>
  <c r="R1238" i="2"/>
  <c r="T1237" i="2"/>
  <c r="P1237" i="2"/>
  <c r="X1237" i="2" s="1"/>
  <c r="N1237" i="2"/>
  <c r="W1237" i="2" s="1"/>
  <c r="L1237" i="2"/>
  <c r="U1237" i="2" s="1"/>
  <c r="J1237" i="2"/>
  <c r="J1218" i="2" s="1"/>
  <c r="H1237" i="2"/>
  <c r="F1237" i="2"/>
  <c r="R1237" i="2" s="1"/>
  <c r="D1237" i="2"/>
  <c r="Y1236" i="2"/>
  <c r="X1236" i="2"/>
  <c r="W1236" i="2"/>
  <c r="V1236" i="2"/>
  <c r="U1236" i="2"/>
  <c r="T1236" i="2"/>
  <c r="S1236" i="2"/>
  <c r="R1236" i="2"/>
  <c r="Y1235" i="2"/>
  <c r="X1235" i="2"/>
  <c r="W1235" i="2"/>
  <c r="V1235" i="2"/>
  <c r="U1235" i="2"/>
  <c r="T1235" i="2"/>
  <c r="S1235" i="2"/>
  <c r="R1235" i="2"/>
  <c r="Y1234" i="2"/>
  <c r="X1234" i="2"/>
  <c r="W1234" i="2"/>
  <c r="V1234" i="2"/>
  <c r="U1234" i="2"/>
  <c r="T1234" i="2"/>
  <c r="S1234" i="2"/>
  <c r="R1234" i="2"/>
  <c r="Y1233" i="2"/>
  <c r="X1233" i="2"/>
  <c r="W1233" i="2"/>
  <c r="V1233" i="2"/>
  <c r="U1233" i="2"/>
  <c r="T1233" i="2"/>
  <c r="S1233" i="2"/>
  <c r="R1233" i="2"/>
  <c r="Y1232" i="2"/>
  <c r="X1232" i="2"/>
  <c r="W1232" i="2"/>
  <c r="V1232" i="2"/>
  <c r="U1232" i="2"/>
  <c r="T1232" i="2"/>
  <c r="S1232" i="2"/>
  <c r="R1232" i="2"/>
  <c r="Y1231" i="2"/>
  <c r="X1231" i="2"/>
  <c r="W1231" i="2"/>
  <c r="V1231" i="2"/>
  <c r="U1231" i="2"/>
  <c r="T1231" i="2"/>
  <c r="S1231" i="2"/>
  <c r="R1231" i="2"/>
  <c r="Y1230" i="2"/>
  <c r="X1230" i="2"/>
  <c r="W1230" i="2"/>
  <c r="V1230" i="2"/>
  <c r="U1230" i="2"/>
  <c r="T1230" i="2"/>
  <c r="S1230" i="2"/>
  <c r="R1230" i="2"/>
  <c r="Y1229" i="2"/>
  <c r="S1229" i="2"/>
  <c r="R1229" i="2"/>
  <c r="P1229" i="2"/>
  <c r="X1229" i="2" s="1"/>
  <c r="N1229" i="2"/>
  <c r="W1229" i="2" s="1"/>
  <c r="L1229" i="2"/>
  <c r="U1229" i="2" s="1"/>
  <c r="Y1228" i="2"/>
  <c r="X1228" i="2"/>
  <c r="W1228" i="2"/>
  <c r="V1228" i="2"/>
  <c r="U1228" i="2"/>
  <c r="T1228" i="2"/>
  <c r="S1228" i="2"/>
  <c r="R1228" i="2"/>
  <c r="Y1227" i="2"/>
  <c r="X1227" i="2"/>
  <c r="W1227" i="2"/>
  <c r="V1227" i="2"/>
  <c r="U1227" i="2"/>
  <c r="T1227" i="2"/>
  <c r="S1227" i="2"/>
  <c r="R1227" i="2"/>
  <c r="Y1226" i="2"/>
  <c r="X1226" i="2"/>
  <c r="W1226" i="2"/>
  <c r="V1226" i="2"/>
  <c r="U1226" i="2"/>
  <c r="T1226" i="2"/>
  <c r="S1226" i="2"/>
  <c r="R1226" i="2"/>
  <c r="X1225" i="2"/>
  <c r="Q1225" i="2"/>
  <c r="P1225" i="2"/>
  <c r="Y1225" i="2" s="1"/>
  <c r="O1225" i="2"/>
  <c r="N1225" i="2"/>
  <c r="M1225" i="2"/>
  <c r="L1225" i="2"/>
  <c r="K1225" i="2"/>
  <c r="J1225" i="2"/>
  <c r="I1225" i="2"/>
  <c r="H1225" i="2"/>
  <c r="H1218" i="2" s="1"/>
  <c r="G1225" i="2"/>
  <c r="F1225" i="2"/>
  <c r="D1225" i="2"/>
  <c r="Y1224" i="2"/>
  <c r="X1224" i="2"/>
  <c r="W1224" i="2"/>
  <c r="V1224" i="2"/>
  <c r="U1224" i="2"/>
  <c r="T1224" i="2"/>
  <c r="S1224" i="2"/>
  <c r="R1224" i="2"/>
  <c r="Y1223" i="2"/>
  <c r="X1223" i="2"/>
  <c r="W1223" i="2"/>
  <c r="V1223" i="2"/>
  <c r="U1223" i="2"/>
  <c r="T1223" i="2"/>
  <c r="S1223" i="2"/>
  <c r="R1223" i="2"/>
  <c r="Y1222" i="2"/>
  <c r="X1222" i="2"/>
  <c r="W1222" i="2"/>
  <c r="V1222" i="2"/>
  <c r="U1222" i="2"/>
  <c r="T1222" i="2"/>
  <c r="S1222" i="2"/>
  <c r="R1222" i="2"/>
  <c r="Y1221" i="2"/>
  <c r="X1221" i="2"/>
  <c r="W1221" i="2"/>
  <c r="V1221" i="2"/>
  <c r="U1221" i="2"/>
  <c r="T1221" i="2"/>
  <c r="S1221" i="2"/>
  <c r="R1221" i="2"/>
  <c r="Y1220" i="2"/>
  <c r="X1220" i="2"/>
  <c r="W1220" i="2"/>
  <c r="V1220" i="2"/>
  <c r="U1220" i="2"/>
  <c r="T1220" i="2"/>
  <c r="S1220" i="2"/>
  <c r="R1220" i="2"/>
  <c r="Y1219" i="2"/>
  <c r="X1219" i="2"/>
  <c r="W1219" i="2"/>
  <c r="V1219" i="2"/>
  <c r="U1219" i="2"/>
  <c r="T1219" i="2"/>
  <c r="S1219" i="2"/>
  <c r="R1219" i="2"/>
  <c r="O1218" i="2"/>
  <c r="M1218" i="2"/>
  <c r="I1218" i="2"/>
  <c r="G1218" i="2"/>
  <c r="E1218" i="2"/>
  <c r="Y1217" i="2"/>
  <c r="X1217" i="2"/>
  <c r="W1217" i="2"/>
  <c r="V1217" i="2"/>
  <c r="U1217" i="2"/>
  <c r="T1217" i="2"/>
  <c r="S1217" i="2"/>
  <c r="R1217" i="2"/>
  <c r="Y1216" i="2"/>
  <c r="X1216" i="2"/>
  <c r="W1216" i="2"/>
  <c r="V1216" i="2"/>
  <c r="U1216" i="2"/>
  <c r="T1216" i="2"/>
  <c r="S1216" i="2"/>
  <c r="R1216" i="2"/>
  <c r="Y1215" i="2"/>
  <c r="X1215" i="2"/>
  <c r="W1215" i="2"/>
  <c r="V1215" i="2"/>
  <c r="U1215" i="2"/>
  <c r="T1215" i="2"/>
  <c r="S1215" i="2"/>
  <c r="R1215" i="2"/>
  <c r="Y1214" i="2"/>
  <c r="X1214" i="2"/>
  <c r="W1214" i="2"/>
  <c r="V1214" i="2"/>
  <c r="U1214" i="2"/>
  <c r="T1214" i="2"/>
  <c r="S1214" i="2"/>
  <c r="R1214" i="2"/>
  <c r="Y1213" i="2"/>
  <c r="X1213" i="2"/>
  <c r="W1213" i="2"/>
  <c r="V1213" i="2"/>
  <c r="U1213" i="2"/>
  <c r="T1213" i="2"/>
  <c r="S1213" i="2"/>
  <c r="R1213" i="2"/>
  <c r="Y1212" i="2"/>
  <c r="W1212" i="2"/>
  <c r="U1212" i="2"/>
  <c r="T1212" i="2"/>
  <c r="S1212" i="2"/>
  <c r="Q1212" i="2"/>
  <c r="P1212" i="2"/>
  <c r="O1212" i="2"/>
  <c r="N1212" i="2"/>
  <c r="X1212" i="2" s="1"/>
  <c r="M1212" i="2"/>
  <c r="M1183" i="2" s="1"/>
  <c r="L1212" i="2"/>
  <c r="K1212" i="2"/>
  <c r="J1212" i="2"/>
  <c r="I1212" i="2"/>
  <c r="H1212" i="2"/>
  <c r="G1212" i="2"/>
  <c r="G1183" i="2" s="1"/>
  <c r="F1212" i="2"/>
  <c r="R1212" i="2" s="1"/>
  <c r="E1212" i="2"/>
  <c r="D1212" i="2"/>
  <c r="Y1211" i="2"/>
  <c r="X1211" i="2"/>
  <c r="W1211" i="2"/>
  <c r="V1211" i="2"/>
  <c r="U1211" i="2"/>
  <c r="T1211" i="2"/>
  <c r="S1211" i="2"/>
  <c r="R1211" i="2"/>
  <c r="Y1210" i="2"/>
  <c r="X1210" i="2"/>
  <c r="W1210" i="2"/>
  <c r="V1210" i="2"/>
  <c r="U1210" i="2"/>
  <c r="T1210" i="2"/>
  <c r="S1210" i="2"/>
  <c r="R1210" i="2"/>
  <c r="Y1209" i="2"/>
  <c r="X1209" i="2"/>
  <c r="W1209" i="2"/>
  <c r="V1209" i="2"/>
  <c r="U1209" i="2"/>
  <c r="T1209" i="2"/>
  <c r="S1209" i="2"/>
  <c r="R1209" i="2"/>
  <c r="Y1208" i="2"/>
  <c r="X1208" i="2"/>
  <c r="W1208" i="2"/>
  <c r="V1208" i="2"/>
  <c r="U1208" i="2"/>
  <c r="T1208" i="2"/>
  <c r="S1208" i="2"/>
  <c r="R1208" i="2"/>
  <c r="Y1207" i="2"/>
  <c r="X1207" i="2"/>
  <c r="W1207" i="2"/>
  <c r="V1207" i="2"/>
  <c r="U1207" i="2"/>
  <c r="T1207" i="2"/>
  <c r="S1207" i="2"/>
  <c r="R1207" i="2"/>
  <c r="Y1206" i="2"/>
  <c r="X1206" i="2"/>
  <c r="W1206" i="2"/>
  <c r="V1206" i="2"/>
  <c r="U1206" i="2"/>
  <c r="T1206" i="2"/>
  <c r="S1206" i="2"/>
  <c r="R1206" i="2"/>
  <c r="Y1205" i="2"/>
  <c r="X1205" i="2"/>
  <c r="W1205" i="2"/>
  <c r="V1205" i="2"/>
  <c r="U1205" i="2"/>
  <c r="T1205" i="2"/>
  <c r="S1205" i="2"/>
  <c r="R1205" i="2"/>
  <c r="Y1204" i="2"/>
  <c r="X1204" i="2"/>
  <c r="W1204" i="2"/>
  <c r="V1204" i="2"/>
  <c r="U1204" i="2"/>
  <c r="T1204" i="2"/>
  <c r="S1204" i="2"/>
  <c r="R1204" i="2"/>
  <c r="Y1203" i="2"/>
  <c r="X1203" i="2"/>
  <c r="W1203" i="2"/>
  <c r="V1203" i="2"/>
  <c r="U1203" i="2"/>
  <c r="T1203" i="2"/>
  <c r="S1203" i="2"/>
  <c r="R1203" i="2"/>
  <c r="U1202" i="2"/>
  <c r="R1202" i="2"/>
  <c r="P1202" i="2"/>
  <c r="Y1202" i="2" s="1"/>
  <c r="N1202" i="2"/>
  <c r="V1202" i="2" s="1"/>
  <c r="L1202" i="2"/>
  <c r="H1202" i="2"/>
  <c r="F1202" i="2"/>
  <c r="S1202" i="2" s="1"/>
  <c r="Y1201" i="2"/>
  <c r="X1201" i="2"/>
  <c r="W1201" i="2"/>
  <c r="V1201" i="2"/>
  <c r="U1201" i="2"/>
  <c r="T1201" i="2"/>
  <c r="S1201" i="2"/>
  <c r="R1201" i="2"/>
  <c r="Y1200" i="2"/>
  <c r="X1200" i="2"/>
  <c r="W1200" i="2"/>
  <c r="V1200" i="2"/>
  <c r="U1200" i="2"/>
  <c r="T1200" i="2"/>
  <c r="S1200" i="2"/>
  <c r="R1200" i="2"/>
  <c r="Y1199" i="2"/>
  <c r="X1199" i="2"/>
  <c r="W1199" i="2"/>
  <c r="V1199" i="2"/>
  <c r="U1199" i="2"/>
  <c r="T1199" i="2"/>
  <c r="S1199" i="2"/>
  <c r="R1199" i="2"/>
  <c r="Y1198" i="2"/>
  <c r="X1198" i="2"/>
  <c r="W1198" i="2"/>
  <c r="V1198" i="2"/>
  <c r="U1198" i="2"/>
  <c r="T1198" i="2"/>
  <c r="S1198" i="2"/>
  <c r="R1198" i="2"/>
  <c r="Y1197" i="2"/>
  <c r="X1197" i="2"/>
  <c r="W1197" i="2"/>
  <c r="V1197" i="2"/>
  <c r="U1197" i="2"/>
  <c r="T1197" i="2"/>
  <c r="S1197" i="2"/>
  <c r="R1197" i="2"/>
  <c r="Y1196" i="2"/>
  <c r="X1196" i="2"/>
  <c r="W1196" i="2"/>
  <c r="V1196" i="2"/>
  <c r="U1196" i="2"/>
  <c r="T1196" i="2"/>
  <c r="S1196" i="2"/>
  <c r="R1196" i="2"/>
  <c r="Y1195" i="2"/>
  <c r="X1195" i="2"/>
  <c r="W1195" i="2"/>
  <c r="V1195" i="2"/>
  <c r="U1195" i="2"/>
  <c r="T1195" i="2"/>
  <c r="S1195" i="2"/>
  <c r="R1195" i="2"/>
  <c r="Y1194" i="2"/>
  <c r="X1194" i="2"/>
  <c r="W1194" i="2"/>
  <c r="V1194" i="2"/>
  <c r="U1194" i="2"/>
  <c r="T1194" i="2"/>
  <c r="S1194" i="2"/>
  <c r="R1194" i="2"/>
  <c r="Y1193" i="2"/>
  <c r="X1193" i="2"/>
  <c r="W1193" i="2"/>
  <c r="V1193" i="2"/>
  <c r="U1193" i="2"/>
  <c r="T1193" i="2"/>
  <c r="S1193" i="2"/>
  <c r="R1193" i="2"/>
  <c r="Y1192" i="2"/>
  <c r="X1192" i="2"/>
  <c r="W1192" i="2"/>
  <c r="V1192" i="2"/>
  <c r="U1192" i="2"/>
  <c r="T1192" i="2"/>
  <c r="S1192" i="2"/>
  <c r="R1192" i="2"/>
  <c r="Y1191" i="2"/>
  <c r="X1191" i="2"/>
  <c r="W1191" i="2"/>
  <c r="V1191" i="2"/>
  <c r="U1191" i="2"/>
  <c r="T1191" i="2"/>
  <c r="S1191" i="2"/>
  <c r="R1191" i="2"/>
  <c r="V1190" i="2"/>
  <c r="T1190" i="2"/>
  <c r="Q1190" i="2"/>
  <c r="P1190" i="2"/>
  <c r="O1190" i="2"/>
  <c r="N1190" i="2"/>
  <c r="W1190" i="2" s="1"/>
  <c r="M1190" i="2"/>
  <c r="L1190" i="2"/>
  <c r="U1190" i="2" s="1"/>
  <c r="K1190" i="2"/>
  <c r="J1190" i="2"/>
  <c r="J1183" i="2" s="1"/>
  <c r="I1190" i="2"/>
  <c r="H1190" i="2"/>
  <c r="G1190" i="2"/>
  <c r="F1190" i="2"/>
  <c r="R1190" i="2" s="1"/>
  <c r="E1190" i="2"/>
  <c r="D1190" i="2"/>
  <c r="D1183" i="2" s="1"/>
  <c r="Y1189" i="2"/>
  <c r="X1189" i="2"/>
  <c r="W1189" i="2"/>
  <c r="V1189" i="2"/>
  <c r="U1189" i="2"/>
  <c r="T1189" i="2"/>
  <c r="S1189" i="2"/>
  <c r="R1189" i="2"/>
  <c r="Y1188" i="2"/>
  <c r="X1188" i="2"/>
  <c r="W1188" i="2"/>
  <c r="V1188" i="2"/>
  <c r="U1188" i="2"/>
  <c r="T1188" i="2"/>
  <c r="S1188" i="2"/>
  <c r="R1188" i="2"/>
  <c r="Y1187" i="2"/>
  <c r="X1187" i="2"/>
  <c r="W1187" i="2"/>
  <c r="V1187" i="2"/>
  <c r="U1187" i="2"/>
  <c r="T1187" i="2"/>
  <c r="S1187" i="2"/>
  <c r="R1187" i="2"/>
  <c r="Y1186" i="2"/>
  <c r="X1186" i="2"/>
  <c r="W1186" i="2"/>
  <c r="V1186" i="2"/>
  <c r="U1186" i="2"/>
  <c r="T1186" i="2"/>
  <c r="S1186" i="2"/>
  <c r="R1186" i="2"/>
  <c r="Y1185" i="2"/>
  <c r="X1185" i="2"/>
  <c r="W1185" i="2"/>
  <c r="V1185" i="2"/>
  <c r="U1185" i="2"/>
  <c r="T1185" i="2"/>
  <c r="S1185" i="2"/>
  <c r="R1185" i="2"/>
  <c r="Y1184" i="2"/>
  <c r="X1184" i="2"/>
  <c r="W1184" i="2"/>
  <c r="V1184" i="2"/>
  <c r="U1184" i="2"/>
  <c r="T1184" i="2"/>
  <c r="S1184" i="2"/>
  <c r="R1184" i="2"/>
  <c r="O1183" i="2"/>
  <c r="L1183" i="2"/>
  <c r="I1183" i="2"/>
  <c r="H1183" i="2"/>
  <c r="F1183" i="2"/>
  <c r="Y1182" i="2"/>
  <c r="X1182" i="2"/>
  <c r="W1182" i="2"/>
  <c r="V1182" i="2"/>
  <c r="U1182" i="2"/>
  <c r="T1182" i="2"/>
  <c r="S1182" i="2"/>
  <c r="R1182" i="2"/>
  <c r="Y1181" i="2"/>
  <c r="X1181" i="2"/>
  <c r="W1181" i="2"/>
  <c r="V1181" i="2"/>
  <c r="U1181" i="2"/>
  <c r="T1181" i="2"/>
  <c r="S1181" i="2"/>
  <c r="R1181" i="2"/>
  <c r="Y1180" i="2"/>
  <c r="X1180" i="2"/>
  <c r="W1180" i="2"/>
  <c r="V1180" i="2"/>
  <c r="U1180" i="2"/>
  <c r="T1180" i="2"/>
  <c r="S1180" i="2"/>
  <c r="R1180" i="2"/>
  <c r="Y1179" i="2"/>
  <c r="X1179" i="2"/>
  <c r="W1179" i="2"/>
  <c r="V1179" i="2"/>
  <c r="U1179" i="2"/>
  <c r="T1179" i="2"/>
  <c r="S1179" i="2"/>
  <c r="R1179" i="2"/>
  <c r="Y1178" i="2"/>
  <c r="X1178" i="2"/>
  <c r="W1178" i="2"/>
  <c r="V1178" i="2"/>
  <c r="U1178" i="2"/>
  <c r="T1178" i="2"/>
  <c r="S1178" i="2"/>
  <c r="R1178" i="2"/>
  <c r="W1177" i="2"/>
  <c r="Q1177" i="2"/>
  <c r="Q1148" i="2" s="1"/>
  <c r="P1177" i="2"/>
  <c r="Y1177" i="2" s="1"/>
  <c r="O1177" i="2"/>
  <c r="N1177" i="2"/>
  <c r="V1177" i="2" s="1"/>
  <c r="M1177" i="2"/>
  <c r="L1177" i="2"/>
  <c r="K1177" i="2"/>
  <c r="K1148" i="2" s="1"/>
  <c r="J1177" i="2"/>
  <c r="I1177" i="2"/>
  <c r="H1177" i="2"/>
  <c r="G1177" i="2"/>
  <c r="F1177" i="2"/>
  <c r="E1177" i="2"/>
  <c r="D1177" i="2"/>
  <c r="Y1176" i="2"/>
  <c r="X1176" i="2"/>
  <c r="W1176" i="2"/>
  <c r="V1176" i="2"/>
  <c r="U1176" i="2"/>
  <c r="T1176" i="2"/>
  <c r="S1176" i="2"/>
  <c r="R1176" i="2"/>
  <c r="Y1175" i="2"/>
  <c r="X1175" i="2"/>
  <c r="W1175" i="2"/>
  <c r="V1175" i="2"/>
  <c r="U1175" i="2"/>
  <c r="T1175" i="2"/>
  <c r="S1175" i="2"/>
  <c r="R1175" i="2"/>
  <c r="Y1174" i="2"/>
  <c r="X1174" i="2"/>
  <c r="W1174" i="2"/>
  <c r="V1174" i="2"/>
  <c r="U1174" i="2"/>
  <c r="T1174" i="2"/>
  <c r="S1174" i="2"/>
  <c r="R1174" i="2"/>
  <c r="Y1173" i="2"/>
  <c r="X1173" i="2"/>
  <c r="W1173" i="2"/>
  <c r="V1173" i="2"/>
  <c r="U1173" i="2"/>
  <c r="T1173" i="2"/>
  <c r="S1173" i="2"/>
  <c r="R1173" i="2"/>
  <c r="Y1172" i="2"/>
  <c r="X1172" i="2"/>
  <c r="W1172" i="2"/>
  <c r="V1172" i="2"/>
  <c r="U1172" i="2"/>
  <c r="T1172" i="2"/>
  <c r="S1172" i="2"/>
  <c r="R1172" i="2"/>
  <c r="Y1171" i="2"/>
  <c r="X1171" i="2"/>
  <c r="W1171" i="2"/>
  <c r="V1171" i="2"/>
  <c r="U1171" i="2"/>
  <c r="T1171" i="2"/>
  <c r="S1171" i="2"/>
  <c r="R1171" i="2"/>
  <c r="Y1170" i="2"/>
  <c r="X1170" i="2"/>
  <c r="W1170" i="2"/>
  <c r="V1170" i="2"/>
  <c r="U1170" i="2"/>
  <c r="T1170" i="2"/>
  <c r="S1170" i="2"/>
  <c r="R1170" i="2"/>
  <c r="Y1169" i="2"/>
  <c r="X1169" i="2"/>
  <c r="W1169" i="2"/>
  <c r="V1169" i="2"/>
  <c r="U1169" i="2"/>
  <c r="T1169" i="2"/>
  <c r="S1169" i="2"/>
  <c r="R1169" i="2"/>
  <c r="Y1168" i="2"/>
  <c r="X1168" i="2"/>
  <c r="W1168" i="2"/>
  <c r="V1168" i="2"/>
  <c r="U1168" i="2"/>
  <c r="T1168" i="2"/>
  <c r="S1168" i="2"/>
  <c r="R1168" i="2"/>
  <c r="Y1167" i="2"/>
  <c r="X1167" i="2"/>
  <c r="W1167" i="2"/>
  <c r="V1167" i="2"/>
  <c r="U1167" i="2"/>
  <c r="T1167" i="2"/>
  <c r="S1167" i="2"/>
  <c r="R1167" i="2"/>
  <c r="Y1166" i="2"/>
  <c r="X1166" i="2"/>
  <c r="W1166" i="2"/>
  <c r="V1166" i="2"/>
  <c r="U1166" i="2"/>
  <c r="T1166" i="2"/>
  <c r="S1166" i="2"/>
  <c r="R1166" i="2"/>
  <c r="Y1165" i="2"/>
  <c r="X1165" i="2"/>
  <c r="W1165" i="2"/>
  <c r="V1165" i="2"/>
  <c r="U1165" i="2"/>
  <c r="T1165" i="2"/>
  <c r="S1165" i="2"/>
  <c r="R1165" i="2"/>
  <c r="Y1164" i="2"/>
  <c r="X1164" i="2"/>
  <c r="W1164" i="2"/>
  <c r="V1164" i="2"/>
  <c r="U1164" i="2"/>
  <c r="T1164" i="2"/>
  <c r="S1164" i="2"/>
  <c r="R1164" i="2"/>
  <c r="Y1163" i="2"/>
  <c r="X1163" i="2"/>
  <c r="W1163" i="2"/>
  <c r="V1163" i="2"/>
  <c r="U1163" i="2"/>
  <c r="T1163" i="2"/>
  <c r="S1163" i="2"/>
  <c r="R1163" i="2"/>
  <c r="Y1162" i="2"/>
  <c r="X1162" i="2"/>
  <c r="W1162" i="2"/>
  <c r="V1162" i="2"/>
  <c r="U1162" i="2"/>
  <c r="T1162" i="2"/>
  <c r="S1162" i="2"/>
  <c r="R1162" i="2"/>
  <c r="Y1161" i="2"/>
  <c r="X1161" i="2"/>
  <c r="W1161" i="2"/>
  <c r="V1161" i="2"/>
  <c r="U1161" i="2"/>
  <c r="T1161" i="2"/>
  <c r="S1161" i="2"/>
  <c r="R1161" i="2"/>
  <c r="Y1160" i="2"/>
  <c r="X1160" i="2"/>
  <c r="W1160" i="2"/>
  <c r="V1160" i="2"/>
  <c r="U1160" i="2"/>
  <c r="T1160" i="2"/>
  <c r="S1160" i="2"/>
  <c r="R1160" i="2"/>
  <c r="Y1159" i="2"/>
  <c r="X1159" i="2"/>
  <c r="W1159" i="2"/>
  <c r="V1159" i="2"/>
  <c r="U1159" i="2"/>
  <c r="T1159" i="2"/>
  <c r="S1159" i="2"/>
  <c r="R1159" i="2"/>
  <c r="Y1158" i="2"/>
  <c r="X1158" i="2"/>
  <c r="W1158" i="2"/>
  <c r="V1158" i="2"/>
  <c r="U1158" i="2"/>
  <c r="T1158" i="2"/>
  <c r="S1158" i="2"/>
  <c r="R1158" i="2"/>
  <c r="Y1157" i="2"/>
  <c r="X1157" i="2"/>
  <c r="W1157" i="2"/>
  <c r="V1157" i="2"/>
  <c r="U1157" i="2"/>
  <c r="T1157" i="2"/>
  <c r="S1157" i="2"/>
  <c r="R1157" i="2"/>
  <c r="Y1156" i="2"/>
  <c r="X1156" i="2"/>
  <c r="W1156" i="2"/>
  <c r="V1156" i="2"/>
  <c r="U1156" i="2"/>
  <c r="T1156" i="2"/>
  <c r="S1156" i="2"/>
  <c r="R1156" i="2"/>
  <c r="Q1155" i="2"/>
  <c r="P1155" i="2"/>
  <c r="O1155" i="2"/>
  <c r="O1148" i="2" s="1"/>
  <c r="N1155" i="2"/>
  <c r="V1155" i="2" s="1"/>
  <c r="M1155" i="2"/>
  <c r="L1155" i="2"/>
  <c r="U1155" i="2" s="1"/>
  <c r="K1155" i="2"/>
  <c r="J1155" i="2"/>
  <c r="J1148" i="2" s="1"/>
  <c r="I1155" i="2"/>
  <c r="I1148" i="2" s="1"/>
  <c r="H1155" i="2"/>
  <c r="G1155" i="2"/>
  <c r="F1155" i="2"/>
  <c r="E1155" i="2"/>
  <c r="D1155" i="2"/>
  <c r="D1148" i="2" s="1"/>
  <c r="S1148" i="2" s="1"/>
  <c r="Y1154" i="2"/>
  <c r="X1154" i="2"/>
  <c r="W1154" i="2"/>
  <c r="V1154" i="2"/>
  <c r="U1154" i="2"/>
  <c r="T1154" i="2"/>
  <c r="S1154" i="2"/>
  <c r="R1154" i="2"/>
  <c r="Y1153" i="2"/>
  <c r="X1153" i="2"/>
  <c r="W1153" i="2"/>
  <c r="V1153" i="2"/>
  <c r="U1153" i="2"/>
  <c r="T1153" i="2"/>
  <c r="S1153" i="2"/>
  <c r="R1153" i="2"/>
  <c r="Y1152" i="2"/>
  <c r="X1152" i="2"/>
  <c r="W1152" i="2"/>
  <c r="V1152" i="2"/>
  <c r="U1152" i="2"/>
  <c r="T1152" i="2"/>
  <c r="S1152" i="2"/>
  <c r="R1152" i="2"/>
  <c r="Y1151" i="2"/>
  <c r="X1151" i="2"/>
  <c r="W1151" i="2"/>
  <c r="V1151" i="2"/>
  <c r="U1151" i="2"/>
  <c r="T1151" i="2"/>
  <c r="S1151" i="2"/>
  <c r="R1151" i="2"/>
  <c r="Y1150" i="2"/>
  <c r="X1150" i="2"/>
  <c r="W1150" i="2"/>
  <c r="V1150" i="2"/>
  <c r="U1150" i="2"/>
  <c r="T1150" i="2"/>
  <c r="S1150" i="2"/>
  <c r="R1150" i="2"/>
  <c r="Y1149" i="2"/>
  <c r="X1149" i="2"/>
  <c r="W1149" i="2"/>
  <c r="V1149" i="2"/>
  <c r="U1149" i="2"/>
  <c r="T1149" i="2"/>
  <c r="S1149" i="2"/>
  <c r="R1149" i="2"/>
  <c r="N1148" i="2"/>
  <c r="W1148" i="2" s="1"/>
  <c r="M1148" i="2"/>
  <c r="L1148" i="2"/>
  <c r="H1148" i="2"/>
  <c r="G1148" i="2"/>
  <c r="F1148" i="2"/>
  <c r="E1148" i="2"/>
  <c r="Y1147" i="2"/>
  <c r="X1147" i="2"/>
  <c r="W1147" i="2"/>
  <c r="V1147" i="2"/>
  <c r="U1147" i="2"/>
  <c r="T1147" i="2"/>
  <c r="S1147" i="2"/>
  <c r="R1147" i="2"/>
  <c r="Y1146" i="2"/>
  <c r="X1146" i="2"/>
  <c r="W1146" i="2"/>
  <c r="V1146" i="2"/>
  <c r="U1146" i="2"/>
  <c r="T1146" i="2"/>
  <c r="S1146" i="2"/>
  <c r="R1146" i="2"/>
  <c r="Y1145" i="2"/>
  <c r="X1145" i="2"/>
  <c r="W1145" i="2"/>
  <c r="V1145" i="2"/>
  <c r="U1145" i="2"/>
  <c r="T1145" i="2"/>
  <c r="S1145" i="2"/>
  <c r="R1145" i="2"/>
  <c r="Y1144" i="2"/>
  <c r="X1144" i="2"/>
  <c r="W1144" i="2"/>
  <c r="V1144" i="2"/>
  <c r="U1144" i="2"/>
  <c r="T1144" i="2"/>
  <c r="S1144" i="2"/>
  <c r="R1144" i="2"/>
  <c r="Y1143" i="2"/>
  <c r="X1143" i="2"/>
  <c r="W1143" i="2"/>
  <c r="V1143" i="2"/>
  <c r="U1143" i="2"/>
  <c r="T1143" i="2"/>
  <c r="S1143" i="2"/>
  <c r="R1143" i="2"/>
  <c r="Y1142" i="2"/>
  <c r="Q1142" i="2"/>
  <c r="P1142" i="2"/>
  <c r="X1142" i="2" s="1"/>
  <c r="O1142" i="2"/>
  <c r="N1142" i="2"/>
  <c r="M1142" i="2"/>
  <c r="L1142" i="2"/>
  <c r="K1142" i="2"/>
  <c r="J1142" i="2"/>
  <c r="I1142" i="2"/>
  <c r="I1113" i="2" s="1"/>
  <c r="H1142" i="2"/>
  <c r="G1142" i="2"/>
  <c r="F1142" i="2"/>
  <c r="E1142" i="2"/>
  <c r="D1142" i="2"/>
  <c r="Y1141" i="2"/>
  <c r="X1141" i="2"/>
  <c r="W1141" i="2"/>
  <c r="V1141" i="2"/>
  <c r="U1141" i="2"/>
  <c r="T1141" i="2"/>
  <c r="S1141" i="2"/>
  <c r="R1141" i="2"/>
  <c r="Y1140" i="2"/>
  <c r="X1140" i="2"/>
  <c r="W1140" i="2"/>
  <c r="V1140" i="2"/>
  <c r="U1140" i="2"/>
  <c r="T1140" i="2"/>
  <c r="S1140" i="2"/>
  <c r="R1140" i="2"/>
  <c r="Y1139" i="2"/>
  <c r="X1139" i="2"/>
  <c r="W1139" i="2"/>
  <c r="V1139" i="2"/>
  <c r="U1139" i="2"/>
  <c r="T1139" i="2"/>
  <c r="S1139" i="2"/>
  <c r="R1139" i="2"/>
  <c r="Y1138" i="2"/>
  <c r="X1138" i="2"/>
  <c r="W1138" i="2"/>
  <c r="V1138" i="2"/>
  <c r="U1138" i="2"/>
  <c r="T1138" i="2"/>
  <c r="S1138" i="2"/>
  <c r="R1138" i="2"/>
  <c r="Y1137" i="2"/>
  <c r="X1137" i="2"/>
  <c r="W1137" i="2"/>
  <c r="V1137" i="2"/>
  <c r="U1137" i="2"/>
  <c r="T1137" i="2"/>
  <c r="S1137" i="2"/>
  <c r="R1137" i="2"/>
  <c r="Y1136" i="2"/>
  <c r="X1136" i="2"/>
  <c r="W1136" i="2"/>
  <c r="V1136" i="2"/>
  <c r="U1136" i="2"/>
  <c r="T1136" i="2"/>
  <c r="S1136" i="2"/>
  <c r="R1136" i="2"/>
  <c r="Y1135" i="2"/>
  <c r="X1135" i="2"/>
  <c r="W1135" i="2"/>
  <c r="V1135" i="2"/>
  <c r="U1135" i="2"/>
  <c r="T1135" i="2"/>
  <c r="S1135" i="2"/>
  <c r="R1135" i="2"/>
  <c r="Y1134" i="2"/>
  <c r="X1134" i="2"/>
  <c r="W1134" i="2"/>
  <c r="V1134" i="2"/>
  <c r="U1134" i="2"/>
  <c r="T1134" i="2"/>
  <c r="S1134" i="2"/>
  <c r="R1134" i="2"/>
  <c r="Y1133" i="2"/>
  <c r="X1133" i="2"/>
  <c r="W1133" i="2"/>
  <c r="V1133" i="2"/>
  <c r="U1133" i="2"/>
  <c r="T1133" i="2"/>
  <c r="S1133" i="2"/>
  <c r="R1133" i="2"/>
  <c r="V1132" i="2"/>
  <c r="P1132" i="2"/>
  <c r="P1113" i="2" s="1"/>
  <c r="N1132" i="2"/>
  <c r="W1132" i="2" s="1"/>
  <c r="L1132" i="2"/>
  <c r="U1132" i="2" s="1"/>
  <c r="J1132" i="2"/>
  <c r="H1132" i="2"/>
  <c r="F1132" i="2"/>
  <c r="S1132" i="2" s="1"/>
  <c r="D1132" i="2"/>
  <c r="Y1131" i="2"/>
  <c r="X1131" i="2"/>
  <c r="W1131" i="2"/>
  <c r="V1131" i="2"/>
  <c r="U1131" i="2"/>
  <c r="T1131" i="2"/>
  <c r="S1131" i="2"/>
  <c r="R1131" i="2"/>
  <c r="Y1130" i="2"/>
  <c r="X1130" i="2"/>
  <c r="W1130" i="2"/>
  <c r="V1130" i="2"/>
  <c r="U1130" i="2"/>
  <c r="T1130" i="2"/>
  <c r="S1130" i="2"/>
  <c r="R1130" i="2"/>
  <c r="Y1129" i="2"/>
  <c r="X1129" i="2"/>
  <c r="W1129" i="2"/>
  <c r="V1129" i="2"/>
  <c r="U1129" i="2"/>
  <c r="T1129" i="2"/>
  <c r="S1129" i="2"/>
  <c r="R1129" i="2"/>
  <c r="Y1128" i="2"/>
  <c r="X1128" i="2"/>
  <c r="W1128" i="2"/>
  <c r="V1128" i="2"/>
  <c r="U1128" i="2"/>
  <c r="T1128" i="2"/>
  <c r="S1128" i="2"/>
  <c r="R1128" i="2"/>
  <c r="Y1127" i="2"/>
  <c r="X1127" i="2"/>
  <c r="W1127" i="2"/>
  <c r="V1127" i="2"/>
  <c r="U1127" i="2"/>
  <c r="T1127" i="2"/>
  <c r="S1127" i="2"/>
  <c r="R1127" i="2"/>
  <c r="Y1126" i="2"/>
  <c r="X1126" i="2"/>
  <c r="W1126" i="2"/>
  <c r="V1126" i="2"/>
  <c r="U1126" i="2"/>
  <c r="T1126" i="2"/>
  <c r="S1126" i="2"/>
  <c r="R1126" i="2"/>
  <c r="Y1125" i="2"/>
  <c r="X1125" i="2"/>
  <c r="W1125" i="2"/>
  <c r="V1125" i="2"/>
  <c r="U1125" i="2"/>
  <c r="T1125" i="2"/>
  <c r="S1125" i="2"/>
  <c r="R1125" i="2"/>
  <c r="S1124" i="2"/>
  <c r="R1124" i="2"/>
  <c r="P1124" i="2"/>
  <c r="X1124" i="2" s="1"/>
  <c r="N1124" i="2"/>
  <c r="N1120" i="2" s="1"/>
  <c r="L1124" i="2"/>
  <c r="T1124" i="2" s="1"/>
  <c r="Y1123" i="2"/>
  <c r="X1123" i="2"/>
  <c r="W1123" i="2"/>
  <c r="V1123" i="2"/>
  <c r="U1123" i="2"/>
  <c r="T1123" i="2"/>
  <c r="S1123" i="2"/>
  <c r="R1123" i="2"/>
  <c r="Y1122" i="2"/>
  <c r="X1122" i="2"/>
  <c r="W1122" i="2"/>
  <c r="V1122" i="2"/>
  <c r="U1122" i="2"/>
  <c r="T1122" i="2"/>
  <c r="S1122" i="2"/>
  <c r="R1122" i="2"/>
  <c r="Y1121" i="2"/>
  <c r="X1121" i="2"/>
  <c r="W1121" i="2"/>
  <c r="V1121" i="2"/>
  <c r="U1121" i="2"/>
  <c r="T1121" i="2"/>
  <c r="S1121" i="2"/>
  <c r="R1121" i="2"/>
  <c r="W1120" i="2"/>
  <c r="Q1120" i="2"/>
  <c r="Q1113" i="2" s="1"/>
  <c r="P1120" i="2"/>
  <c r="O1120" i="2"/>
  <c r="M1120" i="2"/>
  <c r="L1120" i="2"/>
  <c r="U1120" i="2" s="1"/>
  <c r="K1120" i="2"/>
  <c r="K1113" i="2" s="1"/>
  <c r="J1120" i="2"/>
  <c r="J1113" i="2" s="1"/>
  <c r="I1120" i="2"/>
  <c r="H1120" i="2"/>
  <c r="G1120" i="2"/>
  <c r="F1120" i="2"/>
  <c r="E1120" i="2"/>
  <c r="E1113" i="2" s="1"/>
  <c r="D1120" i="2"/>
  <c r="Y1119" i="2"/>
  <c r="X1119" i="2"/>
  <c r="W1119" i="2"/>
  <c r="V1119" i="2"/>
  <c r="U1119" i="2"/>
  <c r="T1119" i="2"/>
  <c r="S1119" i="2"/>
  <c r="R1119" i="2"/>
  <c r="Y1118" i="2"/>
  <c r="X1118" i="2"/>
  <c r="W1118" i="2"/>
  <c r="V1118" i="2"/>
  <c r="U1118" i="2"/>
  <c r="T1118" i="2"/>
  <c r="S1118" i="2"/>
  <c r="R1118" i="2"/>
  <c r="Y1117" i="2"/>
  <c r="X1117" i="2"/>
  <c r="W1117" i="2"/>
  <c r="V1117" i="2"/>
  <c r="U1117" i="2"/>
  <c r="T1117" i="2"/>
  <c r="S1117" i="2"/>
  <c r="R1117" i="2"/>
  <c r="Y1116" i="2"/>
  <c r="X1116" i="2"/>
  <c r="W1116" i="2"/>
  <c r="V1116" i="2"/>
  <c r="U1116" i="2"/>
  <c r="T1116" i="2"/>
  <c r="S1116" i="2"/>
  <c r="R1116" i="2"/>
  <c r="Y1115" i="2"/>
  <c r="X1115" i="2"/>
  <c r="W1115" i="2"/>
  <c r="V1115" i="2"/>
  <c r="U1115" i="2"/>
  <c r="T1115" i="2"/>
  <c r="S1115" i="2"/>
  <c r="R1115" i="2"/>
  <c r="Y1114" i="2"/>
  <c r="X1114" i="2"/>
  <c r="W1114" i="2"/>
  <c r="V1114" i="2"/>
  <c r="U1114" i="2"/>
  <c r="T1114" i="2"/>
  <c r="S1114" i="2"/>
  <c r="R1114" i="2"/>
  <c r="O1113" i="2"/>
  <c r="M1113" i="2"/>
  <c r="H1113" i="2"/>
  <c r="G1113" i="2"/>
  <c r="D1113" i="2"/>
  <c r="Y1112" i="2"/>
  <c r="X1112" i="2"/>
  <c r="W1112" i="2"/>
  <c r="V1112" i="2"/>
  <c r="U1112" i="2"/>
  <c r="T1112" i="2"/>
  <c r="S1112" i="2"/>
  <c r="R1112" i="2"/>
  <c r="Y1111" i="2"/>
  <c r="X1111" i="2"/>
  <c r="W1111" i="2"/>
  <c r="V1111" i="2"/>
  <c r="U1111" i="2"/>
  <c r="T1111" i="2"/>
  <c r="S1111" i="2"/>
  <c r="R1111" i="2"/>
  <c r="Y1110" i="2"/>
  <c r="X1110" i="2"/>
  <c r="W1110" i="2"/>
  <c r="V1110" i="2"/>
  <c r="U1110" i="2"/>
  <c r="T1110" i="2"/>
  <c r="S1110" i="2"/>
  <c r="R1110" i="2"/>
  <c r="Y1109" i="2"/>
  <c r="X1109" i="2"/>
  <c r="W1109" i="2"/>
  <c r="V1109" i="2"/>
  <c r="U1109" i="2"/>
  <c r="T1109" i="2"/>
  <c r="S1109" i="2"/>
  <c r="R1109" i="2"/>
  <c r="Y1108" i="2"/>
  <c r="X1108" i="2"/>
  <c r="W1108" i="2"/>
  <c r="V1108" i="2"/>
  <c r="U1108" i="2"/>
  <c r="T1108" i="2"/>
  <c r="S1108" i="2"/>
  <c r="R1108" i="2"/>
  <c r="Y1107" i="2"/>
  <c r="X1107" i="2"/>
  <c r="Q1107" i="2"/>
  <c r="P1107" i="2"/>
  <c r="O1107" i="2"/>
  <c r="N1107" i="2"/>
  <c r="M1107" i="2"/>
  <c r="L1107" i="2"/>
  <c r="I1107" i="2"/>
  <c r="H1107" i="2"/>
  <c r="G1107" i="2"/>
  <c r="G1078" i="2" s="1"/>
  <c r="F1107" i="2"/>
  <c r="E1107" i="2"/>
  <c r="D1107" i="2"/>
  <c r="S1107" i="2" s="1"/>
  <c r="Y1106" i="2"/>
  <c r="X1106" i="2"/>
  <c r="W1106" i="2"/>
  <c r="V1106" i="2"/>
  <c r="U1106" i="2"/>
  <c r="T1106" i="2"/>
  <c r="S1106" i="2"/>
  <c r="R1106" i="2"/>
  <c r="K1106" i="2"/>
  <c r="K1351" i="2" s="1"/>
  <c r="J1106" i="2"/>
  <c r="J1351" i="2" s="1"/>
  <c r="Y1105" i="2"/>
  <c r="X1105" i="2"/>
  <c r="W1105" i="2"/>
  <c r="V1105" i="2"/>
  <c r="U1105" i="2"/>
  <c r="T1105" i="2"/>
  <c r="S1105" i="2"/>
  <c r="R1105" i="2"/>
  <c r="Y1104" i="2"/>
  <c r="X1104" i="2"/>
  <c r="W1104" i="2"/>
  <c r="V1104" i="2"/>
  <c r="U1104" i="2"/>
  <c r="T1104" i="2"/>
  <c r="S1104" i="2"/>
  <c r="R1104" i="2"/>
  <c r="Y1103" i="2"/>
  <c r="X1103" i="2"/>
  <c r="W1103" i="2"/>
  <c r="V1103" i="2"/>
  <c r="U1103" i="2"/>
  <c r="T1103" i="2"/>
  <c r="S1103" i="2"/>
  <c r="R1103" i="2"/>
  <c r="Y1102" i="2"/>
  <c r="X1102" i="2"/>
  <c r="W1102" i="2"/>
  <c r="V1102" i="2"/>
  <c r="U1102" i="2"/>
  <c r="T1102" i="2"/>
  <c r="S1102" i="2"/>
  <c r="R1102" i="2"/>
  <c r="Y1101" i="2"/>
  <c r="X1101" i="2"/>
  <c r="W1101" i="2"/>
  <c r="V1101" i="2"/>
  <c r="U1101" i="2"/>
  <c r="T1101" i="2"/>
  <c r="S1101" i="2"/>
  <c r="R1101" i="2"/>
  <c r="Y1100" i="2"/>
  <c r="X1100" i="2"/>
  <c r="W1100" i="2"/>
  <c r="V1100" i="2"/>
  <c r="U1100" i="2"/>
  <c r="T1100" i="2"/>
  <c r="S1100" i="2"/>
  <c r="R1100" i="2"/>
  <c r="Y1099" i="2"/>
  <c r="X1099" i="2"/>
  <c r="W1099" i="2"/>
  <c r="V1099" i="2"/>
  <c r="U1099" i="2"/>
  <c r="T1099" i="2"/>
  <c r="S1099" i="2"/>
  <c r="R1099" i="2"/>
  <c r="Y1098" i="2"/>
  <c r="X1098" i="2"/>
  <c r="W1098" i="2"/>
  <c r="V1098" i="2"/>
  <c r="U1098" i="2"/>
  <c r="T1098" i="2"/>
  <c r="S1098" i="2"/>
  <c r="R1098" i="2"/>
  <c r="Y1097" i="2"/>
  <c r="X1097" i="2"/>
  <c r="W1097" i="2"/>
  <c r="V1097" i="2"/>
  <c r="U1097" i="2"/>
  <c r="T1097" i="2"/>
  <c r="S1097" i="2"/>
  <c r="R1097" i="2"/>
  <c r="Y1096" i="2"/>
  <c r="X1096" i="2"/>
  <c r="W1096" i="2"/>
  <c r="V1096" i="2"/>
  <c r="U1096" i="2"/>
  <c r="T1096" i="2"/>
  <c r="S1096" i="2"/>
  <c r="R1096" i="2"/>
  <c r="Y1095" i="2"/>
  <c r="X1095" i="2"/>
  <c r="W1095" i="2"/>
  <c r="V1095" i="2"/>
  <c r="U1095" i="2"/>
  <c r="T1095" i="2"/>
  <c r="S1095" i="2"/>
  <c r="R1095" i="2"/>
  <c r="Y1094" i="2"/>
  <c r="X1094" i="2"/>
  <c r="W1094" i="2"/>
  <c r="V1094" i="2"/>
  <c r="U1094" i="2"/>
  <c r="T1094" i="2"/>
  <c r="S1094" i="2"/>
  <c r="R1094" i="2"/>
  <c r="Y1093" i="2"/>
  <c r="X1093" i="2"/>
  <c r="W1093" i="2"/>
  <c r="V1093" i="2"/>
  <c r="U1093" i="2"/>
  <c r="T1093" i="2"/>
  <c r="S1093" i="2"/>
  <c r="R1093" i="2"/>
  <c r="Y1092" i="2"/>
  <c r="X1092" i="2"/>
  <c r="W1092" i="2"/>
  <c r="V1092" i="2"/>
  <c r="U1092" i="2"/>
  <c r="T1092" i="2"/>
  <c r="S1092" i="2"/>
  <c r="R1092" i="2"/>
  <c r="Y1091" i="2"/>
  <c r="X1091" i="2"/>
  <c r="W1091" i="2"/>
  <c r="V1091" i="2"/>
  <c r="U1091" i="2"/>
  <c r="T1091" i="2"/>
  <c r="S1091" i="2"/>
  <c r="R1091" i="2"/>
  <c r="Y1090" i="2"/>
  <c r="X1090" i="2"/>
  <c r="W1090" i="2"/>
  <c r="V1090" i="2"/>
  <c r="U1090" i="2"/>
  <c r="T1090" i="2"/>
  <c r="S1090" i="2"/>
  <c r="R1090" i="2"/>
  <c r="Y1089" i="2"/>
  <c r="X1089" i="2"/>
  <c r="W1089" i="2"/>
  <c r="V1089" i="2"/>
  <c r="U1089" i="2"/>
  <c r="T1089" i="2"/>
  <c r="S1089" i="2"/>
  <c r="R1089" i="2"/>
  <c r="Y1088" i="2"/>
  <c r="X1088" i="2"/>
  <c r="W1088" i="2"/>
  <c r="V1088" i="2"/>
  <c r="U1088" i="2"/>
  <c r="T1088" i="2"/>
  <c r="S1088" i="2"/>
  <c r="R1088" i="2"/>
  <c r="Y1087" i="2"/>
  <c r="X1087" i="2"/>
  <c r="W1087" i="2"/>
  <c r="V1087" i="2"/>
  <c r="U1087" i="2"/>
  <c r="T1087" i="2"/>
  <c r="S1087" i="2"/>
  <c r="R1087" i="2"/>
  <c r="Y1086" i="2"/>
  <c r="X1086" i="2"/>
  <c r="W1086" i="2"/>
  <c r="V1086" i="2"/>
  <c r="U1086" i="2"/>
  <c r="T1086" i="2"/>
  <c r="S1086" i="2"/>
  <c r="R1086" i="2"/>
  <c r="W1085" i="2"/>
  <c r="V1085" i="2"/>
  <c r="Q1085" i="2"/>
  <c r="Q1078" i="2" s="1"/>
  <c r="P1085" i="2"/>
  <c r="O1085" i="2"/>
  <c r="N1085" i="2"/>
  <c r="M1085" i="2"/>
  <c r="L1085" i="2"/>
  <c r="T1085" i="2" s="1"/>
  <c r="I1085" i="2"/>
  <c r="H1085" i="2"/>
  <c r="G1085" i="2"/>
  <c r="F1085" i="2"/>
  <c r="E1085" i="2"/>
  <c r="D1085" i="2"/>
  <c r="S1085" i="2" s="1"/>
  <c r="Y1084" i="2"/>
  <c r="X1084" i="2"/>
  <c r="W1084" i="2"/>
  <c r="V1084" i="2"/>
  <c r="U1084" i="2"/>
  <c r="T1084" i="2"/>
  <c r="S1084" i="2"/>
  <c r="R1084" i="2"/>
  <c r="K1084" i="2"/>
  <c r="K1329" i="2" s="1"/>
  <c r="J1084" i="2"/>
  <c r="J1329" i="2" s="1"/>
  <c r="Y1083" i="2"/>
  <c r="X1083" i="2"/>
  <c r="W1083" i="2"/>
  <c r="V1083" i="2"/>
  <c r="U1083" i="2"/>
  <c r="T1083" i="2"/>
  <c r="S1083" i="2"/>
  <c r="R1083" i="2"/>
  <c r="Y1082" i="2"/>
  <c r="X1082" i="2"/>
  <c r="W1082" i="2"/>
  <c r="V1082" i="2"/>
  <c r="U1082" i="2"/>
  <c r="T1082" i="2"/>
  <c r="S1082" i="2"/>
  <c r="R1082" i="2"/>
  <c r="Y1081" i="2"/>
  <c r="X1081" i="2"/>
  <c r="W1081" i="2"/>
  <c r="V1081" i="2"/>
  <c r="U1081" i="2"/>
  <c r="T1081" i="2"/>
  <c r="S1081" i="2"/>
  <c r="R1081" i="2"/>
  <c r="Y1080" i="2"/>
  <c r="X1080" i="2"/>
  <c r="W1080" i="2"/>
  <c r="V1080" i="2"/>
  <c r="U1080" i="2"/>
  <c r="T1080" i="2"/>
  <c r="S1080" i="2"/>
  <c r="R1080" i="2"/>
  <c r="Y1079" i="2"/>
  <c r="X1079" i="2"/>
  <c r="W1079" i="2"/>
  <c r="V1079" i="2"/>
  <c r="U1079" i="2"/>
  <c r="T1079" i="2"/>
  <c r="S1079" i="2"/>
  <c r="R1079" i="2"/>
  <c r="Y1078" i="2"/>
  <c r="X1078" i="2"/>
  <c r="W1078" i="2"/>
  <c r="V1078" i="2"/>
  <c r="U1078" i="2"/>
  <c r="T1078" i="2"/>
  <c r="S1078" i="2"/>
  <c r="R1078" i="2"/>
  <c r="O1078" i="2"/>
  <c r="M1078" i="2"/>
  <c r="I1078" i="2"/>
  <c r="Y1077" i="2"/>
  <c r="X1077" i="2"/>
  <c r="W1077" i="2"/>
  <c r="V1077" i="2"/>
  <c r="U1077" i="2"/>
  <c r="T1077" i="2"/>
  <c r="S1077" i="2"/>
  <c r="R1077" i="2"/>
  <c r="K1077" i="2"/>
  <c r="J1077" i="2"/>
  <c r="Y1076" i="2"/>
  <c r="X1076" i="2"/>
  <c r="W1076" i="2"/>
  <c r="V1076" i="2"/>
  <c r="U1076" i="2"/>
  <c r="T1076" i="2"/>
  <c r="S1076" i="2"/>
  <c r="R1076" i="2"/>
  <c r="Y1075" i="2"/>
  <c r="X1075" i="2"/>
  <c r="W1075" i="2"/>
  <c r="V1075" i="2"/>
  <c r="U1075" i="2"/>
  <c r="T1075" i="2"/>
  <c r="S1075" i="2"/>
  <c r="R1075" i="2"/>
  <c r="Y1074" i="2"/>
  <c r="X1074" i="2"/>
  <c r="W1074" i="2"/>
  <c r="V1074" i="2"/>
  <c r="U1074" i="2"/>
  <c r="T1074" i="2"/>
  <c r="S1074" i="2"/>
  <c r="R1074" i="2"/>
  <c r="Y1073" i="2"/>
  <c r="X1073" i="2"/>
  <c r="W1073" i="2"/>
  <c r="V1073" i="2"/>
  <c r="U1073" i="2"/>
  <c r="T1073" i="2"/>
  <c r="S1073" i="2"/>
  <c r="R1073" i="2"/>
  <c r="W1072" i="2"/>
  <c r="V1072" i="2"/>
  <c r="U1072" i="2"/>
  <c r="Q1072" i="2"/>
  <c r="P1072" i="2"/>
  <c r="Y1072" i="2" s="1"/>
  <c r="O1072" i="2"/>
  <c r="O1043" i="2" s="1"/>
  <c r="N1072" i="2"/>
  <c r="M1072" i="2"/>
  <c r="L1072" i="2"/>
  <c r="T1072" i="2" s="1"/>
  <c r="K1072" i="2"/>
  <c r="J1072" i="2"/>
  <c r="I1072" i="2"/>
  <c r="I1043" i="2" s="1"/>
  <c r="H1072" i="2"/>
  <c r="G1072" i="2"/>
  <c r="F1072" i="2"/>
  <c r="S1072" i="2" s="1"/>
  <c r="E1072" i="2"/>
  <c r="D1072" i="2"/>
  <c r="Y1071" i="2"/>
  <c r="X1071" i="2"/>
  <c r="W1071" i="2"/>
  <c r="V1071" i="2"/>
  <c r="U1071" i="2"/>
  <c r="T1071" i="2"/>
  <c r="S1071" i="2"/>
  <c r="R1071" i="2"/>
  <c r="Y1070" i="2"/>
  <c r="X1070" i="2"/>
  <c r="W1070" i="2"/>
  <c r="V1070" i="2"/>
  <c r="U1070" i="2"/>
  <c r="T1070" i="2"/>
  <c r="S1070" i="2"/>
  <c r="R1070" i="2"/>
  <c r="Y1069" i="2"/>
  <c r="X1069" i="2"/>
  <c r="W1069" i="2"/>
  <c r="V1069" i="2"/>
  <c r="U1069" i="2"/>
  <c r="T1069" i="2"/>
  <c r="S1069" i="2"/>
  <c r="R1069" i="2"/>
  <c r="Y1068" i="2"/>
  <c r="X1068" i="2"/>
  <c r="W1068" i="2"/>
  <c r="V1068" i="2"/>
  <c r="U1068" i="2"/>
  <c r="T1068" i="2"/>
  <c r="S1068" i="2"/>
  <c r="R1068" i="2"/>
  <c r="Y1067" i="2"/>
  <c r="X1067" i="2"/>
  <c r="W1067" i="2"/>
  <c r="V1067" i="2"/>
  <c r="U1067" i="2"/>
  <c r="T1067" i="2"/>
  <c r="S1067" i="2"/>
  <c r="R1067" i="2"/>
  <c r="Y1066" i="2"/>
  <c r="X1066" i="2"/>
  <c r="W1066" i="2"/>
  <c r="V1066" i="2"/>
  <c r="U1066" i="2"/>
  <c r="T1066" i="2"/>
  <c r="S1066" i="2"/>
  <c r="R1066" i="2"/>
  <c r="Y1065" i="2"/>
  <c r="X1065" i="2"/>
  <c r="W1065" i="2"/>
  <c r="V1065" i="2"/>
  <c r="U1065" i="2"/>
  <c r="T1065" i="2"/>
  <c r="S1065" i="2"/>
  <c r="R1065" i="2"/>
  <c r="Y1064" i="2"/>
  <c r="X1064" i="2"/>
  <c r="W1064" i="2"/>
  <c r="V1064" i="2"/>
  <c r="U1064" i="2"/>
  <c r="T1064" i="2"/>
  <c r="S1064" i="2"/>
  <c r="R1064" i="2"/>
  <c r="Y1063" i="2"/>
  <c r="X1063" i="2"/>
  <c r="W1063" i="2"/>
  <c r="V1063" i="2"/>
  <c r="U1063" i="2"/>
  <c r="T1063" i="2"/>
  <c r="S1063" i="2"/>
  <c r="R1063" i="2"/>
  <c r="Y1062" i="2"/>
  <c r="T1062" i="2"/>
  <c r="S1062" i="2"/>
  <c r="P1062" i="2"/>
  <c r="X1062" i="2" s="1"/>
  <c r="N1062" i="2"/>
  <c r="W1062" i="2" s="1"/>
  <c r="L1062" i="2"/>
  <c r="L1043" i="2" s="1"/>
  <c r="J1062" i="2"/>
  <c r="H1062" i="2"/>
  <c r="F1062" i="2"/>
  <c r="R1062" i="2" s="1"/>
  <c r="Y1061" i="2"/>
  <c r="X1061" i="2"/>
  <c r="W1061" i="2"/>
  <c r="V1061" i="2"/>
  <c r="U1061" i="2"/>
  <c r="T1061" i="2"/>
  <c r="S1061" i="2"/>
  <c r="R1061" i="2"/>
  <c r="Y1060" i="2"/>
  <c r="X1060" i="2"/>
  <c r="W1060" i="2"/>
  <c r="V1060" i="2"/>
  <c r="U1060" i="2"/>
  <c r="T1060" i="2"/>
  <c r="S1060" i="2"/>
  <c r="R1060" i="2"/>
  <c r="Y1059" i="2"/>
  <c r="X1059" i="2"/>
  <c r="W1059" i="2"/>
  <c r="V1059" i="2"/>
  <c r="U1059" i="2"/>
  <c r="T1059" i="2"/>
  <c r="S1059" i="2"/>
  <c r="R1059" i="2"/>
  <c r="Y1058" i="2"/>
  <c r="X1058" i="2"/>
  <c r="W1058" i="2"/>
  <c r="V1058" i="2"/>
  <c r="U1058" i="2"/>
  <c r="T1058" i="2"/>
  <c r="S1058" i="2"/>
  <c r="R1058" i="2"/>
  <c r="Y1057" i="2"/>
  <c r="X1057" i="2"/>
  <c r="W1057" i="2"/>
  <c r="V1057" i="2"/>
  <c r="U1057" i="2"/>
  <c r="T1057" i="2"/>
  <c r="S1057" i="2"/>
  <c r="R1057" i="2"/>
  <c r="Y1056" i="2"/>
  <c r="X1056" i="2"/>
  <c r="W1056" i="2"/>
  <c r="V1056" i="2"/>
  <c r="U1056" i="2"/>
  <c r="T1056" i="2"/>
  <c r="S1056" i="2"/>
  <c r="R1056" i="2"/>
  <c r="Y1055" i="2"/>
  <c r="X1055" i="2"/>
  <c r="W1055" i="2"/>
  <c r="V1055" i="2"/>
  <c r="U1055" i="2"/>
  <c r="T1055" i="2"/>
  <c r="S1055" i="2"/>
  <c r="R1055" i="2"/>
  <c r="W1054" i="2"/>
  <c r="T1054" i="2"/>
  <c r="S1054" i="2"/>
  <c r="R1054" i="2"/>
  <c r="P1054" i="2"/>
  <c r="N1054" i="2"/>
  <c r="L1054" i="2"/>
  <c r="L1334" i="2" s="1"/>
  <c r="Y1053" i="2"/>
  <c r="X1053" i="2"/>
  <c r="W1053" i="2"/>
  <c r="V1053" i="2"/>
  <c r="U1053" i="2"/>
  <c r="T1053" i="2"/>
  <c r="S1053" i="2"/>
  <c r="R1053" i="2"/>
  <c r="Y1052" i="2"/>
  <c r="X1052" i="2"/>
  <c r="W1052" i="2"/>
  <c r="V1052" i="2"/>
  <c r="U1052" i="2"/>
  <c r="T1052" i="2"/>
  <c r="S1052" i="2"/>
  <c r="R1052" i="2"/>
  <c r="Y1051" i="2"/>
  <c r="X1051" i="2"/>
  <c r="W1051" i="2"/>
  <c r="V1051" i="2"/>
  <c r="U1051" i="2"/>
  <c r="T1051" i="2"/>
  <c r="S1051" i="2"/>
  <c r="R1051" i="2"/>
  <c r="W1050" i="2"/>
  <c r="V1050" i="2"/>
  <c r="Q1050" i="2"/>
  <c r="Q1043" i="2" s="1"/>
  <c r="P1050" i="2"/>
  <c r="O1050" i="2"/>
  <c r="N1050" i="2"/>
  <c r="M1050" i="2"/>
  <c r="M1043" i="2" s="1"/>
  <c r="L1050" i="2"/>
  <c r="T1050" i="2" s="1"/>
  <c r="K1050" i="2"/>
  <c r="K1043" i="2" s="1"/>
  <c r="J1050" i="2"/>
  <c r="J1043" i="2" s="1"/>
  <c r="I1050" i="2"/>
  <c r="H1050" i="2"/>
  <c r="G1050" i="2"/>
  <c r="G1043" i="2" s="1"/>
  <c r="F1050" i="2"/>
  <c r="F1043" i="2" s="1"/>
  <c r="E1050" i="2"/>
  <c r="E1043" i="2" s="1"/>
  <c r="D1050" i="2"/>
  <c r="D1043" i="2" s="1"/>
  <c r="Y1049" i="2"/>
  <c r="X1049" i="2"/>
  <c r="W1049" i="2"/>
  <c r="V1049" i="2"/>
  <c r="U1049" i="2"/>
  <c r="T1049" i="2"/>
  <c r="S1049" i="2"/>
  <c r="R1049" i="2"/>
  <c r="Y1048" i="2"/>
  <c r="X1048" i="2"/>
  <c r="W1048" i="2"/>
  <c r="V1048" i="2"/>
  <c r="U1048" i="2"/>
  <c r="T1048" i="2"/>
  <c r="S1048" i="2"/>
  <c r="R1048" i="2"/>
  <c r="Y1047" i="2"/>
  <c r="X1047" i="2"/>
  <c r="W1047" i="2"/>
  <c r="V1047" i="2"/>
  <c r="U1047" i="2"/>
  <c r="T1047" i="2"/>
  <c r="S1047" i="2"/>
  <c r="R1047" i="2"/>
  <c r="Y1046" i="2"/>
  <c r="X1046" i="2"/>
  <c r="W1046" i="2"/>
  <c r="V1046" i="2"/>
  <c r="U1046" i="2"/>
  <c r="T1046" i="2"/>
  <c r="S1046" i="2"/>
  <c r="R1046" i="2"/>
  <c r="Y1045" i="2"/>
  <c r="X1045" i="2"/>
  <c r="W1045" i="2"/>
  <c r="V1045" i="2"/>
  <c r="U1045" i="2"/>
  <c r="T1045" i="2"/>
  <c r="S1045" i="2"/>
  <c r="R1045" i="2"/>
  <c r="Y1044" i="2"/>
  <c r="X1044" i="2"/>
  <c r="W1044" i="2"/>
  <c r="V1044" i="2"/>
  <c r="U1044" i="2"/>
  <c r="T1044" i="2"/>
  <c r="S1044" i="2"/>
  <c r="R1044" i="2"/>
  <c r="T1043" i="2"/>
  <c r="N1043" i="2"/>
  <c r="H1043" i="2"/>
  <c r="Y1042" i="2"/>
  <c r="X1042" i="2"/>
  <c r="W1042" i="2"/>
  <c r="V1042" i="2"/>
  <c r="U1042" i="2"/>
  <c r="T1042" i="2"/>
  <c r="S1042" i="2"/>
  <c r="R1042" i="2"/>
  <c r="Y1041" i="2"/>
  <c r="X1041" i="2"/>
  <c r="W1041" i="2"/>
  <c r="V1041" i="2"/>
  <c r="U1041" i="2"/>
  <c r="T1041" i="2"/>
  <c r="S1041" i="2"/>
  <c r="R1041" i="2"/>
  <c r="Y1040" i="2"/>
  <c r="X1040" i="2"/>
  <c r="W1040" i="2"/>
  <c r="V1040" i="2"/>
  <c r="U1040" i="2"/>
  <c r="T1040" i="2"/>
  <c r="S1040" i="2"/>
  <c r="R1040" i="2"/>
  <c r="Y1039" i="2"/>
  <c r="X1039" i="2"/>
  <c r="W1039" i="2"/>
  <c r="V1039" i="2"/>
  <c r="U1039" i="2"/>
  <c r="T1039" i="2"/>
  <c r="S1039" i="2"/>
  <c r="R1039" i="2"/>
  <c r="Y1038" i="2"/>
  <c r="X1038" i="2"/>
  <c r="W1038" i="2"/>
  <c r="V1038" i="2"/>
  <c r="U1038" i="2"/>
  <c r="T1038" i="2"/>
  <c r="S1038" i="2"/>
  <c r="R1038" i="2"/>
  <c r="W1037" i="2"/>
  <c r="V1037" i="2"/>
  <c r="Q1037" i="2"/>
  <c r="P1037" i="2"/>
  <c r="O1037" i="2"/>
  <c r="N1037" i="2"/>
  <c r="M1037" i="2"/>
  <c r="L1037" i="2"/>
  <c r="T1037" i="2" s="1"/>
  <c r="K1037" i="2"/>
  <c r="K1009" i="2" s="1"/>
  <c r="J1037" i="2"/>
  <c r="J1009" i="2" s="1"/>
  <c r="I1037" i="2"/>
  <c r="H1037" i="2"/>
  <c r="G1037" i="2"/>
  <c r="F1037" i="2"/>
  <c r="E1037" i="2"/>
  <c r="D1037" i="2"/>
  <c r="Y1036" i="2"/>
  <c r="X1036" i="2"/>
  <c r="W1036" i="2"/>
  <c r="V1036" i="2"/>
  <c r="U1036" i="2"/>
  <c r="T1036" i="2"/>
  <c r="S1036" i="2"/>
  <c r="R1036" i="2"/>
  <c r="Y1035" i="2"/>
  <c r="X1035" i="2"/>
  <c r="W1035" i="2"/>
  <c r="V1035" i="2"/>
  <c r="U1035" i="2"/>
  <c r="T1035" i="2"/>
  <c r="S1035" i="2"/>
  <c r="R1035" i="2"/>
  <c r="Y1034" i="2"/>
  <c r="X1034" i="2"/>
  <c r="W1034" i="2"/>
  <c r="V1034" i="2"/>
  <c r="U1034" i="2"/>
  <c r="T1034" i="2"/>
  <c r="S1034" i="2"/>
  <c r="R1034" i="2"/>
  <c r="Y1033" i="2"/>
  <c r="X1033" i="2"/>
  <c r="W1033" i="2"/>
  <c r="V1033" i="2"/>
  <c r="U1033" i="2"/>
  <c r="T1033" i="2"/>
  <c r="S1033" i="2"/>
  <c r="R1033" i="2"/>
  <c r="Y1032" i="2"/>
  <c r="X1032" i="2"/>
  <c r="W1032" i="2"/>
  <c r="V1032" i="2"/>
  <c r="U1032" i="2"/>
  <c r="T1032" i="2"/>
  <c r="S1032" i="2"/>
  <c r="R1032" i="2"/>
  <c r="Y1031" i="2"/>
  <c r="X1031" i="2"/>
  <c r="W1031" i="2"/>
  <c r="V1031" i="2"/>
  <c r="U1031" i="2"/>
  <c r="T1031" i="2"/>
  <c r="S1031" i="2"/>
  <c r="R1031" i="2"/>
  <c r="Y1030" i="2"/>
  <c r="X1030" i="2"/>
  <c r="W1030" i="2"/>
  <c r="V1030" i="2"/>
  <c r="U1030" i="2"/>
  <c r="T1030" i="2"/>
  <c r="S1030" i="2"/>
  <c r="R1030" i="2"/>
  <c r="Y1029" i="2"/>
  <c r="X1029" i="2"/>
  <c r="W1029" i="2"/>
  <c r="V1029" i="2"/>
  <c r="U1029" i="2"/>
  <c r="T1029" i="2"/>
  <c r="S1029" i="2"/>
  <c r="R1029" i="2"/>
  <c r="Y1028" i="2"/>
  <c r="X1028" i="2"/>
  <c r="W1028" i="2"/>
  <c r="V1028" i="2"/>
  <c r="U1028" i="2"/>
  <c r="T1028" i="2"/>
  <c r="S1028" i="2"/>
  <c r="R1028" i="2"/>
  <c r="Y1027" i="2"/>
  <c r="X1027" i="2"/>
  <c r="W1027" i="2"/>
  <c r="V1027" i="2"/>
  <c r="U1027" i="2"/>
  <c r="T1027" i="2"/>
  <c r="S1027" i="2"/>
  <c r="R1027" i="2"/>
  <c r="Y1026" i="2"/>
  <c r="X1026" i="2"/>
  <c r="W1026" i="2"/>
  <c r="V1026" i="2"/>
  <c r="U1026" i="2"/>
  <c r="T1026" i="2"/>
  <c r="S1026" i="2"/>
  <c r="R1026" i="2"/>
  <c r="Y1025" i="2"/>
  <c r="X1025" i="2"/>
  <c r="W1025" i="2"/>
  <c r="V1025" i="2"/>
  <c r="U1025" i="2"/>
  <c r="T1025" i="2"/>
  <c r="S1025" i="2"/>
  <c r="R1025" i="2"/>
  <c r="Y1024" i="2"/>
  <c r="X1024" i="2"/>
  <c r="W1024" i="2"/>
  <c r="V1024" i="2"/>
  <c r="U1024" i="2"/>
  <c r="T1024" i="2"/>
  <c r="S1024" i="2"/>
  <c r="R1024" i="2"/>
  <c r="Y1023" i="2"/>
  <c r="X1023" i="2"/>
  <c r="W1023" i="2"/>
  <c r="V1023" i="2"/>
  <c r="U1023" i="2"/>
  <c r="T1023" i="2"/>
  <c r="S1023" i="2"/>
  <c r="R1023" i="2"/>
  <c r="Y1022" i="2"/>
  <c r="X1022" i="2"/>
  <c r="W1022" i="2"/>
  <c r="V1022" i="2"/>
  <c r="U1022" i="2"/>
  <c r="T1022" i="2"/>
  <c r="S1022" i="2"/>
  <c r="R1022" i="2"/>
  <c r="Y1021" i="2"/>
  <c r="X1021" i="2"/>
  <c r="W1021" i="2"/>
  <c r="V1021" i="2"/>
  <c r="U1021" i="2"/>
  <c r="T1021" i="2"/>
  <c r="S1021" i="2"/>
  <c r="R1021" i="2"/>
  <c r="Y1020" i="2"/>
  <c r="X1020" i="2"/>
  <c r="W1020" i="2"/>
  <c r="V1020" i="2"/>
  <c r="U1020" i="2"/>
  <c r="T1020" i="2"/>
  <c r="S1020" i="2"/>
  <c r="R1020" i="2"/>
  <c r="Y1019" i="2"/>
  <c r="X1019" i="2"/>
  <c r="W1019" i="2"/>
  <c r="V1019" i="2"/>
  <c r="U1019" i="2"/>
  <c r="T1019" i="2"/>
  <c r="S1019" i="2"/>
  <c r="R1019" i="2"/>
  <c r="Y1018" i="2"/>
  <c r="X1018" i="2"/>
  <c r="W1018" i="2"/>
  <c r="V1018" i="2"/>
  <c r="U1018" i="2"/>
  <c r="T1018" i="2"/>
  <c r="S1018" i="2"/>
  <c r="R1018" i="2"/>
  <c r="Y1017" i="2"/>
  <c r="X1017" i="2"/>
  <c r="W1017" i="2"/>
  <c r="V1017" i="2"/>
  <c r="U1017" i="2"/>
  <c r="T1017" i="2"/>
  <c r="S1017" i="2"/>
  <c r="R1017" i="2"/>
  <c r="Y1016" i="2"/>
  <c r="X1016" i="2"/>
  <c r="Q1016" i="2"/>
  <c r="P1016" i="2"/>
  <c r="O1016" i="2"/>
  <c r="N1016" i="2"/>
  <c r="V1016" i="2" s="1"/>
  <c r="M1016" i="2"/>
  <c r="M1009" i="2" s="1"/>
  <c r="L1016" i="2"/>
  <c r="K1016" i="2"/>
  <c r="J1016" i="2"/>
  <c r="I1016" i="2"/>
  <c r="H1016" i="2"/>
  <c r="G1016" i="2"/>
  <c r="F1016" i="2"/>
  <c r="S1016" i="2" s="1"/>
  <c r="E1016" i="2"/>
  <c r="D1016" i="2"/>
  <c r="Y1015" i="2"/>
  <c r="X1015" i="2"/>
  <c r="W1015" i="2"/>
  <c r="V1015" i="2"/>
  <c r="U1015" i="2"/>
  <c r="T1015" i="2"/>
  <c r="S1015" i="2"/>
  <c r="R1015" i="2"/>
  <c r="Y1014" i="2"/>
  <c r="X1014" i="2"/>
  <c r="W1014" i="2"/>
  <c r="V1014" i="2"/>
  <c r="U1014" i="2"/>
  <c r="T1014" i="2"/>
  <c r="S1014" i="2"/>
  <c r="R1014" i="2"/>
  <c r="Y1013" i="2"/>
  <c r="X1013" i="2"/>
  <c r="W1013" i="2"/>
  <c r="V1013" i="2"/>
  <c r="U1013" i="2"/>
  <c r="T1013" i="2"/>
  <c r="S1013" i="2"/>
  <c r="R1013" i="2"/>
  <c r="Y1012" i="2"/>
  <c r="X1012" i="2"/>
  <c r="W1012" i="2"/>
  <c r="V1012" i="2"/>
  <c r="U1012" i="2"/>
  <c r="T1012" i="2"/>
  <c r="S1012" i="2"/>
  <c r="R1012" i="2"/>
  <c r="Y1011" i="2"/>
  <c r="X1011" i="2"/>
  <c r="W1011" i="2"/>
  <c r="V1011" i="2"/>
  <c r="U1011" i="2"/>
  <c r="T1011" i="2"/>
  <c r="S1011" i="2"/>
  <c r="R1011" i="2"/>
  <c r="Y1010" i="2"/>
  <c r="X1010" i="2"/>
  <c r="W1010" i="2"/>
  <c r="V1010" i="2"/>
  <c r="U1010" i="2"/>
  <c r="T1010" i="2"/>
  <c r="S1010" i="2"/>
  <c r="R1010" i="2"/>
  <c r="Y1009" i="2"/>
  <c r="X1009" i="2"/>
  <c r="W1009" i="2"/>
  <c r="V1009" i="2"/>
  <c r="U1009" i="2"/>
  <c r="T1009" i="2"/>
  <c r="S1009" i="2"/>
  <c r="R1009" i="2"/>
  <c r="Q1009" i="2"/>
  <c r="O1009" i="2"/>
  <c r="I1009" i="2"/>
  <c r="G1009" i="2"/>
  <c r="Y1008" i="2"/>
  <c r="X1008" i="2"/>
  <c r="W1008" i="2"/>
  <c r="V1008" i="2"/>
  <c r="U1008" i="2"/>
  <c r="T1008" i="2"/>
  <c r="S1008" i="2"/>
  <c r="R1008" i="2"/>
  <c r="Y1007" i="2"/>
  <c r="X1007" i="2"/>
  <c r="W1007" i="2"/>
  <c r="V1007" i="2"/>
  <c r="U1007" i="2"/>
  <c r="T1007" i="2"/>
  <c r="S1007" i="2"/>
  <c r="R1007" i="2"/>
  <c r="Q1006" i="2"/>
  <c r="P1006" i="2"/>
  <c r="O1006" i="2"/>
  <c r="N1006" i="2"/>
  <c r="M1006" i="2"/>
  <c r="L1006" i="2"/>
  <c r="Y1005" i="2"/>
  <c r="X1005" i="2"/>
  <c r="W1005" i="2"/>
  <c r="Q1005" i="2"/>
  <c r="P1005" i="2"/>
  <c r="O1005" i="2"/>
  <c r="N1005" i="2"/>
  <c r="V1005" i="2" s="1"/>
  <c r="M1005" i="2"/>
  <c r="L1005" i="2"/>
  <c r="U1005" i="2" s="1"/>
  <c r="K1005" i="2"/>
  <c r="J1005" i="2"/>
  <c r="I1005" i="2"/>
  <c r="H1005" i="2"/>
  <c r="G1005" i="2"/>
  <c r="F1005" i="2"/>
  <c r="S1005" i="2" s="1"/>
  <c r="E1005" i="2"/>
  <c r="D1005" i="2"/>
  <c r="W1004" i="2"/>
  <c r="V1004" i="2"/>
  <c r="U1004" i="2"/>
  <c r="Q1004" i="2"/>
  <c r="P1004" i="2"/>
  <c r="Y1004" i="2" s="1"/>
  <c r="O1004" i="2"/>
  <c r="O1001" i="2" s="1"/>
  <c r="N1004" i="2"/>
  <c r="M1004" i="2"/>
  <c r="L1004" i="2"/>
  <c r="T1004" i="2" s="1"/>
  <c r="K1004" i="2"/>
  <c r="J1004" i="2"/>
  <c r="I1004" i="2"/>
  <c r="I1001" i="2" s="1"/>
  <c r="H1004" i="2"/>
  <c r="G1004" i="2"/>
  <c r="F1004" i="2"/>
  <c r="S1004" i="2" s="1"/>
  <c r="E1004" i="2"/>
  <c r="D1004" i="2"/>
  <c r="Y1003" i="2"/>
  <c r="U1003" i="2"/>
  <c r="T1003" i="2"/>
  <c r="S1003" i="2"/>
  <c r="Q1003" i="2"/>
  <c r="P1003" i="2"/>
  <c r="X1003" i="2" s="1"/>
  <c r="O1003" i="2"/>
  <c r="N1003" i="2"/>
  <c r="W1003" i="2" s="1"/>
  <c r="M1003" i="2"/>
  <c r="L1003" i="2"/>
  <c r="K1003" i="2"/>
  <c r="J1003" i="2"/>
  <c r="I1003" i="2"/>
  <c r="H1003" i="2"/>
  <c r="G1003" i="2"/>
  <c r="F1003" i="2"/>
  <c r="R1003" i="2" s="1"/>
  <c r="E1003" i="2"/>
  <c r="D1003" i="2"/>
  <c r="Y1002" i="2"/>
  <c r="X1002" i="2"/>
  <c r="W1002" i="2"/>
  <c r="Q1002" i="2"/>
  <c r="P1002" i="2"/>
  <c r="O1002" i="2"/>
  <c r="N1002" i="2"/>
  <c r="V1002" i="2" s="1"/>
  <c r="M1002" i="2"/>
  <c r="L1002" i="2"/>
  <c r="U1002" i="2" s="1"/>
  <c r="K1002" i="2"/>
  <c r="J1002" i="2"/>
  <c r="I1002" i="2"/>
  <c r="H1002" i="2"/>
  <c r="H1001" i="2" s="1"/>
  <c r="G1002" i="2"/>
  <c r="F1002" i="2"/>
  <c r="F1001" i="2" s="1"/>
  <c r="E1002" i="2"/>
  <c r="D1002" i="2"/>
  <c r="P1001" i="2"/>
  <c r="J1001" i="2"/>
  <c r="D1001" i="2"/>
  <c r="Y1000" i="2"/>
  <c r="U1000" i="2"/>
  <c r="T1000" i="2"/>
  <c r="S1000" i="2"/>
  <c r="Q1000" i="2"/>
  <c r="P1000" i="2"/>
  <c r="X1000" i="2" s="1"/>
  <c r="O1000" i="2"/>
  <c r="N1000" i="2"/>
  <c r="W1000" i="2" s="1"/>
  <c r="M1000" i="2"/>
  <c r="L1000" i="2"/>
  <c r="K1000" i="2"/>
  <c r="J1000" i="2"/>
  <c r="I1000" i="2"/>
  <c r="H1000" i="2"/>
  <c r="G1000" i="2"/>
  <c r="F1000" i="2"/>
  <c r="R1000" i="2" s="1"/>
  <c r="E1000" i="2"/>
  <c r="D1000" i="2"/>
  <c r="Y999" i="2"/>
  <c r="X999" i="2"/>
  <c r="W999" i="2"/>
  <c r="Q999" i="2"/>
  <c r="P999" i="2"/>
  <c r="O999" i="2"/>
  <c r="N999" i="2"/>
  <c r="V999" i="2" s="1"/>
  <c r="M999" i="2"/>
  <c r="L999" i="2"/>
  <c r="U999" i="2" s="1"/>
  <c r="K999" i="2"/>
  <c r="J999" i="2"/>
  <c r="I999" i="2"/>
  <c r="H999" i="2"/>
  <c r="G999" i="2"/>
  <c r="F999" i="2"/>
  <c r="S999" i="2" s="1"/>
  <c r="E999" i="2"/>
  <c r="D999" i="2"/>
  <c r="W998" i="2"/>
  <c r="V998" i="2"/>
  <c r="U998" i="2"/>
  <c r="Q998" i="2"/>
  <c r="P998" i="2"/>
  <c r="Y998" i="2" s="1"/>
  <c r="O998" i="2"/>
  <c r="N998" i="2"/>
  <c r="M998" i="2"/>
  <c r="L998" i="2"/>
  <c r="T998" i="2" s="1"/>
  <c r="K998" i="2"/>
  <c r="J998" i="2"/>
  <c r="I998" i="2"/>
  <c r="H998" i="2"/>
  <c r="G998" i="2"/>
  <c r="F998" i="2"/>
  <c r="S998" i="2" s="1"/>
  <c r="E998" i="2"/>
  <c r="D998" i="2"/>
  <c r="Y997" i="2"/>
  <c r="U997" i="2"/>
  <c r="T997" i="2"/>
  <c r="S997" i="2"/>
  <c r="Q997" i="2"/>
  <c r="P997" i="2"/>
  <c r="X997" i="2" s="1"/>
  <c r="O997" i="2"/>
  <c r="N997" i="2"/>
  <c r="W997" i="2" s="1"/>
  <c r="M997" i="2"/>
  <c r="L997" i="2"/>
  <c r="K997" i="2"/>
  <c r="J997" i="2"/>
  <c r="I997" i="2"/>
  <c r="H997" i="2"/>
  <c r="G997" i="2"/>
  <c r="F997" i="2"/>
  <c r="R997" i="2" s="1"/>
  <c r="E997" i="2"/>
  <c r="D997" i="2"/>
  <c r="Y996" i="2"/>
  <c r="X996" i="2"/>
  <c r="W996" i="2"/>
  <c r="Q996" i="2"/>
  <c r="P996" i="2"/>
  <c r="O996" i="2"/>
  <c r="N996" i="2"/>
  <c r="V996" i="2" s="1"/>
  <c r="M996" i="2"/>
  <c r="L996" i="2"/>
  <c r="U996" i="2" s="1"/>
  <c r="K996" i="2"/>
  <c r="J996" i="2"/>
  <c r="I996" i="2"/>
  <c r="H996" i="2"/>
  <c r="G996" i="2"/>
  <c r="F996" i="2"/>
  <c r="S996" i="2" s="1"/>
  <c r="E996" i="2"/>
  <c r="D996" i="2"/>
  <c r="W995" i="2"/>
  <c r="V995" i="2"/>
  <c r="U995" i="2"/>
  <c r="Q995" i="2"/>
  <c r="P995" i="2"/>
  <c r="Y995" i="2" s="1"/>
  <c r="O995" i="2"/>
  <c r="N995" i="2"/>
  <c r="M995" i="2"/>
  <c r="L995" i="2"/>
  <c r="T995" i="2" s="1"/>
  <c r="K995" i="2"/>
  <c r="J995" i="2"/>
  <c r="I995" i="2"/>
  <c r="H995" i="2"/>
  <c r="G995" i="2"/>
  <c r="F995" i="2"/>
  <c r="S995" i="2" s="1"/>
  <c r="E995" i="2"/>
  <c r="D995" i="2"/>
  <c r="Y994" i="2"/>
  <c r="U994" i="2"/>
  <c r="T994" i="2"/>
  <c r="S994" i="2"/>
  <c r="Q994" i="2"/>
  <c r="P994" i="2"/>
  <c r="X994" i="2" s="1"/>
  <c r="O994" i="2"/>
  <c r="N994" i="2"/>
  <c r="W994" i="2" s="1"/>
  <c r="M994" i="2"/>
  <c r="L994" i="2"/>
  <c r="K994" i="2"/>
  <c r="J994" i="2"/>
  <c r="I994" i="2"/>
  <c r="H994" i="2"/>
  <c r="G994" i="2"/>
  <c r="F994" i="2"/>
  <c r="R994" i="2" s="1"/>
  <c r="E994" i="2"/>
  <c r="D994" i="2"/>
  <c r="Y993" i="2"/>
  <c r="X993" i="2"/>
  <c r="W993" i="2"/>
  <c r="Q993" i="2"/>
  <c r="P993" i="2"/>
  <c r="O993" i="2"/>
  <c r="N993" i="2"/>
  <c r="V993" i="2" s="1"/>
  <c r="M993" i="2"/>
  <c r="L993" i="2"/>
  <c r="U993" i="2" s="1"/>
  <c r="K993" i="2"/>
  <c r="J993" i="2"/>
  <c r="I993" i="2"/>
  <c r="H993" i="2"/>
  <c r="G993" i="2"/>
  <c r="F993" i="2"/>
  <c r="S993" i="2" s="1"/>
  <c r="E993" i="2"/>
  <c r="D993" i="2"/>
  <c r="W992" i="2"/>
  <c r="V992" i="2"/>
  <c r="U992" i="2"/>
  <c r="Q992" i="2"/>
  <c r="P992" i="2"/>
  <c r="Y992" i="2" s="1"/>
  <c r="O992" i="2"/>
  <c r="N992" i="2"/>
  <c r="M992" i="2"/>
  <c r="L992" i="2"/>
  <c r="T992" i="2" s="1"/>
  <c r="K992" i="2"/>
  <c r="J992" i="2"/>
  <c r="G992" i="2"/>
  <c r="F992" i="2"/>
  <c r="S992" i="2" s="1"/>
  <c r="E992" i="2"/>
  <c r="D992" i="2"/>
  <c r="Y991" i="2"/>
  <c r="U991" i="2"/>
  <c r="T991" i="2"/>
  <c r="S991" i="2"/>
  <c r="Q991" i="2"/>
  <c r="P991" i="2"/>
  <c r="X991" i="2" s="1"/>
  <c r="O991" i="2"/>
  <c r="N991" i="2"/>
  <c r="W991" i="2" s="1"/>
  <c r="M991" i="2"/>
  <c r="M990" i="2" s="1"/>
  <c r="L991" i="2"/>
  <c r="K991" i="2"/>
  <c r="J991" i="2"/>
  <c r="J990" i="2" s="1"/>
  <c r="H991" i="2"/>
  <c r="G991" i="2"/>
  <c r="G990" i="2" s="1"/>
  <c r="F991" i="2"/>
  <c r="R991" i="2" s="1"/>
  <c r="E991" i="2"/>
  <c r="D991" i="2"/>
  <c r="D990" i="2" s="1"/>
  <c r="Q990" i="2"/>
  <c r="L990" i="2"/>
  <c r="U990" i="2" s="1"/>
  <c r="K990" i="2"/>
  <c r="F990" i="2"/>
  <c r="E990" i="2"/>
  <c r="W989" i="2"/>
  <c r="V989" i="2"/>
  <c r="U989" i="2"/>
  <c r="Q989" i="2"/>
  <c r="P989" i="2"/>
  <c r="Y989" i="2" s="1"/>
  <c r="O989" i="2"/>
  <c r="N989" i="2"/>
  <c r="M989" i="2"/>
  <c r="L989" i="2"/>
  <c r="T989" i="2" s="1"/>
  <c r="K989" i="2"/>
  <c r="J989" i="2"/>
  <c r="I989" i="2"/>
  <c r="H989" i="2"/>
  <c r="G989" i="2"/>
  <c r="F989" i="2"/>
  <c r="S989" i="2" s="1"/>
  <c r="E989" i="2"/>
  <c r="D989" i="2"/>
  <c r="Y988" i="2"/>
  <c r="U988" i="2"/>
  <c r="T988" i="2"/>
  <c r="S988" i="2"/>
  <c r="Q988" i="2"/>
  <c r="P988" i="2"/>
  <c r="X988" i="2" s="1"/>
  <c r="O988" i="2"/>
  <c r="N988" i="2"/>
  <c r="W988" i="2" s="1"/>
  <c r="M988" i="2"/>
  <c r="L988" i="2"/>
  <c r="K988" i="2"/>
  <c r="J988" i="2"/>
  <c r="I988" i="2"/>
  <c r="H988" i="2"/>
  <c r="G988" i="2"/>
  <c r="F988" i="2"/>
  <c r="R988" i="2" s="1"/>
  <c r="E988" i="2"/>
  <c r="D988" i="2"/>
  <c r="Y987" i="2"/>
  <c r="X987" i="2"/>
  <c r="W987" i="2"/>
  <c r="Q987" i="2"/>
  <c r="P987" i="2"/>
  <c r="O987" i="2"/>
  <c r="N987" i="2"/>
  <c r="V987" i="2" s="1"/>
  <c r="M987" i="2"/>
  <c r="L987" i="2"/>
  <c r="U987" i="2" s="1"/>
  <c r="K987" i="2"/>
  <c r="J987" i="2"/>
  <c r="I987" i="2"/>
  <c r="H987" i="2"/>
  <c r="G987" i="2"/>
  <c r="F987" i="2"/>
  <c r="S987" i="2" s="1"/>
  <c r="E987" i="2"/>
  <c r="D987" i="2"/>
  <c r="W986" i="2"/>
  <c r="V986" i="2"/>
  <c r="U986" i="2"/>
  <c r="Q986" i="2"/>
  <c r="P986" i="2"/>
  <c r="Y986" i="2" s="1"/>
  <c r="O986" i="2"/>
  <c r="N986" i="2"/>
  <c r="M986" i="2"/>
  <c r="L986" i="2"/>
  <c r="T986" i="2" s="1"/>
  <c r="K986" i="2"/>
  <c r="J986" i="2"/>
  <c r="I986" i="2"/>
  <c r="H986" i="2"/>
  <c r="G986" i="2"/>
  <c r="F986" i="2"/>
  <c r="S986" i="2" s="1"/>
  <c r="E986" i="2"/>
  <c r="D986" i="2"/>
  <c r="Y985" i="2"/>
  <c r="U985" i="2"/>
  <c r="T985" i="2"/>
  <c r="S985" i="2"/>
  <c r="Q985" i="2"/>
  <c r="P985" i="2"/>
  <c r="X985" i="2" s="1"/>
  <c r="O985" i="2"/>
  <c r="N985" i="2"/>
  <c r="W985" i="2" s="1"/>
  <c r="M985" i="2"/>
  <c r="L985" i="2"/>
  <c r="K985" i="2"/>
  <c r="J985" i="2"/>
  <c r="I985" i="2"/>
  <c r="H985" i="2"/>
  <c r="G985" i="2"/>
  <c r="F985" i="2"/>
  <c r="R985" i="2" s="1"/>
  <c r="E985" i="2"/>
  <c r="D985" i="2"/>
  <c r="Y984" i="2"/>
  <c r="X984" i="2"/>
  <c r="W984" i="2"/>
  <c r="Q984" i="2"/>
  <c r="P984" i="2"/>
  <c r="O984" i="2"/>
  <c r="N984" i="2"/>
  <c r="V984" i="2" s="1"/>
  <c r="M984" i="2"/>
  <c r="L984" i="2"/>
  <c r="U984" i="2" s="1"/>
  <c r="K984" i="2"/>
  <c r="J984" i="2"/>
  <c r="I984" i="2"/>
  <c r="H984" i="2"/>
  <c r="G984" i="2"/>
  <c r="F984" i="2"/>
  <c r="S984" i="2" s="1"/>
  <c r="E984" i="2"/>
  <c r="D984" i="2"/>
  <c r="W983" i="2"/>
  <c r="V983" i="2"/>
  <c r="U983" i="2"/>
  <c r="Q983" i="2"/>
  <c r="P983" i="2"/>
  <c r="Y983" i="2" s="1"/>
  <c r="O983" i="2"/>
  <c r="N983" i="2"/>
  <c r="M983" i="2"/>
  <c r="L983" i="2"/>
  <c r="T983" i="2" s="1"/>
  <c r="K983" i="2"/>
  <c r="J983" i="2"/>
  <c r="I983" i="2"/>
  <c r="H983" i="2"/>
  <c r="G983" i="2"/>
  <c r="F983" i="2"/>
  <c r="S983" i="2" s="1"/>
  <c r="E983" i="2"/>
  <c r="D983" i="2"/>
  <c r="Y982" i="2"/>
  <c r="U982" i="2"/>
  <c r="T982" i="2"/>
  <c r="S982" i="2"/>
  <c r="Q982" i="2"/>
  <c r="P982" i="2"/>
  <c r="X982" i="2" s="1"/>
  <c r="O982" i="2"/>
  <c r="N982" i="2"/>
  <c r="W982" i="2" s="1"/>
  <c r="M982" i="2"/>
  <c r="L982" i="2"/>
  <c r="K982" i="2"/>
  <c r="J982" i="2"/>
  <c r="I982" i="2"/>
  <c r="H982" i="2"/>
  <c r="G982" i="2"/>
  <c r="F982" i="2"/>
  <c r="R982" i="2" s="1"/>
  <c r="E982" i="2"/>
  <c r="D982" i="2"/>
  <c r="Y981" i="2"/>
  <c r="X981" i="2"/>
  <c r="W981" i="2"/>
  <c r="Q981" i="2"/>
  <c r="Q978" i="2" s="1"/>
  <c r="P981" i="2"/>
  <c r="O981" i="2"/>
  <c r="N981" i="2"/>
  <c r="V981" i="2" s="1"/>
  <c r="M981" i="2"/>
  <c r="L981" i="2"/>
  <c r="K981" i="2"/>
  <c r="K978" i="2" s="1"/>
  <c r="J981" i="2"/>
  <c r="I981" i="2"/>
  <c r="H981" i="2"/>
  <c r="G981" i="2"/>
  <c r="F981" i="2"/>
  <c r="S981" i="2" s="1"/>
  <c r="E981" i="2"/>
  <c r="E978" i="2" s="1"/>
  <c r="D981" i="2"/>
  <c r="W980" i="2"/>
  <c r="V980" i="2"/>
  <c r="U980" i="2"/>
  <c r="Q980" i="2"/>
  <c r="P980" i="2"/>
  <c r="O980" i="2"/>
  <c r="N980" i="2"/>
  <c r="M980" i="2"/>
  <c r="L980" i="2"/>
  <c r="T980" i="2" s="1"/>
  <c r="K980" i="2"/>
  <c r="J980" i="2"/>
  <c r="I980" i="2"/>
  <c r="H980" i="2"/>
  <c r="G980" i="2"/>
  <c r="F980" i="2"/>
  <c r="E980" i="2"/>
  <c r="D980" i="2"/>
  <c r="U979" i="2"/>
  <c r="T979" i="2"/>
  <c r="S979" i="2"/>
  <c r="Q979" i="2"/>
  <c r="P979" i="2"/>
  <c r="X979" i="2" s="1"/>
  <c r="O979" i="2"/>
  <c r="O978" i="2" s="1"/>
  <c r="N979" i="2"/>
  <c r="Y979" i="2" s="1"/>
  <c r="M979" i="2"/>
  <c r="M978" i="2" s="1"/>
  <c r="L979" i="2"/>
  <c r="K979" i="2"/>
  <c r="J979" i="2"/>
  <c r="I979" i="2"/>
  <c r="I978" i="2" s="1"/>
  <c r="H979" i="2"/>
  <c r="H978" i="2" s="1"/>
  <c r="G979" i="2"/>
  <c r="G978" i="2" s="1"/>
  <c r="F979" i="2"/>
  <c r="R979" i="2" s="1"/>
  <c r="E979" i="2"/>
  <c r="D979" i="2"/>
  <c r="L978" i="2"/>
  <c r="F978" i="2"/>
  <c r="W977" i="2"/>
  <c r="V977" i="2"/>
  <c r="U977" i="2"/>
  <c r="Q977" i="2"/>
  <c r="P977" i="2"/>
  <c r="O977" i="2"/>
  <c r="N977" i="2"/>
  <c r="M977" i="2"/>
  <c r="L977" i="2"/>
  <c r="T977" i="2" s="1"/>
  <c r="K977" i="2"/>
  <c r="J977" i="2"/>
  <c r="I977" i="2"/>
  <c r="H977" i="2"/>
  <c r="G977" i="2"/>
  <c r="F977" i="2"/>
  <c r="E977" i="2"/>
  <c r="D977" i="2"/>
  <c r="Y976" i="2"/>
  <c r="U976" i="2"/>
  <c r="T976" i="2"/>
  <c r="Q976" i="2"/>
  <c r="P976" i="2"/>
  <c r="X976" i="2" s="1"/>
  <c r="O976" i="2"/>
  <c r="N976" i="2"/>
  <c r="M976" i="2"/>
  <c r="L976" i="2"/>
  <c r="K976" i="2"/>
  <c r="J976" i="2"/>
  <c r="I976" i="2"/>
  <c r="H976" i="2"/>
  <c r="G976" i="2"/>
  <c r="F976" i="2"/>
  <c r="E976" i="2"/>
  <c r="D976" i="2"/>
  <c r="S976" i="2" s="1"/>
  <c r="Y975" i="2"/>
  <c r="X975" i="2"/>
  <c r="W975" i="2"/>
  <c r="Q975" i="2"/>
  <c r="P975" i="2"/>
  <c r="O975" i="2"/>
  <c r="N975" i="2"/>
  <c r="M975" i="2"/>
  <c r="L975" i="2"/>
  <c r="T975" i="2" s="1"/>
  <c r="K975" i="2"/>
  <c r="J975" i="2"/>
  <c r="I975" i="2"/>
  <c r="H975" i="2"/>
  <c r="G975" i="2"/>
  <c r="F975" i="2"/>
  <c r="S975" i="2" s="1"/>
  <c r="E975" i="2"/>
  <c r="D975" i="2"/>
  <c r="Q974" i="2"/>
  <c r="P974" i="2"/>
  <c r="Y974" i="2" s="1"/>
  <c r="O974" i="2"/>
  <c r="N974" i="2"/>
  <c r="M974" i="2"/>
  <c r="L974" i="2"/>
  <c r="W974" i="2" s="1"/>
  <c r="K974" i="2"/>
  <c r="J974" i="2"/>
  <c r="I974" i="2"/>
  <c r="H974" i="2"/>
  <c r="G974" i="2"/>
  <c r="F974" i="2"/>
  <c r="E974" i="2"/>
  <c r="D974" i="2"/>
  <c r="U973" i="2"/>
  <c r="T973" i="2"/>
  <c r="S973" i="2"/>
  <c r="Q973" i="2"/>
  <c r="P973" i="2"/>
  <c r="O973" i="2"/>
  <c r="N973" i="2"/>
  <c r="W973" i="2" s="1"/>
  <c r="M973" i="2"/>
  <c r="L973" i="2"/>
  <c r="K973" i="2"/>
  <c r="J973" i="2"/>
  <c r="I973" i="2"/>
  <c r="H973" i="2"/>
  <c r="G973" i="2"/>
  <c r="F973" i="2"/>
  <c r="R973" i="2" s="1"/>
  <c r="E973" i="2"/>
  <c r="D973" i="2"/>
  <c r="X972" i="2"/>
  <c r="W972" i="2"/>
  <c r="T972" i="2"/>
  <c r="S972" i="2"/>
  <c r="Q972" i="2"/>
  <c r="P972" i="2"/>
  <c r="O972" i="2"/>
  <c r="N972" i="2"/>
  <c r="V972" i="2" s="1"/>
  <c r="M972" i="2"/>
  <c r="L972" i="2"/>
  <c r="K972" i="2"/>
  <c r="J972" i="2"/>
  <c r="I972" i="2"/>
  <c r="H972" i="2"/>
  <c r="G972" i="2"/>
  <c r="F972" i="2"/>
  <c r="R972" i="2" s="1"/>
  <c r="E972" i="2"/>
  <c r="D972" i="2"/>
  <c r="Y970" i="2"/>
  <c r="X970" i="2"/>
  <c r="W970" i="2"/>
  <c r="V970" i="2"/>
  <c r="U970" i="2"/>
  <c r="T970" i="2"/>
  <c r="S970" i="2"/>
  <c r="R970" i="2"/>
  <c r="Y969" i="2"/>
  <c r="X969" i="2"/>
  <c r="W969" i="2"/>
  <c r="V969" i="2"/>
  <c r="U969" i="2"/>
  <c r="T969" i="2"/>
  <c r="S969" i="2"/>
  <c r="R969" i="2"/>
  <c r="Y968" i="2"/>
  <c r="X968" i="2"/>
  <c r="W968" i="2"/>
  <c r="V968" i="2"/>
  <c r="U968" i="2"/>
  <c r="T968" i="2"/>
  <c r="S968" i="2"/>
  <c r="R968" i="2"/>
  <c r="Y967" i="2"/>
  <c r="X967" i="2"/>
  <c r="W967" i="2"/>
  <c r="V967" i="2"/>
  <c r="U967" i="2"/>
  <c r="T967" i="2"/>
  <c r="S967" i="2"/>
  <c r="R967" i="2"/>
  <c r="Y966" i="2"/>
  <c r="X966" i="2"/>
  <c r="W966" i="2"/>
  <c r="V966" i="2"/>
  <c r="U966" i="2"/>
  <c r="T966" i="2"/>
  <c r="S966" i="2"/>
  <c r="R966" i="2"/>
  <c r="Y965" i="2"/>
  <c r="X965" i="2"/>
  <c r="Q965" i="2"/>
  <c r="P965" i="2"/>
  <c r="O965" i="2"/>
  <c r="N965" i="2"/>
  <c r="W965" i="2" s="1"/>
  <c r="M965" i="2"/>
  <c r="L965" i="2"/>
  <c r="K965" i="2"/>
  <c r="J965" i="2"/>
  <c r="I965" i="2"/>
  <c r="H965" i="2"/>
  <c r="G965" i="2"/>
  <c r="F965" i="2"/>
  <c r="S965" i="2" s="1"/>
  <c r="E965" i="2"/>
  <c r="D965" i="2"/>
  <c r="Y964" i="2"/>
  <c r="X964" i="2"/>
  <c r="W964" i="2"/>
  <c r="V964" i="2"/>
  <c r="U964" i="2"/>
  <c r="T964" i="2"/>
  <c r="S964" i="2"/>
  <c r="R964" i="2"/>
  <c r="Y963" i="2"/>
  <c r="X963" i="2"/>
  <c r="W963" i="2"/>
  <c r="V963" i="2"/>
  <c r="U963" i="2"/>
  <c r="T963" i="2"/>
  <c r="S963" i="2"/>
  <c r="R963" i="2"/>
  <c r="Y962" i="2"/>
  <c r="X962" i="2"/>
  <c r="W962" i="2"/>
  <c r="V962" i="2"/>
  <c r="U962" i="2"/>
  <c r="T962" i="2"/>
  <c r="S962" i="2"/>
  <c r="R962" i="2"/>
  <c r="Y961" i="2"/>
  <c r="X961" i="2"/>
  <c r="W961" i="2"/>
  <c r="V961" i="2"/>
  <c r="U961" i="2"/>
  <c r="T961" i="2"/>
  <c r="S961" i="2"/>
  <c r="R961" i="2"/>
  <c r="Y960" i="2"/>
  <c r="X960" i="2"/>
  <c r="W960" i="2"/>
  <c r="V960" i="2"/>
  <c r="U960" i="2"/>
  <c r="T960" i="2"/>
  <c r="S960" i="2"/>
  <c r="R960" i="2"/>
  <c r="Y959" i="2"/>
  <c r="X959" i="2"/>
  <c r="W959" i="2"/>
  <c r="V959" i="2"/>
  <c r="U959" i="2"/>
  <c r="T959" i="2"/>
  <c r="S959" i="2"/>
  <c r="R959" i="2"/>
  <c r="Y958" i="2"/>
  <c r="X958" i="2"/>
  <c r="W958" i="2"/>
  <c r="V958" i="2"/>
  <c r="U958" i="2"/>
  <c r="T958" i="2"/>
  <c r="S958" i="2"/>
  <c r="R958" i="2"/>
  <c r="Y957" i="2"/>
  <c r="X957" i="2"/>
  <c r="W957" i="2"/>
  <c r="V957" i="2"/>
  <c r="U957" i="2"/>
  <c r="T957" i="2"/>
  <c r="S957" i="2"/>
  <c r="R957" i="2"/>
  <c r="Y956" i="2"/>
  <c r="X956" i="2"/>
  <c r="W956" i="2"/>
  <c r="V956" i="2"/>
  <c r="U956" i="2"/>
  <c r="T956" i="2"/>
  <c r="S956" i="2"/>
  <c r="R956" i="2"/>
  <c r="Y955" i="2"/>
  <c r="X955" i="2"/>
  <c r="W955" i="2"/>
  <c r="V955" i="2"/>
  <c r="U955" i="2"/>
  <c r="T955" i="2"/>
  <c r="S955" i="2"/>
  <c r="R955" i="2"/>
  <c r="Y954" i="2"/>
  <c r="X954" i="2"/>
  <c r="W954" i="2"/>
  <c r="V954" i="2"/>
  <c r="U954" i="2"/>
  <c r="T954" i="2"/>
  <c r="S954" i="2"/>
  <c r="R954" i="2"/>
  <c r="Y953" i="2"/>
  <c r="X953" i="2"/>
  <c r="W953" i="2"/>
  <c r="V953" i="2"/>
  <c r="U953" i="2"/>
  <c r="T953" i="2"/>
  <c r="S953" i="2"/>
  <c r="R953" i="2"/>
  <c r="Y952" i="2"/>
  <c r="X952" i="2"/>
  <c r="W952" i="2"/>
  <c r="V952" i="2"/>
  <c r="U952" i="2"/>
  <c r="T952" i="2"/>
  <c r="S952" i="2"/>
  <c r="R952" i="2"/>
  <c r="Y951" i="2"/>
  <c r="X951" i="2"/>
  <c r="W951" i="2"/>
  <c r="V951" i="2"/>
  <c r="U951" i="2"/>
  <c r="T951" i="2"/>
  <c r="S951" i="2"/>
  <c r="R951" i="2"/>
  <c r="Y950" i="2"/>
  <c r="X950" i="2"/>
  <c r="W950" i="2"/>
  <c r="V950" i="2"/>
  <c r="U950" i="2"/>
  <c r="T950" i="2"/>
  <c r="S950" i="2"/>
  <c r="R950" i="2"/>
  <c r="Y949" i="2"/>
  <c r="X949" i="2"/>
  <c r="W949" i="2"/>
  <c r="V949" i="2"/>
  <c r="U949" i="2"/>
  <c r="T949" i="2"/>
  <c r="S949" i="2"/>
  <c r="R949" i="2"/>
  <c r="Y948" i="2"/>
  <c r="X948" i="2"/>
  <c r="W948" i="2"/>
  <c r="V948" i="2"/>
  <c r="U948" i="2"/>
  <c r="T948" i="2"/>
  <c r="S948" i="2"/>
  <c r="R948" i="2"/>
  <c r="Y947" i="2"/>
  <c r="X947" i="2"/>
  <c r="W947" i="2"/>
  <c r="V947" i="2"/>
  <c r="U947" i="2"/>
  <c r="T947" i="2"/>
  <c r="S947" i="2"/>
  <c r="R947" i="2"/>
  <c r="Y946" i="2"/>
  <c r="X946" i="2"/>
  <c r="W946" i="2"/>
  <c r="V946" i="2"/>
  <c r="U946" i="2"/>
  <c r="T946" i="2"/>
  <c r="S946" i="2"/>
  <c r="R946" i="2"/>
  <c r="Y945" i="2"/>
  <c r="X945" i="2"/>
  <c r="W945" i="2"/>
  <c r="V945" i="2"/>
  <c r="U945" i="2"/>
  <c r="T945" i="2"/>
  <c r="S945" i="2"/>
  <c r="R945" i="2"/>
  <c r="Y944" i="2"/>
  <c r="X944" i="2"/>
  <c r="W944" i="2"/>
  <c r="V944" i="2"/>
  <c r="U944" i="2"/>
  <c r="T944" i="2"/>
  <c r="S944" i="2"/>
  <c r="R944" i="2"/>
  <c r="V943" i="2"/>
  <c r="U943" i="2"/>
  <c r="Q943" i="2"/>
  <c r="Q936" i="2" s="1"/>
  <c r="P943" i="2"/>
  <c r="Y943" i="2" s="1"/>
  <c r="O943" i="2"/>
  <c r="N943" i="2"/>
  <c r="M943" i="2"/>
  <c r="L943" i="2"/>
  <c r="K943" i="2"/>
  <c r="K936" i="2" s="1"/>
  <c r="J943" i="2"/>
  <c r="I943" i="2"/>
  <c r="I936" i="2" s="1"/>
  <c r="H943" i="2"/>
  <c r="G943" i="2"/>
  <c r="F943" i="2"/>
  <c r="E943" i="2"/>
  <c r="E936" i="2" s="1"/>
  <c r="D943" i="2"/>
  <c r="Y942" i="2"/>
  <c r="X942" i="2"/>
  <c r="W942" i="2"/>
  <c r="V942" i="2"/>
  <c r="U942" i="2"/>
  <c r="T942" i="2"/>
  <c r="S942" i="2"/>
  <c r="R942" i="2"/>
  <c r="Y941" i="2"/>
  <c r="X941" i="2"/>
  <c r="W941" i="2"/>
  <c r="V941" i="2"/>
  <c r="U941" i="2"/>
  <c r="T941" i="2"/>
  <c r="S941" i="2"/>
  <c r="R941" i="2"/>
  <c r="Y940" i="2"/>
  <c r="X940" i="2"/>
  <c r="W940" i="2"/>
  <c r="V940" i="2"/>
  <c r="U940" i="2"/>
  <c r="T940" i="2"/>
  <c r="S940" i="2"/>
  <c r="R940" i="2"/>
  <c r="Y939" i="2"/>
  <c r="X939" i="2"/>
  <c r="W939" i="2"/>
  <c r="V939" i="2"/>
  <c r="U939" i="2"/>
  <c r="T939" i="2"/>
  <c r="S939" i="2"/>
  <c r="R939" i="2"/>
  <c r="Y938" i="2"/>
  <c r="X938" i="2"/>
  <c r="W938" i="2"/>
  <c r="V938" i="2"/>
  <c r="U938" i="2"/>
  <c r="T938" i="2"/>
  <c r="S938" i="2"/>
  <c r="R938" i="2"/>
  <c r="Y937" i="2"/>
  <c r="X937" i="2"/>
  <c r="W937" i="2"/>
  <c r="V937" i="2"/>
  <c r="U937" i="2"/>
  <c r="T937" i="2"/>
  <c r="S937" i="2"/>
  <c r="R937" i="2"/>
  <c r="P936" i="2"/>
  <c r="O936" i="2"/>
  <c r="N936" i="2"/>
  <c r="M936" i="2"/>
  <c r="J936" i="2"/>
  <c r="H936" i="2"/>
  <c r="G936" i="2"/>
  <c r="D936" i="2"/>
  <c r="Y935" i="2"/>
  <c r="X935" i="2"/>
  <c r="W935" i="2"/>
  <c r="V935" i="2"/>
  <c r="U935" i="2"/>
  <c r="T935" i="2"/>
  <c r="S935" i="2"/>
  <c r="R935" i="2"/>
  <c r="Y934" i="2"/>
  <c r="X934" i="2"/>
  <c r="W934" i="2"/>
  <c r="V934" i="2"/>
  <c r="U934" i="2"/>
  <c r="T934" i="2"/>
  <c r="S934" i="2"/>
  <c r="R934" i="2"/>
  <c r="Y933" i="2"/>
  <c r="X933" i="2"/>
  <c r="W933" i="2"/>
  <c r="V933" i="2"/>
  <c r="U933" i="2"/>
  <c r="T933" i="2"/>
  <c r="S933" i="2"/>
  <c r="R933" i="2"/>
  <c r="Y932" i="2"/>
  <c r="X932" i="2"/>
  <c r="W932" i="2"/>
  <c r="V932" i="2"/>
  <c r="U932" i="2"/>
  <c r="T932" i="2"/>
  <c r="S932" i="2"/>
  <c r="R932" i="2"/>
  <c r="Y931" i="2"/>
  <c r="X931" i="2"/>
  <c r="W931" i="2"/>
  <c r="V931" i="2"/>
  <c r="U931" i="2"/>
  <c r="T931" i="2"/>
  <c r="S931" i="2"/>
  <c r="R931" i="2"/>
  <c r="W930" i="2"/>
  <c r="Q930" i="2"/>
  <c r="P930" i="2"/>
  <c r="O930" i="2"/>
  <c r="N930" i="2"/>
  <c r="M930" i="2"/>
  <c r="L930" i="2"/>
  <c r="V930" i="2" s="1"/>
  <c r="K930" i="2"/>
  <c r="J930" i="2"/>
  <c r="I930" i="2"/>
  <c r="H930" i="2"/>
  <c r="G930" i="2"/>
  <c r="F930" i="2"/>
  <c r="E930" i="2"/>
  <c r="E901" i="2" s="1"/>
  <c r="D930" i="2"/>
  <c r="D901" i="2" s="1"/>
  <c r="Y929" i="2"/>
  <c r="X929" i="2"/>
  <c r="W929" i="2"/>
  <c r="V929" i="2"/>
  <c r="U929" i="2"/>
  <c r="T929" i="2"/>
  <c r="S929" i="2"/>
  <c r="R929" i="2"/>
  <c r="Y928" i="2"/>
  <c r="X928" i="2"/>
  <c r="W928" i="2"/>
  <c r="V928" i="2"/>
  <c r="U928" i="2"/>
  <c r="T928" i="2"/>
  <c r="S928" i="2"/>
  <c r="R928" i="2"/>
  <c r="Y927" i="2"/>
  <c r="X927" i="2"/>
  <c r="W927" i="2"/>
  <c r="V927" i="2"/>
  <c r="U927" i="2"/>
  <c r="T927" i="2"/>
  <c r="S927" i="2"/>
  <c r="R927" i="2"/>
  <c r="Y926" i="2"/>
  <c r="X926" i="2"/>
  <c r="W926" i="2"/>
  <c r="V926" i="2"/>
  <c r="U926" i="2"/>
  <c r="T926" i="2"/>
  <c r="S926" i="2"/>
  <c r="R926" i="2"/>
  <c r="Y925" i="2"/>
  <c r="X925" i="2"/>
  <c r="W925" i="2"/>
  <c r="V925" i="2"/>
  <c r="U925" i="2"/>
  <c r="T925" i="2"/>
  <c r="S925" i="2"/>
  <c r="R925" i="2"/>
  <c r="Y924" i="2"/>
  <c r="X924" i="2"/>
  <c r="W924" i="2"/>
  <c r="V924" i="2"/>
  <c r="U924" i="2"/>
  <c r="T924" i="2"/>
  <c r="S924" i="2"/>
  <c r="R924" i="2"/>
  <c r="Y923" i="2"/>
  <c r="X923" i="2"/>
  <c r="W923" i="2"/>
  <c r="V923" i="2"/>
  <c r="U923" i="2"/>
  <c r="T923" i="2"/>
  <c r="S923" i="2"/>
  <c r="R923" i="2"/>
  <c r="Y922" i="2"/>
  <c r="X922" i="2"/>
  <c r="W922" i="2"/>
  <c r="V922" i="2"/>
  <c r="U922" i="2"/>
  <c r="T922" i="2"/>
  <c r="S922" i="2"/>
  <c r="R922" i="2"/>
  <c r="Y921" i="2"/>
  <c r="X921" i="2"/>
  <c r="W921" i="2"/>
  <c r="V921" i="2"/>
  <c r="U921" i="2"/>
  <c r="T921" i="2"/>
  <c r="S921" i="2"/>
  <c r="R921" i="2"/>
  <c r="Y920" i="2"/>
  <c r="X920" i="2"/>
  <c r="W920" i="2"/>
  <c r="V920" i="2"/>
  <c r="U920" i="2"/>
  <c r="T920" i="2"/>
  <c r="S920" i="2"/>
  <c r="R920" i="2"/>
  <c r="Y919" i="2"/>
  <c r="X919" i="2"/>
  <c r="W919" i="2"/>
  <c r="V919" i="2"/>
  <c r="U919" i="2"/>
  <c r="T919" i="2"/>
  <c r="S919" i="2"/>
  <c r="R919" i="2"/>
  <c r="Y918" i="2"/>
  <c r="X918" i="2"/>
  <c r="W918" i="2"/>
  <c r="V918" i="2"/>
  <c r="U918" i="2"/>
  <c r="T918" i="2"/>
  <c r="S918" i="2"/>
  <c r="R918" i="2"/>
  <c r="Y917" i="2"/>
  <c r="X917" i="2"/>
  <c r="W917" i="2"/>
  <c r="V917" i="2"/>
  <c r="U917" i="2"/>
  <c r="T917" i="2"/>
  <c r="S917" i="2"/>
  <c r="R917" i="2"/>
  <c r="Y916" i="2"/>
  <c r="X916" i="2"/>
  <c r="W916" i="2"/>
  <c r="V916" i="2"/>
  <c r="U916" i="2"/>
  <c r="T916" i="2"/>
  <c r="S916" i="2"/>
  <c r="R916" i="2"/>
  <c r="Y915" i="2"/>
  <c r="X915" i="2"/>
  <c r="W915" i="2"/>
  <c r="V915" i="2"/>
  <c r="U915" i="2"/>
  <c r="T915" i="2"/>
  <c r="S915" i="2"/>
  <c r="R915" i="2"/>
  <c r="Y914" i="2"/>
  <c r="X914" i="2"/>
  <c r="W914" i="2"/>
  <c r="V914" i="2"/>
  <c r="U914" i="2"/>
  <c r="T914" i="2"/>
  <c r="S914" i="2"/>
  <c r="R914" i="2"/>
  <c r="Y913" i="2"/>
  <c r="X913" i="2"/>
  <c r="W913" i="2"/>
  <c r="V913" i="2"/>
  <c r="U913" i="2"/>
  <c r="T913" i="2"/>
  <c r="S913" i="2"/>
  <c r="R913" i="2"/>
  <c r="Y912" i="2"/>
  <c r="X912" i="2"/>
  <c r="W912" i="2"/>
  <c r="V912" i="2"/>
  <c r="U912" i="2"/>
  <c r="T912" i="2"/>
  <c r="S912" i="2"/>
  <c r="R912" i="2"/>
  <c r="Y911" i="2"/>
  <c r="X911" i="2"/>
  <c r="W911" i="2"/>
  <c r="V911" i="2"/>
  <c r="U911" i="2"/>
  <c r="T911" i="2"/>
  <c r="S911" i="2"/>
  <c r="R911" i="2"/>
  <c r="Y910" i="2"/>
  <c r="X910" i="2"/>
  <c r="W910" i="2"/>
  <c r="V910" i="2"/>
  <c r="U910" i="2"/>
  <c r="T910" i="2"/>
  <c r="S910" i="2"/>
  <c r="R910" i="2"/>
  <c r="Y909" i="2"/>
  <c r="X909" i="2"/>
  <c r="W909" i="2"/>
  <c r="V909" i="2"/>
  <c r="U909" i="2"/>
  <c r="T909" i="2"/>
  <c r="S909" i="2"/>
  <c r="R909" i="2"/>
  <c r="U908" i="2"/>
  <c r="T908" i="2"/>
  <c r="S908" i="2"/>
  <c r="Q908" i="2"/>
  <c r="P908" i="2"/>
  <c r="Y908" i="2" s="1"/>
  <c r="O908" i="2"/>
  <c r="N908" i="2"/>
  <c r="W908" i="2" s="1"/>
  <c r="M908" i="2"/>
  <c r="M901" i="2" s="1"/>
  <c r="L908" i="2"/>
  <c r="K908" i="2"/>
  <c r="J908" i="2"/>
  <c r="I908" i="2"/>
  <c r="H908" i="2"/>
  <c r="H901" i="2" s="1"/>
  <c r="G908" i="2"/>
  <c r="F908" i="2"/>
  <c r="R908" i="2" s="1"/>
  <c r="E908" i="2"/>
  <c r="D908" i="2"/>
  <c r="Y907" i="2"/>
  <c r="X907" i="2"/>
  <c r="W907" i="2"/>
  <c r="V907" i="2"/>
  <c r="U907" i="2"/>
  <c r="T907" i="2"/>
  <c r="S907" i="2"/>
  <c r="R907" i="2"/>
  <c r="Y906" i="2"/>
  <c r="X906" i="2"/>
  <c r="W906" i="2"/>
  <c r="V906" i="2"/>
  <c r="U906" i="2"/>
  <c r="T906" i="2"/>
  <c r="S906" i="2"/>
  <c r="R906" i="2"/>
  <c r="Y905" i="2"/>
  <c r="X905" i="2"/>
  <c r="W905" i="2"/>
  <c r="V905" i="2"/>
  <c r="U905" i="2"/>
  <c r="T905" i="2"/>
  <c r="S905" i="2"/>
  <c r="R905" i="2"/>
  <c r="Y904" i="2"/>
  <c r="X904" i="2"/>
  <c r="W904" i="2"/>
  <c r="V904" i="2"/>
  <c r="U904" i="2"/>
  <c r="T904" i="2"/>
  <c r="S904" i="2"/>
  <c r="R904" i="2"/>
  <c r="Y903" i="2"/>
  <c r="X903" i="2"/>
  <c r="W903" i="2"/>
  <c r="V903" i="2"/>
  <c r="U903" i="2"/>
  <c r="T903" i="2"/>
  <c r="S903" i="2"/>
  <c r="R903" i="2"/>
  <c r="Y902" i="2"/>
  <c r="X902" i="2"/>
  <c r="W902" i="2"/>
  <c r="V902" i="2"/>
  <c r="U902" i="2"/>
  <c r="T902" i="2"/>
  <c r="S902" i="2"/>
  <c r="R902" i="2"/>
  <c r="Q901" i="2"/>
  <c r="O901" i="2"/>
  <c r="N901" i="2"/>
  <c r="K901" i="2"/>
  <c r="I901" i="2"/>
  <c r="G901" i="2"/>
  <c r="Y900" i="2"/>
  <c r="X900" i="2"/>
  <c r="W900" i="2"/>
  <c r="V900" i="2"/>
  <c r="U900" i="2"/>
  <c r="T900" i="2"/>
  <c r="S900" i="2"/>
  <c r="R900" i="2"/>
  <c r="Y899" i="2"/>
  <c r="X899" i="2"/>
  <c r="W899" i="2"/>
  <c r="V899" i="2"/>
  <c r="U899" i="2"/>
  <c r="T899" i="2"/>
  <c r="S899" i="2"/>
  <c r="R899" i="2"/>
  <c r="Y898" i="2"/>
  <c r="X898" i="2"/>
  <c r="W898" i="2"/>
  <c r="V898" i="2"/>
  <c r="U898" i="2"/>
  <c r="T898" i="2"/>
  <c r="S898" i="2"/>
  <c r="R898" i="2"/>
  <c r="Y897" i="2"/>
  <c r="X897" i="2"/>
  <c r="W897" i="2"/>
  <c r="V897" i="2"/>
  <c r="U897" i="2"/>
  <c r="T897" i="2"/>
  <c r="S897" i="2"/>
  <c r="R897" i="2"/>
  <c r="Y896" i="2"/>
  <c r="X896" i="2"/>
  <c r="W896" i="2"/>
  <c r="V896" i="2"/>
  <c r="U896" i="2"/>
  <c r="T896" i="2"/>
  <c r="S896" i="2"/>
  <c r="R896" i="2"/>
  <c r="W895" i="2"/>
  <c r="V895" i="2"/>
  <c r="U895" i="2"/>
  <c r="Q895" i="2"/>
  <c r="P895" i="2"/>
  <c r="Y895" i="2" s="1"/>
  <c r="O895" i="2"/>
  <c r="O866" i="2" s="1"/>
  <c r="N895" i="2"/>
  <c r="M895" i="2"/>
  <c r="L895" i="2"/>
  <c r="T895" i="2" s="1"/>
  <c r="K895" i="2"/>
  <c r="J895" i="2"/>
  <c r="I895" i="2"/>
  <c r="I866" i="2" s="1"/>
  <c r="H895" i="2"/>
  <c r="G895" i="2"/>
  <c r="F895" i="2"/>
  <c r="S895" i="2" s="1"/>
  <c r="E895" i="2"/>
  <c r="D895" i="2"/>
  <c r="Y894" i="2"/>
  <c r="X894" i="2"/>
  <c r="W894" i="2"/>
  <c r="V894" i="2"/>
  <c r="U894" i="2"/>
  <c r="T894" i="2"/>
  <c r="S894" i="2"/>
  <c r="R894" i="2"/>
  <c r="Y893" i="2"/>
  <c r="X893" i="2"/>
  <c r="W893" i="2"/>
  <c r="V893" i="2"/>
  <c r="U893" i="2"/>
  <c r="T893" i="2"/>
  <c r="S893" i="2"/>
  <c r="R893" i="2"/>
  <c r="Y892" i="2"/>
  <c r="X892" i="2"/>
  <c r="W892" i="2"/>
  <c r="V892" i="2"/>
  <c r="U892" i="2"/>
  <c r="T892" i="2"/>
  <c r="S892" i="2"/>
  <c r="R892" i="2"/>
  <c r="Y891" i="2"/>
  <c r="X891" i="2"/>
  <c r="W891" i="2"/>
  <c r="V891" i="2"/>
  <c r="U891" i="2"/>
  <c r="T891" i="2"/>
  <c r="S891" i="2"/>
  <c r="R891" i="2"/>
  <c r="Y890" i="2"/>
  <c r="X890" i="2"/>
  <c r="W890" i="2"/>
  <c r="V890" i="2"/>
  <c r="U890" i="2"/>
  <c r="T890" i="2"/>
  <c r="S890" i="2"/>
  <c r="R890" i="2"/>
  <c r="Y889" i="2"/>
  <c r="X889" i="2"/>
  <c r="W889" i="2"/>
  <c r="V889" i="2"/>
  <c r="U889" i="2"/>
  <c r="T889" i="2"/>
  <c r="S889" i="2"/>
  <c r="R889" i="2"/>
  <c r="Y888" i="2"/>
  <c r="X888" i="2"/>
  <c r="W888" i="2"/>
  <c r="V888" i="2"/>
  <c r="U888" i="2"/>
  <c r="T888" i="2"/>
  <c r="S888" i="2"/>
  <c r="R888" i="2"/>
  <c r="Y887" i="2"/>
  <c r="X887" i="2"/>
  <c r="W887" i="2"/>
  <c r="V887" i="2"/>
  <c r="U887" i="2"/>
  <c r="T887" i="2"/>
  <c r="S887" i="2"/>
  <c r="R887" i="2"/>
  <c r="Y886" i="2"/>
  <c r="X886" i="2"/>
  <c r="W886" i="2"/>
  <c r="V886" i="2"/>
  <c r="U886" i="2"/>
  <c r="T886" i="2"/>
  <c r="S886" i="2"/>
  <c r="R886" i="2"/>
  <c r="Y885" i="2"/>
  <c r="S885" i="2"/>
  <c r="P885" i="2"/>
  <c r="X885" i="2" s="1"/>
  <c r="N885" i="2"/>
  <c r="W885" i="2" s="1"/>
  <c r="L885" i="2"/>
  <c r="U885" i="2" s="1"/>
  <c r="K885" i="2"/>
  <c r="K866" i="2" s="1"/>
  <c r="J885" i="2"/>
  <c r="J866" i="2" s="1"/>
  <c r="H885" i="2"/>
  <c r="F885" i="2"/>
  <c r="R885" i="2" s="1"/>
  <c r="Y884" i="2"/>
  <c r="X884" i="2"/>
  <c r="W884" i="2"/>
  <c r="V884" i="2"/>
  <c r="U884" i="2"/>
  <c r="T884" i="2"/>
  <c r="S884" i="2"/>
  <c r="R884" i="2"/>
  <c r="Y883" i="2"/>
  <c r="X883" i="2"/>
  <c r="W883" i="2"/>
  <c r="V883" i="2"/>
  <c r="U883" i="2"/>
  <c r="T883" i="2"/>
  <c r="S883" i="2"/>
  <c r="R883" i="2"/>
  <c r="Y882" i="2"/>
  <c r="X882" i="2"/>
  <c r="W882" i="2"/>
  <c r="V882" i="2"/>
  <c r="U882" i="2"/>
  <c r="T882" i="2"/>
  <c r="S882" i="2"/>
  <c r="R882" i="2"/>
  <c r="Y881" i="2"/>
  <c r="X881" i="2"/>
  <c r="W881" i="2"/>
  <c r="V881" i="2"/>
  <c r="U881" i="2"/>
  <c r="T881" i="2"/>
  <c r="S881" i="2"/>
  <c r="R881" i="2"/>
  <c r="Y880" i="2"/>
  <c r="X880" i="2"/>
  <c r="W880" i="2"/>
  <c r="V880" i="2"/>
  <c r="U880" i="2"/>
  <c r="T880" i="2"/>
  <c r="S880" i="2"/>
  <c r="R880" i="2"/>
  <c r="Y879" i="2"/>
  <c r="X879" i="2"/>
  <c r="W879" i="2"/>
  <c r="V879" i="2"/>
  <c r="U879" i="2"/>
  <c r="T879" i="2"/>
  <c r="S879" i="2"/>
  <c r="R879" i="2"/>
  <c r="Y878" i="2"/>
  <c r="X878" i="2"/>
  <c r="W878" i="2"/>
  <c r="V878" i="2"/>
  <c r="U878" i="2"/>
  <c r="T878" i="2"/>
  <c r="S878" i="2"/>
  <c r="R878" i="2"/>
  <c r="Y877" i="2"/>
  <c r="X877" i="2"/>
  <c r="W877" i="2"/>
  <c r="V877" i="2"/>
  <c r="U877" i="2"/>
  <c r="T877" i="2"/>
  <c r="S877" i="2"/>
  <c r="R877" i="2"/>
  <c r="Y876" i="2"/>
  <c r="X876" i="2"/>
  <c r="W876" i="2"/>
  <c r="V876" i="2"/>
  <c r="U876" i="2"/>
  <c r="T876" i="2"/>
  <c r="S876" i="2"/>
  <c r="R876" i="2"/>
  <c r="Y875" i="2"/>
  <c r="X875" i="2"/>
  <c r="W875" i="2"/>
  <c r="V875" i="2"/>
  <c r="U875" i="2"/>
  <c r="T875" i="2"/>
  <c r="S875" i="2"/>
  <c r="R875" i="2"/>
  <c r="Y874" i="2"/>
  <c r="X874" i="2"/>
  <c r="W874" i="2"/>
  <c r="V874" i="2"/>
  <c r="U874" i="2"/>
  <c r="T874" i="2"/>
  <c r="S874" i="2"/>
  <c r="R874" i="2"/>
  <c r="U873" i="2"/>
  <c r="T873" i="2"/>
  <c r="Q873" i="2"/>
  <c r="Q866" i="2" s="1"/>
  <c r="P873" i="2"/>
  <c r="O873" i="2"/>
  <c r="N873" i="2"/>
  <c r="M873" i="2"/>
  <c r="L873" i="2"/>
  <c r="K873" i="2"/>
  <c r="J873" i="2"/>
  <c r="I873" i="2"/>
  <c r="H873" i="2"/>
  <c r="H866" i="2" s="1"/>
  <c r="G873" i="2"/>
  <c r="F873" i="2"/>
  <c r="R873" i="2" s="1"/>
  <c r="E873" i="2"/>
  <c r="E866" i="2" s="1"/>
  <c r="D873" i="2"/>
  <c r="D866" i="2" s="1"/>
  <c r="Y872" i="2"/>
  <c r="X872" i="2"/>
  <c r="W872" i="2"/>
  <c r="V872" i="2"/>
  <c r="U872" i="2"/>
  <c r="T872" i="2"/>
  <c r="S872" i="2"/>
  <c r="R872" i="2"/>
  <c r="Y871" i="2"/>
  <c r="X871" i="2"/>
  <c r="W871" i="2"/>
  <c r="V871" i="2"/>
  <c r="U871" i="2"/>
  <c r="T871" i="2"/>
  <c r="S871" i="2"/>
  <c r="R871" i="2"/>
  <c r="Y870" i="2"/>
  <c r="X870" i="2"/>
  <c r="W870" i="2"/>
  <c r="V870" i="2"/>
  <c r="U870" i="2"/>
  <c r="T870" i="2"/>
  <c r="S870" i="2"/>
  <c r="R870" i="2"/>
  <c r="Y869" i="2"/>
  <c r="X869" i="2"/>
  <c r="W869" i="2"/>
  <c r="V869" i="2"/>
  <c r="U869" i="2"/>
  <c r="T869" i="2"/>
  <c r="S869" i="2"/>
  <c r="R869" i="2"/>
  <c r="Y868" i="2"/>
  <c r="X868" i="2"/>
  <c r="W868" i="2"/>
  <c r="V868" i="2"/>
  <c r="U868" i="2"/>
  <c r="T868" i="2"/>
  <c r="S868" i="2"/>
  <c r="R868" i="2"/>
  <c r="Y867" i="2"/>
  <c r="X867" i="2"/>
  <c r="W867" i="2"/>
  <c r="V867" i="2"/>
  <c r="U867" i="2"/>
  <c r="T867" i="2"/>
  <c r="S867" i="2"/>
  <c r="R867" i="2"/>
  <c r="R866" i="2"/>
  <c r="M866" i="2"/>
  <c r="L866" i="2"/>
  <c r="G866" i="2"/>
  <c r="F866" i="2"/>
  <c r="S866" i="2" s="1"/>
  <c r="Y865" i="2"/>
  <c r="X865" i="2"/>
  <c r="W865" i="2"/>
  <c r="V865" i="2"/>
  <c r="U865" i="2"/>
  <c r="T865" i="2"/>
  <c r="S865" i="2"/>
  <c r="R865" i="2"/>
  <c r="Y864" i="2"/>
  <c r="X864" i="2"/>
  <c r="W864" i="2"/>
  <c r="V864" i="2"/>
  <c r="U864" i="2"/>
  <c r="T864" i="2"/>
  <c r="S864" i="2"/>
  <c r="R864" i="2"/>
  <c r="Y863" i="2"/>
  <c r="X863" i="2"/>
  <c r="W863" i="2"/>
  <c r="V863" i="2"/>
  <c r="U863" i="2"/>
  <c r="T863" i="2"/>
  <c r="S863" i="2"/>
  <c r="R863" i="2"/>
  <c r="Y862" i="2"/>
  <c r="X862" i="2"/>
  <c r="W862" i="2"/>
  <c r="V862" i="2"/>
  <c r="U862" i="2"/>
  <c r="T862" i="2"/>
  <c r="S862" i="2"/>
  <c r="R862" i="2"/>
  <c r="Y861" i="2"/>
  <c r="X861" i="2"/>
  <c r="W861" i="2"/>
  <c r="V861" i="2"/>
  <c r="U861" i="2"/>
  <c r="T861" i="2"/>
  <c r="S861" i="2"/>
  <c r="R861" i="2"/>
  <c r="Y860" i="2"/>
  <c r="X860" i="2"/>
  <c r="W860" i="2"/>
  <c r="V860" i="2"/>
  <c r="U860" i="2"/>
  <c r="T860" i="2"/>
  <c r="S860" i="2"/>
  <c r="R860" i="2"/>
  <c r="V859" i="2"/>
  <c r="Q859" i="2"/>
  <c r="P859" i="2"/>
  <c r="O859" i="2"/>
  <c r="N859" i="2"/>
  <c r="M859" i="2"/>
  <c r="L859" i="2"/>
  <c r="T859" i="2" s="1"/>
  <c r="K859" i="2"/>
  <c r="J859" i="2"/>
  <c r="J829" i="2" s="1"/>
  <c r="I859" i="2"/>
  <c r="H859" i="2"/>
  <c r="G859" i="2"/>
  <c r="F859" i="2"/>
  <c r="E859" i="2"/>
  <c r="D859" i="2"/>
  <c r="D829" i="2" s="1"/>
  <c r="Y858" i="2"/>
  <c r="X858" i="2"/>
  <c r="W858" i="2"/>
  <c r="V858" i="2"/>
  <c r="U858" i="2"/>
  <c r="T858" i="2"/>
  <c r="S858" i="2"/>
  <c r="R858" i="2"/>
  <c r="Y857" i="2"/>
  <c r="X857" i="2"/>
  <c r="W857" i="2"/>
  <c r="V857" i="2"/>
  <c r="U857" i="2"/>
  <c r="T857" i="2"/>
  <c r="S857" i="2"/>
  <c r="R857" i="2"/>
  <c r="Y856" i="2"/>
  <c r="X856" i="2"/>
  <c r="W856" i="2"/>
  <c r="V856" i="2"/>
  <c r="U856" i="2"/>
  <c r="T856" i="2"/>
  <c r="S856" i="2"/>
  <c r="R856" i="2"/>
  <c r="Y855" i="2"/>
  <c r="X855" i="2"/>
  <c r="W855" i="2"/>
  <c r="V855" i="2"/>
  <c r="U855" i="2"/>
  <c r="T855" i="2"/>
  <c r="S855" i="2"/>
  <c r="R855" i="2"/>
  <c r="Y854" i="2"/>
  <c r="X854" i="2"/>
  <c r="W854" i="2"/>
  <c r="V854" i="2"/>
  <c r="U854" i="2"/>
  <c r="T854" i="2"/>
  <c r="S854" i="2"/>
  <c r="R854" i="2"/>
  <c r="Y853" i="2"/>
  <c r="X853" i="2"/>
  <c r="W853" i="2"/>
  <c r="V853" i="2"/>
  <c r="U853" i="2"/>
  <c r="T853" i="2"/>
  <c r="S853" i="2"/>
  <c r="R853" i="2"/>
  <c r="Y852" i="2"/>
  <c r="X852" i="2"/>
  <c r="W852" i="2"/>
  <c r="V852" i="2"/>
  <c r="U852" i="2"/>
  <c r="T852" i="2"/>
  <c r="S852" i="2"/>
  <c r="R852" i="2"/>
  <c r="Y851" i="2"/>
  <c r="X851" i="2"/>
  <c r="W851" i="2"/>
  <c r="V851" i="2"/>
  <c r="U851" i="2"/>
  <c r="T851" i="2"/>
  <c r="S851" i="2"/>
  <c r="R851" i="2"/>
  <c r="Y850" i="2"/>
  <c r="X850" i="2"/>
  <c r="W850" i="2"/>
  <c r="V850" i="2"/>
  <c r="U850" i="2"/>
  <c r="T850" i="2"/>
  <c r="S850" i="2"/>
  <c r="R850" i="2"/>
  <c r="Y849" i="2"/>
  <c r="X849" i="2"/>
  <c r="W849" i="2"/>
  <c r="V849" i="2"/>
  <c r="U849" i="2"/>
  <c r="T849" i="2"/>
  <c r="S849" i="2"/>
  <c r="R849" i="2"/>
  <c r="I849" i="2"/>
  <c r="I848" i="2" s="1"/>
  <c r="Y848" i="2"/>
  <c r="X848" i="2"/>
  <c r="W848" i="2"/>
  <c r="S848" i="2"/>
  <c r="Q848" i="2"/>
  <c r="Q829" i="2" s="1"/>
  <c r="P848" i="2"/>
  <c r="O848" i="2"/>
  <c r="N848" i="2"/>
  <c r="V848" i="2" s="1"/>
  <c r="M848" i="2"/>
  <c r="M829" i="2" s="1"/>
  <c r="L848" i="2"/>
  <c r="U848" i="2" s="1"/>
  <c r="K848" i="2"/>
  <c r="K829" i="2" s="1"/>
  <c r="J848" i="2"/>
  <c r="H848" i="2"/>
  <c r="H829" i="2" s="1"/>
  <c r="G848" i="2"/>
  <c r="G829" i="2" s="1"/>
  <c r="F848" i="2"/>
  <c r="R848" i="2" s="1"/>
  <c r="Y847" i="2"/>
  <c r="X847" i="2"/>
  <c r="W847" i="2"/>
  <c r="V847" i="2"/>
  <c r="U847" i="2"/>
  <c r="T847" i="2"/>
  <c r="S847" i="2"/>
  <c r="R847" i="2"/>
  <c r="Y846" i="2"/>
  <c r="X846" i="2"/>
  <c r="W846" i="2"/>
  <c r="V846" i="2"/>
  <c r="U846" i="2"/>
  <c r="T846" i="2"/>
  <c r="S846" i="2"/>
  <c r="R846" i="2"/>
  <c r="Y845" i="2"/>
  <c r="X845" i="2"/>
  <c r="W845" i="2"/>
  <c r="V845" i="2"/>
  <c r="U845" i="2"/>
  <c r="T845" i="2"/>
  <c r="S845" i="2"/>
  <c r="R845" i="2"/>
  <c r="Y844" i="2"/>
  <c r="X844" i="2"/>
  <c r="W844" i="2"/>
  <c r="V844" i="2"/>
  <c r="U844" i="2"/>
  <c r="T844" i="2"/>
  <c r="S844" i="2"/>
  <c r="R844" i="2"/>
  <c r="Y843" i="2"/>
  <c r="X843" i="2"/>
  <c r="W843" i="2"/>
  <c r="V843" i="2"/>
  <c r="U843" i="2"/>
  <c r="T843" i="2"/>
  <c r="S843" i="2"/>
  <c r="R843" i="2"/>
  <c r="Y842" i="2"/>
  <c r="X842" i="2"/>
  <c r="W842" i="2"/>
  <c r="V842" i="2"/>
  <c r="U842" i="2"/>
  <c r="T842" i="2"/>
  <c r="S842" i="2"/>
  <c r="R842" i="2"/>
  <c r="Y841" i="2"/>
  <c r="X841" i="2"/>
  <c r="W841" i="2"/>
  <c r="V841" i="2"/>
  <c r="U841" i="2"/>
  <c r="T841" i="2"/>
  <c r="S841" i="2"/>
  <c r="R841" i="2"/>
  <c r="Y840" i="2"/>
  <c r="X840" i="2"/>
  <c r="W840" i="2"/>
  <c r="V840" i="2"/>
  <c r="U840" i="2"/>
  <c r="T840" i="2"/>
  <c r="S840" i="2"/>
  <c r="R840" i="2"/>
  <c r="Y839" i="2"/>
  <c r="X839" i="2"/>
  <c r="W839" i="2"/>
  <c r="V839" i="2"/>
  <c r="U839" i="2"/>
  <c r="T839" i="2"/>
  <c r="S839" i="2"/>
  <c r="R839" i="2"/>
  <c r="Y838" i="2"/>
  <c r="X838" i="2"/>
  <c r="W838" i="2"/>
  <c r="V838" i="2"/>
  <c r="U838" i="2"/>
  <c r="T838" i="2"/>
  <c r="S838" i="2"/>
  <c r="R838" i="2"/>
  <c r="Y837" i="2"/>
  <c r="X837" i="2"/>
  <c r="W837" i="2"/>
  <c r="V837" i="2"/>
  <c r="U837" i="2"/>
  <c r="T837" i="2"/>
  <c r="S837" i="2"/>
  <c r="R837" i="2"/>
  <c r="Y836" i="2"/>
  <c r="X836" i="2"/>
  <c r="W836" i="2"/>
  <c r="S836" i="2"/>
  <c r="Q836" i="2"/>
  <c r="P836" i="2"/>
  <c r="O836" i="2"/>
  <c r="N836" i="2"/>
  <c r="V836" i="2" s="1"/>
  <c r="M836" i="2"/>
  <c r="L836" i="2"/>
  <c r="U836" i="2" s="1"/>
  <c r="K836" i="2"/>
  <c r="J836" i="2"/>
  <c r="I836" i="2"/>
  <c r="H836" i="2"/>
  <c r="G836" i="2"/>
  <c r="F836" i="2"/>
  <c r="R836" i="2" s="1"/>
  <c r="E836" i="2"/>
  <c r="E829" i="2" s="1"/>
  <c r="D836" i="2"/>
  <c r="Y835" i="2"/>
  <c r="X835" i="2"/>
  <c r="W835" i="2"/>
  <c r="V835" i="2"/>
  <c r="U835" i="2"/>
  <c r="T835" i="2"/>
  <c r="S835" i="2"/>
  <c r="R835" i="2"/>
  <c r="Y834" i="2"/>
  <c r="X834" i="2"/>
  <c r="W834" i="2"/>
  <c r="V834" i="2"/>
  <c r="U834" i="2"/>
  <c r="T834" i="2"/>
  <c r="S834" i="2"/>
  <c r="R834" i="2"/>
  <c r="Y833" i="2"/>
  <c r="X833" i="2"/>
  <c r="W833" i="2"/>
  <c r="V833" i="2"/>
  <c r="U833" i="2"/>
  <c r="T833" i="2"/>
  <c r="S833" i="2"/>
  <c r="R833" i="2"/>
  <c r="Y832" i="2"/>
  <c r="X832" i="2"/>
  <c r="W832" i="2"/>
  <c r="V832" i="2"/>
  <c r="U832" i="2"/>
  <c r="T832" i="2"/>
  <c r="S832" i="2"/>
  <c r="R832" i="2"/>
  <c r="Y831" i="2"/>
  <c r="X831" i="2"/>
  <c r="W831" i="2"/>
  <c r="V831" i="2"/>
  <c r="U831" i="2"/>
  <c r="T831" i="2"/>
  <c r="S831" i="2"/>
  <c r="R831" i="2"/>
  <c r="Y830" i="2"/>
  <c r="X830" i="2"/>
  <c r="W830" i="2"/>
  <c r="V830" i="2"/>
  <c r="U830" i="2"/>
  <c r="T830" i="2"/>
  <c r="S830" i="2"/>
  <c r="R830" i="2"/>
  <c r="O829" i="2"/>
  <c r="I829" i="2"/>
  <c r="Y828" i="2"/>
  <c r="X828" i="2"/>
  <c r="W828" i="2"/>
  <c r="V828" i="2"/>
  <c r="U828" i="2"/>
  <c r="T828" i="2"/>
  <c r="S828" i="2"/>
  <c r="R828" i="2"/>
  <c r="Y827" i="2"/>
  <c r="X827" i="2"/>
  <c r="W827" i="2"/>
  <c r="V827" i="2"/>
  <c r="U827" i="2"/>
  <c r="T827" i="2"/>
  <c r="S827" i="2"/>
  <c r="R827" i="2"/>
  <c r="Y826" i="2"/>
  <c r="X826" i="2"/>
  <c r="W826" i="2"/>
  <c r="V826" i="2"/>
  <c r="U826" i="2"/>
  <c r="T826" i="2"/>
  <c r="S826" i="2"/>
  <c r="R826" i="2"/>
  <c r="Y825" i="2"/>
  <c r="X825" i="2"/>
  <c r="W825" i="2"/>
  <c r="V825" i="2"/>
  <c r="U825" i="2"/>
  <c r="T825" i="2"/>
  <c r="S825" i="2"/>
  <c r="R825" i="2"/>
  <c r="Y824" i="2"/>
  <c r="X824" i="2"/>
  <c r="W824" i="2"/>
  <c r="V824" i="2"/>
  <c r="U824" i="2"/>
  <c r="T824" i="2"/>
  <c r="S824" i="2"/>
  <c r="R824" i="2"/>
  <c r="Y823" i="2"/>
  <c r="X823" i="2"/>
  <c r="W823" i="2"/>
  <c r="S823" i="2"/>
  <c r="Q823" i="2"/>
  <c r="P823" i="2"/>
  <c r="O823" i="2"/>
  <c r="N823" i="2"/>
  <c r="V823" i="2" s="1"/>
  <c r="M823" i="2"/>
  <c r="L823" i="2"/>
  <c r="U823" i="2" s="1"/>
  <c r="K823" i="2"/>
  <c r="J823" i="2"/>
  <c r="I823" i="2"/>
  <c r="H823" i="2"/>
  <c r="G823" i="2"/>
  <c r="F823" i="2"/>
  <c r="R823" i="2" s="1"/>
  <c r="E823" i="2"/>
  <c r="D823" i="2"/>
  <c r="Y822" i="2"/>
  <c r="X822" i="2"/>
  <c r="W822" i="2"/>
  <c r="V822" i="2"/>
  <c r="U822" i="2"/>
  <c r="T822" i="2"/>
  <c r="S822" i="2"/>
  <c r="R822" i="2"/>
  <c r="Y821" i="2"/>
  <c r="X821" i="2"/>
  <c r="W821" i="2"/>
  <c r="V821" i="2"/>
  <c r="U821" i="2"/>
  <c r="T821" i="2"/>
  <c r="S821" i="2"/>
  <c r="R821" i="2"/>
  <c r="Y820" i="2"/>
  <c r="X820" i="2"/>
  <c r="W820" i="2"/>
  <c r="V820" i="2"/>
  <c r="U820" i="2"/>
  <c r="T820" i="2"/>
  <c r="S820" i="2"/>
  <c r="R820" i="2"/>
  <c r="Y819" i="2"/>
  <c r="X819" i="2"/>
  <c r="W819" i="2"/>
  <c r="V819" i="2"/>
  <c r="U819" i="2"/>
  <c r="T819" i="2"/>
  <c r="S819" i="2"/>
  <c r="R819" i="2"/>
  <c r="Y818" i="2"/>
  <c r="X818" i="2"/>
  <c r="W818" i="2"/>
  <c r="V818" i="2"/>
  <c r="U818" i="2"/>
  <c r="T818" i="2"/>
  <c r="S818" i="2"/>
  <c r="R818" i="2"/>
  <c r="Y817" i="2"/>
  <c r="X817" i="2"/>
  <c r="W817" i="2"/>
  <c r="V817" i="2"/>
  <c r="U817" i="2"/>
  <c r="T817" i="2"/>
  <c r="S817" i="2"/>
  <c r="R817" i="2"/>
  <c r="Y816" i="2"/>
  <c r="X816" i="2"/>
  <c r="W816" i="2"/>
  <c r="V816" i="2"/>
  <c r="U816" i="2"/>
  <c r="T816" i="2"/>
  <c r="S816" i="2"/>
  <c r="R816" i="2"/>
  <c r="Y815" i="2"/>
  <c r="X815" i="2"/>
  <c r="W815" i="2"/>
  <c r="V815" i="2"/>
  <c r="U815" i="2"/>
  <c r="T815" i="2"/>
  <c r="S815" i="2"/>
  <c r="R815" i="2"/>
  <c r="Y814" i="2"/>
  <c r="X814" i="2"/>
  <c r="W814" i="2"/>
  <c r="V814" i="2"/>
  <c r="U814" i="2"/>
  <c r="T814" i="2"/>
  <c r="S814" i="2"/>
  <c r="R814" i="2"/>
  <c r="U813" i="2"/>
  <c r="P813" i="2"/>
  <c r="Y813" i="2" s="1"/>
  <c r="N813" i="2"/>
  <c r="V813" i="2" s="1"/>
  <c r="L813" i="2"/>
  <c r="J813" i="2"/>
  <c r="H813" i="2"/>
  <c r="F813" i="2"/>
  <c r="S813" i="2" s="1"/>
  <c r="Y812" i="2"/>
  <c r="X812" i="2"/>
  <c r="W812" i="2"/>
  <c r="V812" i="2"/>
  <c r="U812" i="2"/>
  <c r="T812" i="2"/>
  <c r="S812" i="2"/>
  <c r="R812" i="2"/>
  <c r="Y811" i="2"/>
  <c r="X811" i="2"/>
  <c r="W811" i="2"/>
  <c r="V811" i="2"/>
  <c r="U811" i="2"/>
  <c r="T811" i="2"/>
  <c r="S811" i="2"/>
  <c r="R811" i="2"/>
  <c r="Y810" i="2"/>
  <c r="X810" i="2"/>
  <c r="W810" i="2"/>
  <c r="V810" i="2"/>
  <c r="U810" i="2"/>
  <c r="T810" i="2"/>
  <c r="S810" i="2"/>
  <c r="R810" i="2"/>
  <c r="Y809" i="2"/>
  <c r="X809" i="2"/>
  <c r="W809" i="2"/>
  <c r="V809" i="2"/>
  <c r="U809" i="2"/>
  <c r="T809" i="2"/>
  <c r="S809" i="2"/>
  <c r="R809" i="2"/>
  <c r="Y808" i="2"/>
  <c r="X808" i="2"/>
  <c r="W808" i="2"/>
  <c r="V808" i="2"/>
  <c r="U808" i="2"/>
  <c r="T808" i="2"/>
  <c r="S808" i="2"/>
  <c r="R808" i="2"/>
  <c r="Y807" i="2"/>
  <c r="X807" i="2"/>
  <c r="W807" i="2"/>
  <c r="V807" i="2"/>
  <c r="U807" i="2"/>
  <c r="T807" i="2"/>
  <c r="S807" i="2"/>
  <c r="R807" i="2"/>
  <c r="Y806" i="2"/>
  <c r="X806" i="2"/>
  <c r="W806" i="2"/>
  <c r="V806" i="2"/>
  <c r="U806" i="2"/>
  <c r="T806" i="2"/>
  <c r="S806" i="2"/>
  <c r="R806" i="2"/>
  <c r="Y805" i="2"/>
  <c r="X805" i="2"/>
  <c r="W805" i="2"/>
  <c r="V805" i="2"/>
  <c r="U805" i="2"/>
  <c r="T805" i="2"/>
  <c r="S805" i="2"/>
  <c r="R805" i="2"/>
  <c r="Y804" i="2"/>
  <c r="X804" i="2"/>
  <c r="W804" i="2"/>
  <c r="V804" i="2"/>
  <c r="U804" i="2"/>
  <c r="T804" i="2"/>
  <c r="S804" i="2"/>
  <c r="R804" i="2"/>
  <c r="Y803" i="2"/>
  <c r="X803" i="2"/>
  <c r="W803" i="2"/>
  <c r="V803" i="2"/>
  <c r="U803" i="2"/>
  <c r="T803" i="2"/>
  <c r="S803" i="2"/>
  <c r="R803" i="2"/>
  <c r="Y802" i="2"/>
  <c r="X802" i="2"/>
  <c r="W802" i="2"/>
  <c r="V802" i="2"/>
  <c r="U802" i="2"/>
  <c r="T802" i="2"/>
  <c r="S802" i="2"/>
  <c r="R802" i="2"/>
  <c r="W801" i="2"/>
  <c r="V801" i="2"/>
  <c r="U801" i="2"/>
  <c r="Q801" i="2"/>
  <c r="Q794" i="2" s="1"/>
  <c r="P801" i="2"/>
  <c r="Y801" i="2" s="1"/>
  <c r="O801" i="2"/>
  <c r="O794" i="2" s="1"/>
  <c r="N801" i="2"/>
  <c r="M801" i="2"/>
  <c r="L801" i="2"/>
  <c r="T801" i="2" s="1"/>
  <c r="K801" i="2"/>
  <c r="K794" i="2" s="1"/>
  <c r="J801" i="2"/>
  <c r="J794" i="2" s="1"/>
  <c r="I801" i="2"/>
  <c r="I794" i="2" s="1"/>
  <c r="H801" i="2"/>
  <c r="G801" i="2"/>
  <c r="F801" i="2"/>
  <c r="S801" i="2" s="1"/>
  <c r="E801" i="2"/>
  <c r="E794" i="2" s="1"/>
  <c r="D801" i="2"/>
  <c r="D794" i="2" s="1"/>
  <c r="Y800" i="2"/>
  <c r="X800" i="2"/>
  <c r="W800" i="2"/>
  <c r="V800" i="2"/>
  <c r="U800" i="2"/>
  <c r="T800" i="2"/>
  <c r="S800" i="2"/>
  <c r="R800" i="2"/>
  <c r="Y799" i="2"/>
  <c r="X799" i="2"/>
  <c r="W799" i="2"/>
  <c r="V799" i="2"/>
  <c r="U799" i="2"/>
  <c r="T799" i="2"/>
  <c r="S799" i="2"/>
  <c r="R799" i="2"/>
  <c r="Y798" i="2"/>
  <c r="X798" i="2"/>
  <c r="W798" i="2"/>
  <c r="V798" i="2"/>
  <c r="U798" i="2"/>
  <c r="T798" i="2"/>
  <c r="S798" i="2"/>
  <c r="R798" i="2"/>
  <c r="Y797" i="2"/>
  <c r="X797" i="2"/>
  <c r="W797" i="2"/>
  <c r="V797" i="2"/>
  <c r="U797" i="2"/>
  <c r="T797" i="2"/>
  <c r="S797" i="2"/>
  <c r="R797" i="2"/>
  <c r="Y796" i="2"/>
  <c r="X796" i="2"/>
  <c r="W796" i="2"/>
  <c r="V796" i="2"/>
  <c r="U796" i="2"/>
  <c r="T796" i="2"/>
  <c r="S796" i="2"/>
  <c r="R796" i="2"/>
  <c r="Y795" i="2"/>
  <c r="X795" i="2"/>
  <c r="W795" i="2"/>
  <c r="V795" i="2"/>
  <c r="U795" i="2"/>
  <c r="T795" i="2"/>
  <c r="S795" i="2"/>
  <c r="R795" i="2"/>
  <c r="N794" i="2"/>
  <c r="M794" i="2"/>
  <c r="H794" i="2"/>
  <c r="G794" i="2"/>
  <c r="Y793" i="2"/>
  <c r="X793" i="2"/>
  <c r="W793" i="2"/>
  <c r="V793" i="2"/>
  <c r="U793" i="2"/>
  <c r="T793" i="2"/>
  <c r="S793" i="2"/>
  <c r="R793" i="2"/>
  <c r="Y792" i="2"/>
  <c r="X792" i="2"/>
  <c r="W792" i="2"/>
  <c r="V792" i="2"/>
  <c r="U792" i="2"/>
  <c r="T792" i="2"/>
  <c r="S792" i="2"/>
  <c r="R792" i="2"/>
  <c r="Y790" i="2"/>
  <c r="X790" i="2"/>
  <c r="W790" i="2"/>
  <c r="V790" i="2"/>
  <c r="U790" i="2"/>
  <c r="T790" i="2"/>
  <c r="S790" i="2"/>
  <c r="R790" i="2"/>
  <c r="Y789" i="2"/>
  <c r="X789" i="2"/>
  <c r="W789" i="2"/>
  <c r="V789" i="2"/>
  <c r="U789" i="2"/>
  <c r="T789" i="2"/>
  <c r="S789" i="2"/>
  <c r="R789" i="2"/>
  <c r="Y788" i="2"/>
  <c r="X788" i="2"/>
  <c r="W788" i="2"/>
  <c r="V788" i="2"/>
  <c r="U788" i="2"/>
  <c r="T788" i="2"/>
  <c r="S788" i="2"/>
  <c r="R788" i="2"/>
  <c r="W787" i="2"/>
  <c r="V787" i="2"/>
  <c r="U787" i="2"/>
  <c r="Q787" i="2"/>
  <c r="Q758" i="2" s="1"/>
  <c r="P787" i="2"/>
  <c r="Y787" i="2" s="1"/>
  <c r="O787" i="2"/>
  <c r="O758" i="2" s="1"/>
  <c r="N787" i="2"/>
  <c r="M787" i="2"/>
  <c r="L787" i="2"/>
  <c r="T787" i="2" s="1"/>
  <c r="K787" i="2"/>
  <c r="J787" i="2"/>
  <c r="I787" i="2"/>
  <c r="I758" i="2" s="1"/>
  <c r="H787" i="2"/>
  <c r="G787" i="2"/>
  <c r="F787" i="2"/>
  <c r="S787" i="2" s="1"/>
  <c r="E787" i="2"/>
  <c r="D787" i="2"/>
  <c r="Y786" i="2"/>
  <c r="X786" i="2"/>
  <c r="W786" i="2"/>
  <c r="V786" i="2"/>
  <c r="U786" i="2"/>
  <c r="T786" i="2"/>
  <c r="S786" i="2"/>
  <c r="R786" i="2"/>
  <c r="Y785" i="2"/>
  <c r="X785" i="2"/>
  <c r="W785" i="2"/>
  <c r="V785" i="2"/>
  <c r="U785" i="2"/>
  <c r="T785" i="2"/>
  <c r="S785" i="2"/>
  <c r="R785" i="2"/>
  <c r="Y784" i="2"/>
  <c r="X784" i="2"/>
  <c r="W784" i="2"/>
  <c r="V784" i="2"/>
  <c r="U784" i="2"/>
  <c r="T784" i="2"/>
  <c r="S784" i="2"/>
  <c r="R784" i="2"/>
  <c r="Y783" i="2"/>
  <c r="X783" i="2"/>
  <c r="W783" i="2"/>
  <c r="V783" i="2"/>
  <c r="U783" i="2"/>
  <c r="T783" i="2"/>
  <c r="S783" i="2"/>
  <c r="R783" i="2"/>
  <c r="Y782" i="2"/>
  <c r="X782" i="2"/>
  <c r="W782" i="2"/>
  <c r="V782" i="2"/>
  <c r="U782" i="2"/>
  <c r="T782" i="2"/>
  <c r="S782" i="2"/>
  <c r="R782" i="2"/>
  <c r="Y781" i="2"/>
  <c r="X781" i="2"/>
  <c r="W781" i="2"/>
  <c r="V781" i="2"/>
  <c r="U781" i="2"/>
  <c r="T781" i="2"/>
  <c r="S781" i="2"/>
  <c r="R781" i="2"/>
  <c r="Y780" i="2"/>
  <c r="X780" i="2"/>
  <c r="W780" i="2"/>
  <c r="V780" i="2"/>
  <c r="U780" i="2"/>
  <c r="T780" i="2"/>
  <c r="S780" i="2"/>
  <c r="R780" i="2"/>
  <c r="Y779" i="2"/>
  <c r="X779" i="2"/>
  <c r="W779" i="2"/>
  <c r="V779" i="2"/>
  <c r="U779" i="2"/>
  <c r="T779" i="2"/>
  <c r="S779" i="2"/>
  <c r="R779" i="2"/>
  <c r="I779" i="2"/>
  <c r="I992" i="2" s="1"/>
  <c r="Y778" i="2"/>
  <c r="X778" i="2"/>
  <c r="W778" i="2"/>
  <c r="V778" i="2"/>
  <c r="U778" i="2"/>
  <c r="T778" i="2"/>
  <c r="S778" i="2"/>
  <c r="R778" i="2"/>
  <c r="I778" i="2"/>
  <c r="Y777" i="2"/>
  <c r="X777" i="2"/>
  <c r="W777" i="2"/>
  <c r="V777" i="2"/>
  <c r="U777" i="2"/>
  <c r="K777" i="2"/>
  <c r="K758" i="2" s="1"/>
  <c r="H777" i="2"/>
  <c r="F777" i="2"/>
  <c r="E777" i="2"/>
  <c r="Y776" i="2"/>
  <c r="X776" i="2"/>
  <c r="W776" i="2"/>
  <c r="V776" i="2"/>
  <c r="U776" i="2"/>
  <c r="T776" i="2"/>
  <c r="S776" i="2"/>
  <c r="R776" i="2"/>
  <c r="Y775" i="2"/>
  <c r="X775" i="2"/>
  <c r="W775" i="2"/>
  <c r="V775" i="2"/>
  <c r="U775" i="2"/>
  <c r="T775" i="2"/>
  <c r="S775" i="2"/>
  <c r="R775" i="2"/>
  <c r="Y774" i="2"/>
  <c r="X774" i="2"/>
  <c r="W774" i="2"/>
  <c r="V774" i="2"/>
  <c r="U774" i="2"/>
  <c r="T774" i="2"/>
  <c r="S774" i="2"/>
  <c r="R774" i="2"/>
  <c r="Y773" i="2"/>
  <c r="X773" i="2"/>
  <c r="W773" i="2"/>
  <c r="V773" i="2"/>
  <c r="U773" i="2"/>
  <c r="T773" i="2"/>
  <c r="S773" i="2"/>
  <c r="R773" i="2"/>
  <c r="Y772" i="2"/>
  <c r="X772" i="2"/>
  <c r="W772" i="2"/>
  <c r="V772" i="2"/>
  <c r="U772" i="2"/>
  <c r="T772" i="2"/>
  <c r="S772" i="2"/>
  <c r="R772" i="2"/>
  <c r="Y771" i="2"/>
  <c r="X771" i="2"/>
  <c r="W771" i="2"/>
  <c r="V771" i="2"/>
  <c r="U771" i="2"/>
  <c r="T771" i="2"/>
  <c r="S771" i="2"/>
  <c r="R771" i="2"/>
  <c r="Y770" i="2"/>
  <c r="X770" i="2"/>
  <c r="W770" i="2"/>
  <c r="V770" i="2"/>
  <c r="U770" i="2"/>
  <c r="T770" i="2"/>
  <c r="S770" i="2"/>
  <c r="R770" i="2"/>
  <c r="Y769" i="2"/>
  <c r="X769" i="2"/>
  <c r="W769" i="2"/>
  <c r="V769" i="2"/>
  <c r="U769" i="2"/>
  <c r="T769" i="2"/>
  <c r="S769" i="2"/>
  <c r="R769" i="2"/>
  <c r="Y768" i="2"/>
  <c r="X768" i="2"/>
  <c r="W768" i="2"/>
  <c r="V768" i="2"/>
  <c r="U768" i="2"/>
  <c r="T768" i="2"/>
  <c r="S768" i="2"/>
  <c r="R768" i="2"/>
  <c r="Y767" i="2"/>
  <c r="X767" i="2"/>
  <c r="W767" i="2"/>
  <c r="V767" i="2"/>
  <c r="U767" i="2"/>
  <c r="T767" i="2"/>
  <c r="S767" i="2"/>
  <c r="R767" i="2"/>
  <c r="Y766" i="2"/>
  <c r="X766" i="2"/>
  <c r="W766" i="2"/>
  <c r="V766" i="2"/>
  <c r="U766" i="2"/>
  <c r="T766" i="2"/>
  <c r="S766" i="2"/>
  <c r="R766" i="2"/>
  <c r="Y765" i="2"/>
  <c r="X765" i="2"/>
  <c r="W765" i="2"/>
  <c r="V765" i="2"/>
  <c r="U765" i="2"/>
  <c r="T765" i="2"/>
  <c r="S765" i="2"/>
  <c r="Q765" i="2"/>
  <c r="O765" i="2"/>
  <c r="M765" i="2"/>
  <c r="K765" i="2"/>
  <c r="J765" i="2"/>
  <c r="J758" i="2" s="1"/>
  <c r="I765" i="2"/>
  <c r="H765" i="2"/>
  <c r="G765" i="2"/>
  <c r="E765" i="2"/>
  <c r="E758" i="2" s="1"/>
  <c r="D765" i="2"/>
  <c r="D758" i="2" s="1"/>
  <c r="Y764" i="2"/>
  <c r="X764" i="2"/>
  <c r="W764" i="2"/>
  <c r="V764" i="2"/>
  <c r="U764" i="2"/>
  <c r="T764" i="2"/>
  <c r="S764" i="2"/>
  <c r="R764" i="2"/>
  <c r="Y763" i="2"/>
  <c r="X763" i="2"/>
  <c r="W763" i="2"/>
  <c r="V763" i="2"/>
  <c r="U763" i="2"/>
  <c r="T763" i="2"/>
  <c r="S763" i="2"/>
  <c r="R763" i="2"/>
  <c r="Y762" i="2"/>
  <c r="X762" i="2"/>
  <c r="W762" i="2"/>
  <c r="V762" i="2"/>
  <c r="U762" i="2"/>
  <c r="T762" i="2"/>
  <c r="S762" i="2"/>
  <c r="R762" i="2"/>
  <c r="Y761" i="2"/>
  <c r="X761" i="2"/>
  <c r="W761" i="2"/>
  <c r="V761" i="2"/>
  <c r="U761" i="2"/>
  <c r="T761" i="2"/>
  <c r="S761" i="2"/>
  <c r="R761" i="2"/>
  <c r="Y760" i="2"/>
  <c r="X760" i="2"/>
  <c r="W760" i="2"/>
  <c r="V760" i="2"/>
  <c r="U760" i="2"/>
  <c r="T760" i="2"/>
  <c r="S760" i="2"/>
  <c r="R760" i="2"/>
  <c r="Y759" i="2"/>
  <c r="X759" i="2"/>
  <c r="W759" i="2"/>
  <c r="V759" i="2"/>
  <c r="U759" i="2"/>
  <c r="T759" i="2"/>
  <c r="S759" i="2"/>
  <c r="R759" i="2"/>
  <c r="Y758" i="2"/>
  <c r="P758" i="2"/>
  <c r="X758" i="2" s="1"/>
  <c r="N758" i="2"/>
  <c r="M758" i="2"/>
  <c r="H758" i="2"/>
  <c r="G758" i="2"/>
  <c r="Y757" i="2"/>
  <c r="X757" i="2"/>
  <c r="W757" i="2"/>
  <c r="V757" i="2"/>
  <c r="U757" i="2"/>
  <c r="T757" i="2"/>
  <c r="S757" i="2"/>
  <c r="R757" i="2"/>
  <c r="Y756" i="2"/>
  <c r="X756" i="2"/>
  <c r="W756" i="2"/>
  <c r="V756" i="2"/>
  <c r="U756" i="2"/>
  <c r="T756" i="2"/>
  <c r="S756" i="2"/>
  <c r="R756" i="2"/>
  <c r="Y755" i="2"/>
  <c r="X755" i="2"/>
  <c r="W755" i="2"/>
  <c r="V755" i="2"/>
  <c r="U755" i="2"/>
  <c r="T755" i="2"/>
  <c r="S755" i="2"/>
  <c r="R755" i="2"/>
  <c r="Y754" i="2"/>
  <c r="X754" i="2"/>
  <c r="W754" i="2"/>
  <c r="V754" i="2"/>
  <c r="U754" i="2"/>
  <c r="T754" i="2"/>
  <c r="S754" i="2"/>
  <c r="R754" i="2"/>
  <c r="Y753" i="2"/>
  <c r="X753" i="2"/>
  <c r="W753" i="2"/>
  <c r="V753" i="2"/>
  <c r="U753" i="2"/>
  <c r="T753" i="2"/>
  <c r="S753" i="2"/>
  <c r="R753" i="2"/>
  <c r="W752" i="2"/>
  <c r="V752" i="2"/>
  <c r="U752" i="2"/>
  <c r="Q752" i="2"/>
  <c r="P752" i="2"/>
  <c r="Y752" i="2" s="1"/>
  <c r="O752" i="2"/>
  <c r="O723" i="2" s="1"/>
  <c r="N752" i="2"/>
  <c r="M752" i="2"/>
  <c r="L752" i="2"/>
  <c r="T752" i="2" s="1"/>
  <c r="K752" i="2"/>
  <c r="J752" i="2"/>
  <c r="I752" i="2"/>
  <c r="I723" i="2" s="1"/>
  <c r="H752" i="2"/>
  <c r="G752" i="2"/>
  <c r="F752" i="2"/>
  <c r="S752" i="2" s="1"/>
  <c r="E752" i="2"/>
  <c r="D752" i="2"/>
  <c r="Y751" i="2"/>
  <c r="X751" i="2"/>
  <c r="W751" i="2"/>
  <c r="V751" i="2"/>
  <c r="U751" i="2"/>
  <c r="T751" i="2"/>
  <c r="S751" i="2"/>
  <c r="R751" i="2"/>
  <c r="Y750" i="2"/>
  <c r="X750" i="2"/>
  <c r="W750" i="2"/>
  <c r="V750" i="2"/>
  <c r="U750" i="2"/>
  <c r="T750" i="2"/>
  <c r="S750" i="2"/>
  <c r="R750" i="2"/>
  <c r="Y749" i="2"/>
  <c r="X749" i="2"/>
  <c r="W749" i="2"/>
  <c r="V749" i="2"/>
  <c r="U749" i="2"/>
  <c r="T749" i="2"/>
  <c r="S749" i="2"/>
  <c r="R749" i="2"/>
  <c r="Y748" i="2"/>
  <c r="X748" i="2"/>
  <c r="W748" i="2"/>
  <c r="V748" i="2"/>
  <c r="U748" i="2"/>
  <c r="T748" i="2"/>
  <c r="S748" i="2"/>
  <c r="R748" i="2"/>
  <c r="Y747" i="2"/>
  <c r="X747" i="2"/>
  <c r="W747" i="2"/>
  <c r="V747" i="2"/>
  <c r="U747" i="2"/>
  <c r="T747" i="2"/>
  <c r="S747" i="2"/>
  <c r="R747" i="2"/>
  <c r="Y746" i="2"/>
  <c r="X746" i="2"/>
  <c r="W746" i="2"/>
  <c r="V746" i="2"/>
  <c r="U746" i="2"/>
  <c r="T746" i="2"/>
  <c r="S746" i="2"/>
  <c r="R746" i="2"/>
  <c r="Y745" i="2"/>
  <c r="X745" i="2"/>
  <c r="W745" i="2"/>
  <c r="V745" i="2"/>
  <c r="U745" i="2"/>
  <c r="T745" i="2"/>
  <c r="S745" i="2"/>
  <c r="R745" i="2"/>
  <c r="Y744" i="2"/>
  <c r="X744" i="2"/>
  <c r="W744" i="2"/>
  <c r="V744" i="2"/>
  <c r="U744" i="2"/>
  <c r="T744" i="2"/>
  <c r="S744" i="2"/>
  <c r="R744" i="2"/>
  <c r="H744" i="2"/>
  <c r="H992" i="2" s="1"/>
  <c r="Y743" i="2"/>
  <c r="X743" i="2"/>
  <c r="W743" i="2"/>
  <c r="V743" i="2"/>
  <c r="U743" i="2"/>
  <c r="T743" i="2"/>
  <c r="S743" i="2"/>
  <c r="R743" i="2"/>
  <c r="Y742" i="2"/>
  <c r="X742" i="2"/>
  <c r="W742" i="2"/>
  <c r="V742" i="2"/>
  <c r="U742" i="2"/>
  <c r="T742" i="2"/>
  <c r="J742" i="2"/>
  <c r="D742" i="2"/>
  <c r="R742" i="2" s="1"/>
  <c r="Y741" i="2"/>
  <c r="X741" i="2"/>
  <c r="W741" i="2"/>
  <c r="V741" i="2"/>
  <c r="U741" i="2"/>
  <c r="T741" i="2"/>
  <c r="S741" i="2"/>
  <c r="R741" i="2"/>
  <c r="Y740" i="2"/>
  <c r="X740" i="2"/>
  <c r="W740" i="2"/>
  <c r="V740" i="2"/>
  <c r="U740" i="2"/>
  <c r="T740" i="2"/>
  <c r="S740" i="2"/>
  <c r="R740" i="2"/>
  <c r="Y739" i="2"/>
  <c r="X739" i="2"/>
  <c r="W739" i="2"/>
  <c r="V739" i="2"/>
  <c r="U739" i="2"/>
  <c r="T739" i="2"/>
  <c r="S739" i="2"/>
  <c r="R739" i="2"/>
  <c r="Y738" i="2"/>
  <c r="X738" i="2"/>
  <c r="W738" i="2"/>
  <c r="V738" i="2"/>
  <c r="U738" i="2"/>
  <c r="T738" i="2"/>
  <c r="S738" i="2"/>
  <c r="R738" i="2"/>
  <c r="Y737" i="2"/>
  <c r="X737" i="2"/>
  <c r="W737" i="2"/>
  <c r="V737" i="2"/>
  <c r="U737" i="2"/>
  <c r="T737" i="2"/>
  <c r="S737" i="2"/>
  <c r="R737" i="2"/>
  <c r="Y736" i="2"/>
  <c r="X736" i="2"/>
  <c r="W736" i="2"/>
  <c r="V736" i="2"/>
  <c r="U736" i="2"/>
  <c r="T736" i="2"/>
  <c r="S736" i="2"/>
  <c r="R736" i="2"/>
  <c r="Y735" i="2"/>
  <c r="X735" i="2"/>
  <c r="W735" i="2"/>
  <c r="V735" i="2"/>
  <c r="U735" i="2"/>
  <c r="T735" i="2"/>
  <c r="S735" i="2"/>
  <c r="R735" i="2"/>
  <c r="Y734" i="2"/>
  <c r="X734" i="2"/>
  <c r="W734" i="2"/>
  <c r="V734" i="2"/>
  <c r="U734" i="2"/>
  <c r="T734" i="2"/>
  <c r="S734" i="2"/>
  <c r="R734" i="2"/>
  <c r="Y733" i="2"/>
  <c r="X733" i="2"/>
  <c r="W733" i="2"/>
  <c r="V733" i="2"/>
  <c r="U733" i="2"/>
  <c r="T733" i="2"/>
  <c r="S733" i="2"/>
  <c r="R733" i="2"/>
  <c r="Y732" i="2"/>
  <c r="X732" i="2"/>
  <c r="W732" i="2"/>
  <c r="V732" i="2"/>
  <c r="U732" i="2"/>
  <c r="T732" i="2"/>
  <c r="S732" i="2"/>
  <c r="R732" i="2"/>
  <c r="Y731" i="2"/>
  <c r="X731" i="2"/>
  <c r="W731" i="2"/>
  <c r="V731" i="2"/>
  <c r="U731" i="2"/>
  <c r="T731" i="2"/>
  <c r="S731" i="2"/>
  <c r="R731" i="2"/>
  <c r="V730" i="2"/>
  <c r="Q730" i="2"/>
  <c r="Q723" i="2" s="1"/>
  <c r="P730" i="2"/>
  <c r="O730" i="2"/>
  <c r="N730" i="2"/>
  <c r="M730" i="2"/>
  <c r="M723" i="2" s="1"/>
  <c r="L730" i="2"/>
  <c r="T730" i="2" s="1"/>
  <c r="K730" i="2"/>
  <c r="K723" i="2" s="1"/>
  <c r="J730" i="2"/>
  <c r="J723" i="2" s="1"/>
  <c r="I730" i="2"/>
  <c r="H730" i="2"/>
  <c r="G730" i="2"/>
  <c r="G723" i="2" s="1"/>
  <c r="F730" i="2"/>
  <c r="F723" i="2" s="1"/>
  <c r="E730" i="2"/>
  <c r="E723" i="2" s="1"/>
  <c r="D730" i="2"/>
  <c r="D723" i="2" s="1"/>
  <c r="Y729" i="2"/>
  <c r="X729" i="2"/>
  <c r="W729" i="2"/>
  <c r="V729" i="2"/>
  <c r="U729" i="2"/>
  <c r="T729" i="2"/>
  <c r="S729" i="2"/>
  <c r="R729" i="2"/>
  <c r="Y728" i="2"/>
  <c r="X728" i="2"/>
  <c r="W728" i="2"/>
  <c r="V728" i="2"/>
  <c r="U728" i="2"/>
  <c r="T728" i="2"/>
  <c r="S728" i="2"/>
  <c r="R728" i="2"/>
  <c r="Y727" i="2"/>
  <c r="X727" i="2"/>
  <c r="W727" i="2"/>
  <c r="V727" i="2"/>
  <c r="U727" i="2"/>
  <c r="T727" i="2"/>
  <c r="S727" i="2"/>
  <c r="R727" i="2"/>
  <c r="Y726" i="2"/>
  <c r="X726" i="2"/>
  <c r="W726" i="2"/>
  <c r="V726" i="2"/>
  <c r="U726" i="2"/>
  <c r="T726" i="2"/>
  <c r="S726" i="2"/>
  <c r="R726" i="2"/>
  <c r="Y725" i="2"/>
  <c r="X725" i="2"/>
  <c r="W725" i="2"/>
  <c r="V725" i="2"/>
  <c r="U725" i="2"/>
  <c r="T725" i="2"/>
  <c r="S725" i="2"/>
  <c r="R725" i="2"/>
  <c r="Y724" i="2"/>
  <c r="X724" i="2"/>
  <c r="W724" i="2"/>
  <c r="V724" i="2"/>
  <c r="U724" i="2"/>
  <c r="T724" i="2"/>
  <c r="S724" i="2"/>
  <c r="R724" i="2"/>
  <c r="N723" i="2"/>
  <c r="H723" i="2"/>
  <c r="Y722" i="2"/>
  <c r="X722" i="2"/>
  <c r="W722" i="2"/>
  <c r="V722" i="2"/>
  <c r="U722" i="2"/>
  <c r="T722" i="2"/>
  <c r="S722" i="2"/>
  <c r="R722" i="2"/>
  <c r="Y721" i="2"/>
  <c r="X721" i="2"/>
  <c r="W721" i="2"/>
  <c r="V721" i="2"/>
  <c r="U721" i="2"/>
  <c r="T721" i="2"/>
  <c r="S721" i="2"/>
  <c r="R721" i="2"/>
  <c r="V720" i="2"/>
  <c r="Q720" i="2"/>
  <c r="P720" i="2"/>
  <c r="O720" i="2"/>
  <c r="N720" i="2"/>
  <c r="M720" i="2"/>
  <c r="L720" i="2"/>
  <c r="T720" i="2" s="1"/>
  <c r="K720" i="2"/>
  <c r="J720" i="2"/>
  <c r="I720" i="2"/>
  <c r="H720" i="2"/>
  <c r="G720" i="2"/>
  <c r="F720" i="2"/>
  <c r="E720" i="2"/>
  <c r="D720" i="2"/>
  <c r="U719" i="2"/>
  <c r="T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R719" i="2" s="1"/>
  <c r="E719" i="2"/>
  <c r="D719" i="2"/>
  <c r="X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S718" i="2" s="1"/>
  <c r="E718" i="2"/>
  <c r="D718" i="2"/>
  <c r="V717" i="2"/>
  <c r="Q717" i="2"/>
  <c r="P717" i="2"/>
  <c r="O717" i="2"/>
  <c r="N717" i="2"/>
  <c r="M717" i="2"/>
  <c r="L717" i="2"/>
  <c r="T717" i="2" s="1"/>
  <c r="K717" i="2"/>
  <c r="J717" i="2"/>
  <c r="I717" i="2"/>
  <c r="H717" i="2"/>
  <c r="G717" i="2"/>
  <c r="F717" i="2"/>
  <c r="E717" i="2"/>
  <c r="D717" i="2"/>
  <c r="Q716" i="2"/>
  <c r="Q715" i="2" s="1"/>
  <c r="O716" i="2"/>
  <c r="O715" i="2" s="1"/>
  <c r="M716" i="2"/>
  <c r="K716" i="2"/>
  <c r="K715" i="2" s="1"/>
  <c r="J716" i="2"/>
  <c r="J715" i="2" s="1"/>
  <c r="I716" i="2"/>
  <c r="I715" i="2" s="1"/>
  <c r="H716" i="2"/>
  <c r="G716" i="2"/>
  <c r="F716" i="2"/>
  <c r="R716" i="2" s="1"/>
  <c r="E716" i="2"/>
  <c r="E715" i="2" s="1"/>
  <c r="D716" i="2"/>
  <c r="D715" i="2" s="1"/>
  <c r="M715" i="2"/>
  <c r="G715" i="2"/>
  <c r="V714" i="2"/>
  <c r="Q714" i="2"/>
  <c r="P714" i="2"/>
  <c r="O714" i="2"/>
  <c r="N714" i="2"/>
  <c r="M714" i="2"/>
  <c r="L714" i="2"/>
  <c r="T714" i="2" s="1"/>
  <c r="K714" i="2"/>
  <c r="J714" i="2"/>
  <c r="I714" i="2"/>
  <c r="H714" i="2"/>
  <c r="G714" i="2"/>
  <c r="F714" i="2"/>
  <c r="E714" i="2"/>
  <c r="D714" i="2"/>
  <c r="U713" i="2"/>
  <c r="T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R713" i="2" s="1"/>
  <c r="E713" i="2"/>
  <c r="D713" i="2"/>
  <c r="X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S712" i="2" s="1"/>
  <c r="E712" i="2"/>
  <c r="D712" i="2"/>
  <c r="V711" i="2"/>
  <c r="Q711" i="2"/>
  <c r="P711" i="2"/>
  <c r="O711" i="2"/>
  <c r="N711" i="2"/>
  <c r="M711" i="2"/>
  <c r="L711" i="2"/>
  <c r="T711" i="2" s="1"/>
  <c r="K711" i="2"/>
  <c r="J711" i="2"/>
  <c r="I711" i="2"/>
  <c r="H711" i="2"/>
  <c r="G711" i="2"/>
  <c r="F711" i="2"/>
  <c r="S711" i="2" s="1"/>
  <c r="E711" i="2"/>
  <c r="D711" i="2"/>
  <c r="U710" i="2"/>
  <c r="T710" i="2"/>
  <c r="Q710" i="2"/>
  <c r="P710" i="2"/>
  <c r="X710" i="2" s="1"/>
  <c r="O710" i="2"/>
  <c r="N710" i="2"/>
  <c r="M710" i="2"/>
  <c r="L710" i="2"/>
  <c r="K710" i="2"/>
  <c r="J710" i="2"/>
  <c r="I710" i="2"/>
  <c r="H710" i="2"/>
  <c r="G710" i="2"/>
  <c r="F710" i="2"/>
  <c r="R710" i="2" s="1"/>
  <c r="E710" i="2"/>
  <c r="D710" i="2"/>
  <c r="X709" i="2"/>
  <c r="Q709" i="2"/>
  <c r="P709" i="2"/>
  <c r="O709" i="2"/>
  <c r="N709" i="2"/>
  <c r="V709" i="2" s="1"/>
  <c r="M709" i="2"/>
  <c r="L709" i="2"/>
  <c r="K709" i="2"/>
  <c r="J709" i="2"/>
  <c r="I709" i="2"/>
  <c r="H709" i="2"/>
  <c r="G709" i="2"/>
  <c r="F709" i="2"/>
  <c r="S709" i="2" s="1"/>
  <c r="E709" i="2"/>
  <c r="D709" i="2"/>
  <c r="V708" i="2"/>
  <c r="Q708" i="2"/>
  <c r="P708" i="2"/>
  <c r="O708" i="2"/>
  <c r="N708" i="2"/>
  <c r="M708" i="2"/>
  <c r="L708" i="2"/>
  <c r="T708" i="2" s="1"/>
  <c r="K708" i="2"/>
  <c r="J708" i="2"/>
  <c r="I708" i="2"/>
  <c r="H708" i="2"/>
  <c r="G708" i="2"/>
  <c r="F708" i="2"/>
  <c r="S708" i="2" s="1"/>
  <c r="E708" i="2"/>
  <c r="D708" i="2"/>
  <c r="U707" i="2"/>
  <c r="T707" i="2"/>
  <c r="Q707" i="2"/>
  <c r="P707" i="2"/>
  <c r="X707" i="2" s="1"/>
  <c r="O707" i="2"/>
  <c r="N707" i="2"/>
  <c r="M707" i="2"/>
  <c r="L707" i="2"/>
  <c r="K707" i="2"/>
  <c r="J707" i="2"/>
  <c r="I707" i="2"/>
  <c r="H707" i="2"/>
  <c r="G707" i="2"/>
  <c r="F707" i="2"/>
  <c r="R707" i="2" s="1"/>
  <c r="E707" i="2"/>
  <c r="D707" i="2"/>
  <c r="X706" i="2"/>
  <c r="Q706" i="2"/>
  <c r="P706" i="2"/>
  <c r="O706" i="2"/>
  <c r="O705" i="2" s="1"/>
  <c r="O686" i="2" s="1"/>
  <c r="N706" i="2"/>
  <c r="V706" i="2" s="1"/>
  <c r="M706" i="2"/>
  <c r="M705" i="2" s="1"/>
  <c r="M686" i="2" s="1"/>
  <c r="L706" i="2"/>
  <c r="K706" i="2"/>
  <c r="J706" i="2"/>
  <c r="I706" i="2"/>
  <c r="I705" i="2" s="1"/>
  <c r="I686" i="2" s="1"/>
  <c r="H706" i="2"/>
  <c r="H705" i="2" s="1"/>
  <c r="G706" i="2"/>
  <c r="G705" i="2" s="1"/>
  <c r="G686" i="2" s="1"/>
  <c r="F706" i="2"/>
  <c r="E706" i="2"/>
  <c r="D706" i="2"/>
  <c r="Q705" i="2"/>
  <c r="P705" i="2"/>
  <c r="K705" i="2"/>
  <c r="J705" i="2"/>
  <c r="E705" i="2"/>
  <c r="D705" i="2"/>
  <c r="U704" i="2"/>
  <c r="T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R704" i="2" s="1"/>
  <c r="E704" i="2"/>
  <c r="D704" i="2"/>
  <c r="X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S703" i="2" s="1"/>
  <c r="E703" i="2"/>
  <c r="D703" i="2"/>
  <c r="V702" i="2"/>
  <c r="Q702" i="2"/>
  <c r="P702" i="2"/>
  <c r="O702" i="2"/>
  <c r="N702" i="2"/>
  <c r="M702" i="2"/>
  <c r="L702" i="2"/>
  <c r="T702" i="2" s="1"/>
  <c r="K702" i="2"/>
  <c r="J702" i="2"/>
  <c r="I702" i="2"/>
  <c r="H702" i="2"/>
  <c r="G702" i="2"/>
  <c r="F702" i="2"/>
  <c r="E702" i="2"/>
  <c r="D702" i="2"/>
  <c r="U701" i="2"/>
  <c r="T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R701" i="2" s="1"/>
  <c r="E701" i="2"/>
  <c r="D701" i="2"/>
  <c r="X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S700" i="2" s="1"/>
  <c r="E700" i="2"/>
  <c r="D700" i="2"/>
  <c r="V699" i="2"/>
  <c r="Q699" i="2"/>
  <c r="P699" i="2"/>
  <c r="O699" i="2"/>
  <c r="N699" i="2"/>
  <c r="M699" i="2"/>
  <c r="L699" i="2"/>
  <c r="T699" i="2" s="1"/>
  <c r="K699" i="2"/>
  <c r="J699" i="2"/>
  <c r="I699" i="2"/>
  <c r="H699" i="2"/>
  <c r="G699" i="2"/>
  <c r="F699" i="2"/>
  <c r="S699" i="2" s="1"/>
  <c r="E699" i="2"/>
  <c r="D699" i="2"/>
  <c r="U698" i="2"/>
  <c r="T698" i="2"/>
  <c r="Q698" i="2"/>
  <c r="P698" i="2"/>
  <c r="X698" i="2" s="1"/>
  <c r="O698" i="2"/>
  <c r="N698" i="2"/>
  <c r="M698" i="2"/>
  <c r="L698" i="2"/>
  <c r="K698" i="2"/>
  <c r="J698" i="2"/>
  <c r="I698" i="2"/>
  <c r="H698" i="2"/>
  <c r="G698" i="2"/>
  <c r="F698" i="2"/>
  <c r="R698" i="2" s="1"/>
  <c r="E698" i="2"/>
  <c r="D698" i="2"/>
  <c r="X697" i="2"/>
  <c r="Q697" i="2"/>
  <c r="P697" i="2"/>
  <c r="O697" i="2"/>
  <c r="N697" i="2"/>
  <c r="V697" i="2" s="1"/>
  <c r="M697" i="2"/>
  <c r="L697" i="2"/>
  <c r="K697" i="2"/>
  <c r="J697" i="2"/>
  <c r="I697" i="2"/>
  <c r="H697" i="2"/>
  <c r="G697" i="2"/>
  <c r="F697" i="2"/>
  <c r="S697" i="2" s="1"/>
  <c r="E697" i="2"/>
  <c r="D697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U695" i="2"/>
  <c r="T695" i="2"/>
  <c r="Q695" i="2"/>
  <c r="P695" i="2"/>
  <c r="O695" i="2"/>
  <c r="N695" i="2"/>
  <c r="W695" i="2" s="1"/>
  <c r="M695" i="2"/>
  <c r="L695" i="2"/>
  <c r="K695" i="2"/>
  <c r="J695" i="2"/>
  <c r="I695" i="2"/>
  <c r="H695" i="2"/>
  <c r="G695" i="2"/>
  <c r="F695" i="2"/>
  <c r="R695" i="2" s="1"/>
  <c r="E695" i="2"/>
  <c r="D695" i="2"/>
  <c r="Q694" i="2"/>
  <c r="P694" i="2"/>
  <c r="O694" i="2"/>
  <c r="O693" i="2" s="1"/>
  <c r="N694" i="2"/>
  <c r="M694" i="2"/>
  <c r="M693" i="2" s="1"/>
  <c r="L694" i="2"/>
  <c r="K694" i="2"/>
  <c r="J694" i="2"/>
  <c r="I694" i="2"/>
  <c r="I693" i="2" s="1"/>
  <c r="H694" i="2"/>
  <c r="H693" i="2" s="1"/>
  <c r="G694" i="2"/>
  <c r="G693" i="2" s="1"/>
  <c r="F694" i="2"/>
  <c r="S694" i="2" s="1"/>
  <c r="E694" i="2"/>
  <c r="D694" i="2"/>
  <c r="Q693" i="2"/>
  <c r="P693" i="2"/>
  <c r="L693" i="2"/>
  <c r="K693" i="2"/>
  <c r="J693" i="2"/>
  <c r="E693" i="2"/>
  <c r="D693" i="2"/>
  <c r="U692" i="2"/>
  <c r="T692" i="2"/>
  <c r="Q692" i="2"/>
  <c r="P692" i="2"/>
  <c r="O692" i="2"/>
  <c r="N692" i="2"/>
  <c r="W692" i="2" s="1"/>
  <c r="M692" i="2"/>
  <c r="L692" i="2"/>
  <c r="K692" i="2"/>
  <c r="J692" i="2"/>
  <c r="I692" i="2"/>
  <c r="H692" i="2"/>
  <c r="G692" i="2"/>
  <c r="F692" i="2"/>
  <c r="E692" i="2"/>
  <c r="D692" i="2"/>
  <c r="T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S691" i="2" s="1"/>
  <c r="E691" i="2"/>
  <c r="D691" i="2"/>
  <c r="Q690" i="2"/>
  <c r="P690" i="2"/>
  <c r="Y690" i="2" s="1"/>
  <c r="O690" i="2"/>
  <c r="N690" i="2"/>
  <c r="M690" i="2"/>
  <c r="L690" i="2"/>
  <c r="K690" i="2"/>
  <c r="J690" i="2"/>
  <c r="I690" i="2"/>
  <c r="H690" i="2"/>
  <c r="G690" i="2"/>
  <c r="F690" i="2"/>
  <c r="S690" i="2" s="1"/>
  <c r="E690" i="2"/>
  <c r="D690" i="2"/>
  <c r="U689" i="2"/>
  <c r="T689" i="2"/>
  <c r="Q689" i="2"/>
  <c r="P689" i="2"/>
  <c r="O689" i="2"/>
  <c r="N689" i="2"/>
  <c r="W689" i="2" s="1"/>
  <c r="M689" i="2"/>
  <c r="L689" i="2"/>
  <c r="K689" i="2"/>
  <c r="J689" i="2"/>
  <c r="I689" i="2"/>
  <c r="H689" i="2"/>
  <c r="G689" i="2"/>
  <c r="F689" i="2"/>
  <c r="R689" i="2" s="1"/>
  <c r="E689" i="2"/>
  <c r="D689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S688" i="2" s="1"/>
  <c r="E688" i="2"/>
  <c r="D688" i="2"/>
  <c r="V687" i="2"/>
  <c r="Q687" i="2"/>
  <c r="Q686" i="2" s="1"/>
  <c r="P687" i="2"/>
  <c r="Y687" i="2" s="1"/>
  <c r="O687" i="2"/>
  <c r="N687" i="2"/>
  <c r="M687" i="2"/>
  <c r="L687" i="2"/>
  <c r="K687" i="2"/>
  <c r="J687" i="2"/>
  <c r="J686" i="2" s="1"/>
  <c r="I687" i="2"/>
  <c r="H687" i="2"/>
  <c r="G687" i="2"/>
  <c r="F687" i="2"/>
  <c r="E687" i="2"/>
  <c r="D687" i="2"/>
  <c r="D686" i="2"/>
  <c r="Y685" i="2"/>
  <c r="X685" i="2"/>
  <c r="W685" i="2"/>
  <c r="V685" i="2"/>
  <c r="U685" i="2"/>
  <c r="T685" i="2"/>
  <c r="S685" i="2"/>
  <c r="R685" i="2"/>
  <c r="Y684" i="2"/>
  <c r="X684" i="2"/>
  <c r="W684" i="2"/>
  <c r="V684" i="2"/>
  <c r="U684" i="2"/>
  <c r="T684" i="2"/>
  <c r="S684" i="2"/>
  <c r="R684" i="2"/>
  <c r="Y683" i="2"/>
  <c r="X683" i="2"/>
  <c r="W683" i="2"/>
  <c r="V683" i="2"/>
  <c r="U683" i="2"/>
  <c r="T683" i="2"/>
  <c r="S683" i="2"/>
  <c r="R683" i="2"/>
  <c r="Y682" i="2"/>
  <c r="X682" i="2"/>
  <c r="W682" i="2"/>
  <c r="V682" i="2"/>
  <c r="U682" i="2"/>
  <c r="T682" i="2"/>
  <c r="S682" i="2"/>
  <c r="R682" i="2"/>
  <c r="Y681" i="2"/>
  <c r="X681" i="2"/>
  <c r="W681" i="2"/>
  <c r="V681" i="2"/>
  <c r="U681" i="2"/>
  <c r="T681" i="2"/>
  <c r="S681" i="2"/>
  <c r="R681" i="2"/>
  <c r="Y680" i="2"/>
  <c r="X680" i="2"/>
  <c r="W680" i="2"/>
  <c r="V680" i="2"/>
  <c r="U680" i="2"/>
  <c r="T680" i="2"/>
  <c r="S680" i="2"/>
  <c r="R680" i="2"/>
  <c r="Y679" i="2"/>
  <c r="X679" i="2"/>
  <c r="W679" i="2"/>
  <c r="V679" i="2"/>
  <c r="U679" i="2"/>
  <c r="T679" i="2"/>
  <c r="S679" i="2"/>
  <c r="R679" i="2"/>
  <c r="U678" i="2"/>
  <c r="T678" i="2"/>
  <c r="Q678" i="2"/>
  <c r="P678" i="2"/>
  <c r="O678" i="2"/>
  <c r="N678" i="2"/>
  <c r="W678" i="2" s="1"/>
  <c r="M678" i="2"/>
  <c r="L678" i="2"/>
  <c r="K678" i="2"/>
  <c r="J678" i="2"/>
  <c r="I678" i="2"/>
  <c r="H678" i="2"/>
  <c r="G678" i="2"/>
  <c r="F678" i="2"/>
  <c r="R678" i="2" s="1"/>
  <c r="E678" i="2"/>
  <c r="D678" i="2"/>
  <c r="Y677" i="2"/>
  <c r="X677" i="2"/>
  <c r="W677" i="2"/>
  <c r="V677" i="2"/>
  <c r="U677" i="2"/>
  <c r="T677" i="2"/>
  <c r="S677" i="2"/>
  <c r="R677" i="2"/>
  <c r="Y676" i="2"/>
  <c r="X676" i="2"/>
  <c r="W676" i="2"/>
  <c r="V676" i="2"/>
  <c r="U676" i="2"/>
  <c r="T676" i="2"/>
  <c r="S676" i="2"/>
  <c r="R676" i="2"/>
  <c r="Y675" i="2"/>
  <c r="X675" i="2"/>
  <c r="W675" i="2"/>
  <c r="V675" i="2"/>
  <c r="U675" i="2"/>
  <c r="T675" i="2"/>
  <c r="S675" i="2"/>
  <c r="R675" i="2"/>
  <c r="Y674" i="2"/>
  <c r="X674" i="2"/>
  <c r="W674" i="2"/>
  <c r="V674" i="2"/>
  <c r="U674" i="2"/>
  <c r="T674" i="2"/>
  <c r="S674" i="2"/>
  <c r="R674" i="2"/>
  <c r="Y673" i="2"/>
  <c r="X673" i="2"/>
  <c r="W673" i="2"/>
  <c r="V673" i="2"/>
  <c r="U673" i="2"/>
  <c r="T673" i="2"/>
  <c r="S673" i="2"/>
  <c r="R673" i="2"/>
  <c r="Y672" i="2"/>
  <c r="X672" i="2"/>
  <c r="W672" i="2"/>
  <c r="V672" i="2"/>
  <c r="U672" i="2"/>
  <c r="T672" i="2"/>
  <c r="S672" i="2"/>
  <c r="R672" i="2"/>
  <c r="Y671" i="2"/>
  <c r="X671" i="2"/>
  <c r="W671" i="2"/>
  <c r="V671" i="2"/>
  <c r="U671" i="2"/>
  <c r="T671" i="2"/>
  <c r="S671" i="2"/>
  <c r="R671" i="2"/>
  <c r="Y670" i="2"/>
  <c r="X670" i="2"/>
  <c r="W670" i="2"/>
  <c r="V670" i="2"/>
  <c r="U670" i="2"/>
  <c r="T670" i="2"/>
  <c r="S670" i="2"/>
  <c r="R670" i="2"/>
  <c r="Y669" i="2"/>
  <c r="X669" i="2"/>
  <c r="W669" i="2"/>
  <c r="V669" i="2"/>
  <c r="U669" i="2"/>
  <c r="T669" i="2"/>
  <c r="S669" i="2"/>
  <c r="R669" i="2"/>
  <c r="Y668" i="2"/>
  <c r="X668" i="2"/>
  <c r="W668" i="2"/>
  <c r="V668" i="2"/>
  <c r="U668" i="2"/>
  <c r="T668" i="2"/>
  <c r="S668" i="2"/>
  <c r="R668" i="2"/>
  <c r="Y667" i="2"/>
  <c r="X667" i="2"/>
  <c r="W667" i="2"/>
  <c r="V667" i="2"/>
  <c r="U667" i="2"/>
  <c r="T667" i="2"/>
  <c r="S667" i="2"/>
  <c r="R667" i="2"/>
  <c r="Y666" i="2"/>
  <c r="X666" i="2"/>
  <c r="W666" i="2"/>
  <c r="V666" i="2"/>
  <c r="U666" i="2"/>
  <c r="T666" i="2"/>
  <c r="S666" i="2"/>
  <c r="R666" i="2"/>
  <c r="Y665" i="2"/>
  <c r="X665" i="2"/>
  <c r="W665" i="2"/>
  <c r="V665" i="2"/>
  <c r="U665" i="2"/>
  <c r="T665" i="2"/>
  <c r="S665" i="2"/>
  <c r="R665" i="2"/>
  <c r="Y664" i="2"/>
  <c r="X664" i="2"/>
  <c r="W664" i="2"/>
  <c r="V664" i="2"/>
  <c r="U664" i="2"/>
  <c r="T664" i="2"/>
  <c r="S664" i="2"/>
  <c r="R664" i="2"/>
  <c r="Y663" i="2"/>
  <c r="X663" i="2"/>
  <c r="W663" i="2"/>
  <c r="V663" i="2"/>
  <c r="U663" i="2"/>
  <c r="T663" i="2"/>
  <c r="S663" i="2"/>
  <c r="R663" i="2"/>
  <c r="Y662" i="2"/>
  <c r="X662" i="2"/>
  <c r="W662" i="2"/>
  <c r="V662" i="2"/>
  <c r="U662" i="2"/>
  <c r="T662" i="2"/>
  <c r="S662" i="2"/>
  <c r="R662" i="2"/>
  <c r="Y661" i="2"/>
  <c r="X661" i="2"/>
  <c r="W661" i="2"/>
  <c r="V661" i="2"/>
  <c r="U661" i="2"/>
  <c r="T661" i="2"/>
  <c r="S661" i="2"/>
  <c r="R661" i="2"/>
  <c r="Y660" i="2"/>
  <c r="X660" i="2"/>
  <c r="W660" i="2"/>
  <c r="V660" i="2"/>
  <c r="U660" i="2"/>
  <c r="T660" i="2"/>
  <c r="S660" i="2"/>
  <c r="R660" i="2"/>
  <c r="Y659" i="2"/>
  <c r="X659" i="2"/>
  <c r="W659" i="2"/>
  <c r="V659" i="2"/>
  <c r="U659" i="2"/>
  <c r="T659" i="2"/>
  <c r="S659" i="2"/>
  <c r="R659" i="2"/>
  <c r="Y658" i="2"/>
  <c r="X658" i="2"/>
  <c r="W658" i="2"/>
  <c r="V658" i="2"/>
  <c r="U658" i="2"/>
  <c r="T658" i="2"/>
  <c r="S658" i="2"/>
  <c r="R658" i="2"/>
  <c r="Y657" i="2"/>
  <c r="X657" i="2"/>
  <c r="W657" i="2"/>
  <c r="V657" i="2"/>
  <c r="U657" i="2"/>
  <c r="T657" i="2"/>
  <c r="S657" i="2"/>
  <c r="R657" i="2"/>
  <c r="U656" i="2"/>
  <c r="T656" i="2"/>
  <c r="S656" i="2"/>
  <c r="Q656" i="2"/>
  <c r="P656" i="2"/>
  <c r="O656" i="2"/>
  <c r="O649" i="2" s="1"/>
  <c r="N656" i="2"/>
  <c r="M656" i="2"/>
  <c r="L656" i="2"/>
  <c r="K656" i="2"/>
  <c r="J656" i="2"/>
  <c r="I656" i="2"/>
  <c r="I649" i="2" s="1"/>
  <c r="H656" i="2"/>
  <c r="H649" i="2" s="1"/>
  <c r="G656" i="2"/>
  <c r="G649" i="2" s="1"/>
  <c r="F656" i="2"/>
  <c r="R656" i="2" s="1"/>
  <c r="E656" i="2"/>
  <c r="D656" i="2"/>
  <c r="Y655" i="2"/>
  <c r="X655" i="2"/>
  <c r="W655" i="2"/>
  <c r="V655" i="2"/>
  <c r="U655" i="2"/>
  <c r="T655" i="2"/>
  <c r="S655" i="2"/>
  <c r="R655" i="2"/>
  <c r="Y654" i="2"/>
  <c r="X654" i="2"/>
  <c r="W654" i="2"/>
  <c r="V654" i="2"/>
  <c r="U654" i="2"/>
  <c r="T654" i="2"/>
  <c r="S654" i="2"/>
  <c r="R654" i="2"/>
  <c r="Y653" i="2"/>
  <c r="X653" i="2"/>
  <c r="W653" i="2"/>
  <c r="V653" i="2"/>
  <c r="U653" i="2"/>
  <c r="T653" i="2"/>
  <c r="S653" i="2"/>
  <c r="R653" i="2"/>
  <c r="Y652" i="2"/>
  <c r="X652" i="2"/>
  <c r="W652" i="2"/>
  <c r="V652" i="2"/>
  <c r="U652" i="2"/>
  <c r="T652" i="2"/>
  <c r="S652" i="2"/>
  <c r="R652" i="2"/>
  <c r="Y651" i="2"/>
  <c r="X651" i="2"/>
  <c r="W651" i="2"/>
  <c r="V651" i="2"/>
  <c r="U651" i="2"/>
  <c r="T651" i="2"/>
  <c r="S651" i="2"/>
  <c r="R651" i="2"/>
  <c r="Y650" i="2"/>
  <c r="X650" i="2"/>
  <c r="W650" i="2"/>
  <c r="V650" i="2"/>
  <c r="U650" i="2"/>
  <c r="T650" i="2"/>
  <c r="S650" i="2"/>
  <c r="R650" i="2"/>
  <c r="Q649" i="2"/>
  <c r="P649" i="2"/>
  <c r="M649" i="2"/>
  <c r="L649" i="2"/>
  <c r="K649" i="2"/>
  <c r="J649" i="2"/>
  <c r="F649" i="2"/>
  <c r="S649" i="2" s="1"/>
  <c r="E649" i="2"/>
  <c r="D649" i="2"/>
  <c r="Y648" i="2"/>
  <c r="X648" i="2"/>
  <c r="W648" i="2"/>
  <c r="V648" i="2"/>
  <c r="U648" i="2"/>
  <c r="T648" i="2"/>
  <c r="S648" i="2"/>
  <c r="R648" i="2"/>
  <c r="Y647" i="2"/>
  <c r="X647" i="2"/>
  <c r="W647" i="2"/>
  <c r="V647" i="2"/>
  <c r="U647" i="2"/>
  <c r="T647" i="2"/>
  <c r="S647" i="2"/>
  <c r="R647" i="2"/>
  <c r="Y646" i="2"/>
  <c r="X646" i="2"/>
  <c r="W646" i="2"/>
  <c r="V646" i="2"/>
  <c r="U646" i="2"/>
  <c r="T646" i="2"/>
  <c r="S646" i="2"/>
  <c r="R646" i="2"/>
  <c r="Y645" i="2"/>
  <c r="X645" i="2"/>
  <c r="W645" i="2"/>
  <c r="V645" i="2"/>
  <c r="U645" i="2"/>
  <c r="T645" i="2"/>
  <c r="S645" i="2"/>
  <c r="R645" i="2"/>
  <c r="Y644" i="2"/>
  <c r="X644" i="2"/>
  <c r="W644" i="2"/>
  <c r="V644" i="2"/>
  <c r="U644" i="2"/>
  <c r="T644" i="2"/>
  <c r="S644" i="2"/>
  <c r="R644" i="2"/>
  <c r="Y643" i="2"/>
  <c r="X643" i="2"/>
  <c r="W643" i="2"/>
  <c r="V643" i="2"/>
  <c r="U643" i="2"/>
  <c r="T643" i="2"/>
  <c r="S643" i="2"/>
  <c r="R643" i="2"/>
  <c r="Y642" i="2"/>
  <c r="X642" i="2"/>
  <c r="W642" i="2"/>
  <c r="V642" i="2"/>
  <c r="U642" i="2"/>
  <c r="T642" i="2"/>
  <c r="S642" i="2"/>
  <c r="R642" i="2"/>
  <c r="W641" i="2"/>
  <c r="Q641" i="2"/>
  <c r="P641" i="2"/>
  <c r="O641" i="2"/>
  <c r="N641" i="2"/>
  <c r="V641" i="2" s="1"/>
  <c r="M641" i="2"/>
  <c r="M612" i="2" s="1"/>
  <c r="L641" i="2"/>
  <c r="K641" i="2"/>
  <c r="J641" i="2"/>
  <c r="I641" i="2"/>
  <c r="H641" i="2"/>
  <c r="G641" i="2"/>
  <c r="F641" i="2"/>
  <c r="S641" i="2" s="1"/>
  <c r="E641" i="2"/>
  <c r="D641" i="2"/>
  <c r="D612" i="2" s="1"/>
  <c r="Y640" i="2"/>
  <c r="X640" i="2"/>
  <c r="W640" i="2"/>
  <c r="V640" i="2"/>
  <c r="U640" i="2"/>
  <c r="T640" i="2"/>
  <c r="S640" i="2"/>
  <c r="R640" i="2"/>
  <c r="Y639" i="2"/>
  <c r="X639" i="2"/>
  <c r="W639" i="2"/>
  <c r="V639" i="2"/>
  <c r="U639" i="2"/>
  <c r="T639" i="2"/>
  <c r="S639" i="2"/>
  <c r="R639" i="2"/>
  <c r="Y638" i="2"/>
  <c r="X638" i="2"/>
  <c r="W638" i="2"/>
  <c r="V638" i="2"/>
  <c r="U638" i="2"/>
  <c r="T638" i="2"/>
  <c r="S638" i="2"/>
  <c r="R638" i="2"/>
  <c r="Y637" i="2"/>
  <c r="X637" i="2"/>
  <c r="W637" i="2"/>
  <c r="V637" i="2"/>
  <c r="U637" i="2"/>
  <c r="T637" i="2"/>
  <c r="S637" i="2"/>
  <c r="R637" i="2"/>
  <c r="Y636" i="2"/>
  <c r="X636" i="2"/>
  <c r="W636" i="2"/>
  <c r="V636" i="2"/>
  <c r="U636" i="2"/>
  <c r="T636" i="2"/>
  <c r="S636" i="2"/>
  <c r="R636" i="2"/>
  <c r="Y635" i="2"/>
  <c r="X635" i="2"/>
  <c r="W635" i="2"/>
  <c r="V635" i="2"/>
  <c r="U635" i="2"/>
  <c r="T635" i="2"/>
  <c r="S635" i="2"/>
  <c r="R635" i="2"/>
  <c r="Y634" i="2"/>
  <c r="X634" i="2"/>
  <c r="W634" i="2"/>
  <c r="V634" i="2"/>
  <c r="U634" i="2"/>
  <c r="T634" i="2"/>
  <c r="S634" i="2"/>
  <c r="R634" i="2"/>
  <c r="Y633" i="2"/>
  <c r="X633" i="2"/>
  <c r="W633" i="2"/>
  <c r="V633" i="2"/>
  <c r="U633" i="2"/>
  <c r="T633" i="2"/>
  <c r="S633" i="2"/>
  <c r="R633" i="2"/>
  <c r="Y632" i="2"/>
  <c r="X632" i="2"/>
  <c r="W632" i="2"/>
  <c r="V632" i="2"/>
  <c r="U632" i="2"/>
  <c r="T632" i="2"/>
  <c r="S632" i="2"/>
  <c r="R632" i="2"/>
  <c r="Y631" i="2"/>
  <c r="X631" i="2"/>
  <c r="W631" i="2"/>
  <c r="V631" i="2"/>
  <c r="U631" i="2"/>
  <c r="T631" i="2"/>
  <c r="S631" i="2"/>
  <c r="R631" i="2"/>
  <c r="Y630" i="2"/>
  <c r="X630" i="2"/>
  <c r="W630" i="2"/>
  <c r="V630" i="2"/>
  <c r="U630" i="2"/>
  <c r="T630" i="2"/>
  <c r="S630" i="2"/>
  <c r="R630" i="2"/>
  <c r="Y629" i="2"/>
  <c r="X629" i="2"/>
  <c r="W629" i="2"/>
  <c r="V629" i="2"/>
  <c r="U629" i="2"/>
  <c r="T629" i="2"/>
  <c r="S629" i="2"/>
  <c r="R629" i="2"/>
  <c r="Y628" i="2"/>
  <c r="X628" i="2"/>
  <c r="W628" i="2"/>
  <c r="V628" i="2"/>
  <c r="U628" i="2"/>
  <c r="T628" i="2"/>
  <c r="S628" i="2"/>
  <c r="R628" i="2"/>
  <c r="Y627" i="2"/>
  <c r="X627" i="2"/>
  <c r="W627" i="2"/>
  <c r="V627" i="2"/>
  <c r="U627" i="2"/>
  <c r="T627" i="2"/>
  <c r="S627" i="2"/>
  <c r="R627" i="2"/>
  <c r="Y626" i="2"/>
  <c r="X626" i="2"/>
  <c r="W626" i="2"/>
  <c r="V626" i="2"/>
  <c r="U626" i="2"/>
  <c r="T626" i="2"/>
  <c r="S626" i="2"/>
  <c r="R626" i="2"/>
  <c r="Y625" i="2"/>
  <c r="X625" i="2"/>
  <c r="W625" i="2"/>
  <c r="V625" i="2"/>
  <c r="U625" i="2"/>
  <c r="T625" i="2"/>
  <c r="S625" i="2"/>
  <c r="R625" i="2"/>
  <c r="Y624" i="2"/>
  <c r="X624" i="2"/>
  <c r="W624" i="2"/>
  <c r="V624" i="2"/>
  <c r="U624" i="2"/>
  <c r="T624" i="2"/>
  <c r="S624" i="2"/>
  <c r="R624" i="2"/>
  <c r="Y623" i="2"/>
  <c r="X623" i="2"/>
  <c r="W623" i="2"/>
  <c r="V623" i="2"/>
  <c r="U623" i="2"/>
  <c r="T623" i="2"/>
  <c r="S623" i="2"/>
  <c r="R623" i="2"/>
  <c r="Y622" i="2"/>
  <c r="X622" i="2"/>
  <c r="W622" i="2"/>
  <c r="V622" i="2"/>
  <c r="U622" i="2"/>
  <c r="T622" i="2"/>
  <c r="S622" i="2"/>
  <c r="R622" i="2"/>
  <c r="Y621" i="2"/>
  <c r="X621" i="2"/>
  <c r="W621" i="2"/>
  <c r="V621" i="2"/>
  <c r="U621" i="2"/>
  <c r="T621" i="2"/>
  <c r="S621" i="2"/>
  <c r="R621" i="2"/>
  <c r="Y620" i="2"/>
  <c r="X620" i="2"/>
  <c r="W620" i="2"/>
  <c r="V620" i="2"/>
  <c r="U620" i="2"/>
  <c r="T620" i="2"/>
  <c r="S620" i="2"/>
  <c r="R620" i="2"/>
  <c r="Q619" i="2"/>
  <c r="P619" i="2"/>
  <c r="Y619" i="2" s="1"/>
  <c r="O619" i="2"/>
  <c r="N619" i="2"/>
  <c r="M619" i="2"/>
  <c r="L619" i="2"/>
  <c r="K619" i="2"/>
  <c r="J619" i="2"/>
  <c r="J612" i="2" s="1"/>
  <c r="I619" i="2"/>
  <c r="H619" i="2"/>
  <c r="G619" i="2"/>
  <c r="F619" i="2"/>
  <c r="E619" i="2"/>
  <c r="D619" i="2"/>
  <c r="Y618" i="2"/>
  <c r="X618" i="2"/>
  <c r="W618" i="2"/>
  <c r="V618" i="2"/>
  <c r="U618" i="2"/>
  <c r="T618" i="2"/>
  <c r="S618" i="2"/>
  <c r="R618" i="2"/>
  <c r="Y617" i="2"/>
  <c r="X617" i="2"/>
  <c r="W617" i="2"/>
  <c r="V617" i="2"/>
  <c r="U617" i="2"/>
  <c r="T617" i="2"/>
  <c r="S617" i="2"/>
  <c r="R617" i="2"/>
  <c r="Y616" i="2"/>
  <c r="X616" i="2"/>
  <c r="W616" i="2"/>
  <c r="V616" i="2"/>
  <c r="U616" i="2"/>
  <c r="T616" i="2"/>
  <c r="S616" i="2"/>
  <c r="R616" i="2"/>
  <c r="Y615" i="2"/>
  <c r="X615" i="2"/>
  <c r="W615" i="2"/>
  <c r="V615" i="2"/>
  <c r="U615" i="2"/>
  <c r="T615" i="2"/>
  <c r="S615" i="2"/>
  <c r="R615" i="2"/>
  <c r="Y614" i="2"/>
  <c r="X614" i="2"/>
  <c r="W614" i="2"/>
  <c r="V614" i="2"/>
  <c r="U614" i="2"/>
  <c r="T614" i="2"/>
  <c r="S614" i="2"/>
  <c r="R614" i="2"/>
  <c r="Y613" i="2"/>
  <c r="X613" i="2"/>
  <c r="W613" i="2"/>
  <c r="V613" i="2"/>
  <c r="U613" i="2"/>
  <c r="T613" i="2"/>
  <c r="S613" i="2"/>
  <c r="R613" i="2"/>
  <c r="O612" i="2"/>
  <c r="N612" i="2"/>
  <c r="I612" i="2"/>
  <c r="H612" i="2"/>
  <c r="G612" i="2"/>
  <c r="Y611" i="2"/>
  <c r="X611" i="2"/>
  <c r="W611" i="2"/>
  <c r="V611" i="2"/>
  <c r="U611" i="2"/>
  <c r="T611" i="2"/>
  <c r="S611" i="2"/>
  <c r="R611" i="2"/>
  <c r="Y610" i="2"/>
  <c r="X610" i="2"/>
  <c r="W610" i="2"/>
  <c r="V610" i="2"/>
  <c r="U610" i="2"/>
  <c r="T610" i="2"/>
  <c r="S610" i="2"/>
  <c r="R610" i="2"/>
  <c r="Y609" i="2"/>
  <c r="X609" i="2"/>
  <c r="W609" i="2"/>
  <c r="V609" i="2"/>
  <c r="U609" i="2"/>
  <c r="T609" i="2"/>
  <c r="S609" i="2"/>
  <c r="R609" i="2"/>
  <c r="Y608" i="2"/>
  <c r="X608" i="2"/>
  <c r="W608" i="2"/>
  <c r="V608" i="2"/>
  <c r="U608" i="2"/>
  <c r="T608" i="2"/>
  <c r="S608" i="2"/>
  <c r="R608" i="2"/>
  <c r="Y607" i="2"/>
  <c r="X607" i="2"/>
  <c r="W607" i="2"/>
  <c r="V607" i="2"/>
  <c r="U607" i="2"/>
  <c r="T607" i="2"/>
  <c r="S607" i="2"/>
  <c r="R607" i="2"/>
  <c r="Y606" i="2"/>
  <c r="X606" i="2"/>
  <c r="W606" i="2"/>
  <c r="V606" i="2"/>
  <c r="U606" i="2"/>
  <c r="T606" i="2"/>
  <c r="S606" i="2"/>
  <c r="R606" i="2"/>
  <c r="V605" i="2"/>
  <c r="T605" i="2"/>
  <c r="S605" i="2"/>
  <c r="R605" i="2"/>
  <c r="P605" i="2"/>
  <c r="P716" i="2" s="1"/>
  <c r="N605" i="2"/>
  <c r="N604" i="2" s="1"/>
  <c r="L605" i="2"/>
  <c r="L716" i="2" s="1"/>
  <c r="T716" i="2" s="1"/>
  <c r="Q604" i="2"/>
  <c r="O604" i="2"/>
  <c r="M604" i="2"/>
  <c r="L604" i="2"/>
  <c r="K604" i="2"/>
  <c r="J604" i="2"/>
  <c r="I604" i="2"/>
  <c r="H604" i="2"/>
  <c r="G604" i="2"/>
  <c r="F604" i="2"/>
  <c r="R604" i="2" s="1"/>
  <c r="E604" i="2"/>
  <c r="D604" i="2"/>
  <c r="Y603" i="2"/>
  <c r="X603" i="2"/>
  <c r="W603" i="2"/>
  <c r="V603" i="2"/>
  <c r="U603" i="2"/>
  <c r="T603" i="2"/>
  <c r="S603" i="2"/>
  <c r="R603" i="2"/>
  <c r="Y602" i="2"/>
  <c r="X602" i="2"/>
  <c r="W602" i="2"/>
  <c r="V602" i="2"/>
  <c r="U602" i="2"/>
  <c r="T602" i="2"/>
  <c r="S602" i="2"/>
  <c r="R602" i="2"/>
  <c r="Y601" i="2"/>
  <c r="X601" i="2"/>
  <c r="W601" i="2"/>
  <c r="V601" i="2"/>
  <c r="U601" i="2"/>
  <c r="T601" i="2"/>
  <c r="S601" i="2"/>
  <c r="R601" i="2"/>
  <c r="Y600" i="2"/>
  <c r="X600" i="2"/>
  <c r="W600" i="2"/>
  <c r="V600" i="2"/>
  <c r="U600" i="2"/>
  <c r="T600" i="2"/>
  <c r="S600" i="2"/>
  <c r="R600" i="2"/>
  <c r="Y599" i="2"/>
  <c r="X599" i="2"/>
  <c r="W599" i="2"/>
  <c r="V599" i="2"/>
  <c r="U599" i="2"/>
  <c r="T599" i="2"/>
  <c r="S599" i="2"/>
  <c r="R599" i="2"/>
  <c r="Y598" i="2"/>
  <c r="X598" i="2"/>
  <c r="W598" i="2"/>
  <c r="V598" i="2"/>
  <c r="U598" i="2"/>
  <c r="T598" i="2"/>
  <c r="S598" i="2"/>
  <c r="R598" i="2"/>
  <c r="Y597" i="2"/>
  <c r="X597" i="2"/>
  <c r="W597" i="2"/>
  <c r="V597" i="2"/>
  <c r="U597" i="2"/>
  <c r="T597" i="2"/>
  <c r="S597" i="2"/>
  <c r="R597" i="2"/>
  <c r="Y596" i="2"/>
  <c r="X596" i="2"/>
  <c r="W596" i="2"/>
  <c r="V596" i="2"/>
  <c r="U596" i="2"/>
  <c r="T596" i="2"/>
  <c r="S596" i="2"/>
  <c r="R596" i="2"/>
  <c r="Y595" i="2"/>
  <c r="X595" i="2"/>
  <c r="W595" i="2"/>
  <c r="V595" i="2"/>
  <c r="U595" i="2"/>
  <c r="T595" i="2"/>
  <c r="S595" i="2"/>
  <c r="R595" i="2"/>
  <c r="P594" i="2"/>
  <c r="Y594" i="2" s="1"/>
  <c r="N594" i="2"/>
  <c r="L594" i="2"/>
  <c r="U594" i="2" s="1"/>
  <c r="J594" i="2"/>
  <c r="H594" i="2"/>
  <c r="F594" i="2"/>
  <c r="T594" i="2" s="1"/>
  <c r="Y593" i="2"/>
  <c r="X593" i="2"/>
  <c r="W593" i="2"/>
  <c r="V593" i="2"/>
  <c r="U593" i="2"/>
  <c r="T593" i="2"/>
  <c r="S593" i="2"/>
  <c r="R593" i="2"/>
  <c r="Y592" i="2"/>
  <c r="X592" i="2"/>
  <c r="W592" i="2"/>
  <c r="V592" i="2"/>
  <c r="U592" i="2"/>
  <c r="T592" i="2"/>
  <c r="S592" i="2"/>
  <c r="R592" i="2"/>
  <c r="Y591" i="2"/>
  <c r="X591" i="2"/>
  <c r="W591" i="2"/>
  <c r="V591" i="2"/>
  <c r="U591" i="2"/>
  <c r="T591" i="2"/>
  <c r="S591" i="2"/>
  <c r="R591" i="2"/>
  <c r="Y590" i="2"/>
  <c r="X590" i="2"/>
  <c r="W590" i="2"/>
  <c r="V590" i="2"/>
  <c r="U590" i="2"/>
  <c r="T590" i="2"/>
  <c r="S590" i="2"/>
  <c r="R590" i="2"/>
  <c r="Y589" i="2"/>
  <c r="X589" i="2"/>
  <c r="W589" i="2"/>
  <c r="V589" i="2"/>
  <c r="U589" i="2"/>
  <c r="T589" i="2"/>
  <c r="S589" i="2"/>
  <c r="R589" i="2"/>
  <c r="Y588" i="2"/>
  <c r="X588" i="2"/>
  <c r="W588" i="2"/>
  <c r="V588" i="2"/>
  <c r="U588" i="2"/>
  <c r="T588" i="2"/>
  <c r="S588" i="2"/>
  <c r="R588" i="2"/>
  <c r="Y587" i="2"/>
  <c r="X587" i="2"/>
  <c r="W587" i="2"/>
  <c r="V587" i="2"/>
  <c r="U587" i="2"/>
  <c r="T587" i="2"/>
  <c r="S587" i="2"/>
  <c r="R587" i="2"/>
  <c r="Y586" i="2"/>
  <c r="X586" i="2"/>
  <c r="W586" i="2"/>
  <c r="V586" i="2"/>
  <c r="U586" i="2"/>
  <c r="T586" i="2"/>
  <c r="S586" i="2"/>
  <c r="R586" i="2"/>
  <c r="Y585" i="2"/>
  <c r="X585" i="2"/>
  <c r="W585" i="2"/>
  <c r="V585" i="2"/>
  <c r="U585" i="2"/>
  <c r="T585" i="2"/>
  <c r="S585" i="2"/>
  <c r="R585" i="2"/>
  <c r="Y584" i="2"/>
  <c r="X584" i="2"/>
  <c r="W584" i="2"/>
  <c r="V584" i="2"/>
  <c r="U584" i="2"/>
  <c r="T584" i="2"/>
  <c r="S584" i="2"/>
  <c r="R584" i="2"/>
  <c r="Y583" i="2"/>
  <c r="X583" i="2"/>
  <c r="W583" i="2"/>
  <c r="V583" i="2"/>
  <c r="U583" i="2"/>
  <c r="T583" i="2"/>
  <c r="S583" i="2"/>
  <c r="R583" i="2"/>
  <c r="W582" i="2"/>
  <c r="V582" i="2"/>
  <c r="T582" i="2"/>
  <c r="Q582" i="2"/>
  <c r="Q575" i="2" s="1"/>
  <c r="P582" i="2"/>
  <c r="O582" i="2"/>
  <c r="N582" i="2"/>
  <c r="M582" i="2"/>
  <c r="L582" i="2"/>
  <c r="U582" i="2" s="1"/>
  <c r="J582" i="2"/>
  <c r="J575" i="2" s="1"/>
  <c r="I582" i="2"/>
  <c r="I575" i="2" s="1"/>
  <c r="H582" i="2"/>
  <c r="G582" i="2"/>
  <c r="F582" i="2"/>
  <c r="S582" i="2" s="1"/>
  <c r="E582" i="2"/>
  <c r="D582" i="2"/>
  <c r="D575" i="2" s="1"/>
  <c r="Y581" i="2"/>
  <c r="X581" i="2"/>
  <c r="W581" i="2"/>
  <c r="V581" i="2"/>
  <c r="U581" i="2"/>
  <c r="T581" i="2"/>
  <c r="S581" i="2"/>
  <c r="R581" i="2"/>
  <c r="Y580" i="2"/>
  <c r="X580" i="2"/>
  <c r="W580" i="2"/>
  <c r="V580" i="2"/>
  <c r="U580" i="2"/>
  <c r="T580" i="2"/>
  <c r="S580" i="2"/>
  <c r="R580" i="2"/>
  <c r="Y579" i="2"/>
  <c r="X579" i="2"/>
  <c r="W579" i="2"/>
  <c r="V579" i="2"/>
  <c r="U579" i="2"/>
  <c r="T579" i="2"/>
  <c r="S579" i="2"/>
  <c r="R579" i="2"/>
  <c r="Y578" i="2"/>
  <c r="X578" i="2"/>
  <c r="W578" i="2"/>
  <c r="V578" i="2"/>
  <c r="U578" i="2"/>
  <c r="T578" i="2"/>
  <c r="S578" i="2"/>
  <c r="R578" i="2"/>
  <c r="Y577" i="2"/>
  <c r="X577" i="2"/>
  <c r="W577" i="2"/>
  <c r="V577" i="2"/>
  <c r="U577" i="2"/>
  <c r="T577" i="2"/>
  <c r="S577" i="2"/>
  <c r="R577" i="2"/>
  <c r="Y576" i="2"/>
  <c r="X576" i="2"/>
  <c r="W576" i="2"/>
  <c r="V576" i="2"/>
  <c r="U576" i="2"/>
  <c r="T576" i="2"/>
  <c r="S576" i="2"/>
  <c r="R576" i="2"/>
  <c r="O575" i="2"/>
  <c r="M575" i="2"/>
  <c r="K575" i="2"/>
  <c r="H575" i="2"/>
  <c r="G575" i="2"/>
  <c r="E575" i="2"/>
  <c r="Y574" i="2"/>
  <c r="X574" i="2"/>
  <c r="W574" i="2"/>
  <c r="V574" i="2"/>
  <c r="U574" i="2"/>
  <c r="T574" i="2"/>
  <c r="S574" i="2"/>
  <c r="R574" i="2"/>
  <c r="Y573" i="2"/>
  <c r="X573" i="2"/>
  <c r="W573" i="2"/>
  <c r="V573" i="2"/>
  <c r="U573" i="2"/>
  <c r="T573" i="2"/>
  <c r="S573" i="2"/>
  <c r="R573" i="2"/>
  <c r="Y572" i="2"/>
  <c r="X572" i="2"/>
  <c r="W572" i="2"/>
  <c r="V572" i="2"/>
  <c r="U572" i="2"/>
  <c r="T572" i="2"/>
  <c r="S572" i="2"/>
  <c r="R572" i="2"/>
  <c r="Y571" i="2"/>
  <c r="X571" i="2"/>
  <c r="W571" i="2"/>
  <c r="V571" i="2"/>
  <c r="U571" i="2"/>
  <c r="T571" i="2"/>
  <c r="S571" i="2"/>
  <c r="R571" i="2"/>
  <c r="Y570" i="2"/>
  <c r="X570" i="2"/>
  <c r="W570" i="2"/>
  <c r="V570" i="2"/>
  <c r="U570" i="2"/>
  <c r="T570" i="2"/>
  <c r="S570" i="2"/>
  <c r="R570" i="2"/>
  <c r="Y569" i="2"/>
  <c r="X569" i="2"/>
  <c r="W569" i="2"/>
  <c r="V569" i="2"/>
  <c r="U569" i="2"/>
  <c r="T569" i="2"/>
  <c r="S569" i="2"/>
  <c r="R569" i="2"/>
  <c r="Y568" i="2"/>
  <c r="X568" i="2"/>
  <c r="W568" i="2"/>
  <c r="V568" i="2"/>
  <c r="U568" i="2"/>
  <c r="T568" i="2"/>
  <c r="S568" i="2"/>
  <c r="R568" i="2"/>
  <c r="Y567" i="2"/>
  <c r="U567" i="2"/>
  <c r="T567" i="2"/>
  <c r="S567" i="2"/>
  <c r="Q567" i="2"/>
  <c r="P567" i="2"/>
  <c r="X567" i="2" s="1"/>
  <c r="O567" i="2"/>
  <c r="N567" i="2"/>
  <c r="W567" i="2" s="1"/>
  <c r="M567" i="2"/>
  <c r="M538" i="2" s="1"/>
  <c r="L567" i="2"/>
  <c r="K567" i="2"/>
  <c r="J567" i="2"/>
  <c r="I567" i="2"/>
  <c r="H567" i="2"/>
  <c r="G567" i="2"/>
  <c r="G538" i="2" s="1"/>
  <c r="F567" i="2"/>
  <c r="R567" i="2" s="1"/>
  <c r="E567" i="2"/>
  <c r="D567" i="2"/>
  <c r="Y566" i="2"/>
  <c r="X566" i="2"/>
  <c r="W566" i="2"/>
  <c r="V566" i="2"/>
  <c r="U566" i="2"/>
  <c r="T566" i="2"/>
  <c r="S566" i="2"/>
  <c r="R566" i="2"/>
  <c r="Y565" i="2"/>
  <c r="X565" i="2"/>
  <c r="W565" i="2"/>
  <c r="V565" i="2"/>
  <c r="U565" i="2"/>
  <c r="T565" i="2"/>
  <c r="S565" i="2"/>
  <c r="R565" i="2"/>
  <c r="Y564" i="2"/>
  <c r="X564" i="2"/>
  <c r="W564" i="2"/>
  <c r="V564" i="2"/>
  <c r="U564" i="2"/>
  <c r="T564" i="2"/>
  <c r="S564" i="2"/>
  <c r="R564" i="2"/>
  <c r="Y563" i="2"/>
  <c r="X563" i="2"/>
  <c r="W563" i="2"/>
  <c r="V563" i="2"/>
  <c r="U563" i="2"/>
  <c r="T563" i="2"/>
  <c r="S563" i="2"/>
  <c r="R563" i="2"/>
  <c r="Y562" i="2"/>
  <c r="X562" i="2"/>
  <c r="W562" i="2"/>
  <c r="V562" i="2"/>
  <c r="U562" i="2"/>
  <c r="T562" i="2"/>
  <c r="S562" i="2"/>
  <c r="R562" i="2"/>
  <c r="Y561" i="2"/>
  <c r="X561" i="2"/>
  <c r="W561" i="2"/>
  <c r="V561" i="2"/>
  <c r="U561" i="2"/>
  <c r="T561" i="2"/>
  <c r="S561" i="2"/>
  <c r="R561" i="2"/>
  <c r="Y560" i="2"/>
  <c r="X560" i="2"/>
  <c r="W560" i="2"/>
  <c r="V560" i="2"/>
  <c r="U560" i="2"/>
  <c r="T560" i="2"/>
  <c r="S560" i="2"/>
  <c r="R560" i="2"/>
  <c r="Y559" i="2"/>
  <c r="X559" i="2"/>
  <c r="W559" i="2"/>
  <c r="V559" i="2"/>
  <c r="U559" i="2"/>
  <c r="T559" i="2"/>
  <c r="S559" i="2"/>
  <c r="R559" i="2"/>
  <c r="Y558" i="2"/>
  <c r="X558" i="2"/>
  <c r="W558" i="2"/>
  <c r="V558" i="2"/>
  <c r="U558" i="2"/>
  <c r="T558" i="2"/>
  <c r="S558" i="2"/>
  <c r="R558" i="2"/>
  <c r="Y557" i="2"/>
  <c r="X557" i="2"/>
  <c r="W557" i="2"/>
  <c r="V557" i="2"/>
  <c r="U557" i="2"/>
  <c r="T557" i="2"/>
  <c r="S557" i="2"/>
  <c r="R557" i="2"/>
  <c r="Y556" i="2"/>
  <c r="X556" i="2"/>
  <c r="W556" i="2"/>
  <c r="V556" i="2"/>
  <c r="U556" i="2"/>
  <c r="T556" i="2"/>
  <c r="S556" i="2"/>
  <c r="R556" i="2"/>
  <c r="Y555" i="2"/>
  <c r="X555" i="2"/>
  <c r="W555" i="2"/>
  <c r="V555" i="2"/>
  <c r="U555" i="2"/>
  <c r="T555" i="2"/>
  <c r="S555" i="2"/>
  <c r="R555" i="2"/>
  <c r="Y554" i="2"/>
  <c r="X554" i="2"/>
  <c r="W554" i="2"/>
  <c r="V554" i="2"/>
  <c r="U554" i="2"/>
  <c r="T554" i="2"/>
  <c r="S554" i="2"/>
  <c r="R554" i="2"/>
  <c r="Y553" i="2"/>
  <c r="X553" i="2"/>
  <c r="W553" i="2"/>
  <c r="V553" i="2"/>
  <c r="U553" i="2"/>
  <c r="T553" i="2"/>
  <c r="S553" i="2"/>
  <c r="R553" i="2"/>
  <c r="Y552" i="2"/>
  <c r="X552" i="2"/>
  <c r="W552" i="2"/>
  <c r="V552" i="2"/>
  <c r="U552" i="2"/>
  <c r="T552" i="2"/>
  <c r="S552" i="2"/>
  <c r="R552" i="2"/>
  <c r="Y551" i="2"/>
  <c r="X551" i="2"/>
  <c r="W551" i="2"/>
  <c r="V551" i="2"/>
  <c r="U551" i="2"/>
  <c r="T551" i="2"/>
  <c r="S551" i="2"/>
  <c r="R551" i="2"/>
  <c r="Y550" i="2"/>
  <c r="X550" i="2"/>
  <c r="W550" i="2"/>
  <c r="V550" i="2"/>
  <c r="U550" i="2"/>
  <c r="T550" i="2"/>
  <c r="S550" i="2"/>
  <c r="R550" i="2"/>
  <c r="Y549" i="2"/>
  <c r="X549" i="2"/>
  <c r="W549" i="2"/>
  <c r="V549" i="2"/>
  <c r="U549" i="2"/>
  <c r="T549" i="2"/>
  <c r="S549" i="2"/>
  <c r="R549" i="2"/>
  <c r="Y548" i="2"/>
  <c r="X548" i="2"/>
  <c r="W548" i="2"/>
  <c r="V548" i="2"/>
  <c r="U548" i="2"/>
  <c r="T548" i="2"/>
  <c r="S548" i="2"/>
  <c r="R548" i="2"/>
  <c r="Y547" i="2"/>
  <c r="X547" i="2"/>
  <c r="W547" i="2"/>
  <c r="V547" i="2"/>
  <c r="U547" i="2"/>
  <c r="T547" i="2"/>
  <c r="S547" i="2"/>
  <c r="R547" i="2"/>
  <c r="Y546" i="2"/>
  <c r="X546" i="2"/>
  <c r="W546" i="2"/>
  <c r="V546" i="2"/>
  <c r="U546" i="2"/>
  <c r="T546" i="2"/>
  <c r="S546" i="2"/>
  <c r="R546" i="2"/>
  <c r="Y545" i="2"/>
  <c r="X545" i="2"/>
  <c r="W545" i="2"/>
  <c r="Q545" i="2"/>
  <c r="Q538" i="2" s="1"/>
  <c r="P545" i="2"/>
  <c r="O545" i="2"/>
  <c r="N545" i="2"/>
  <c r="V545" i="2" s="1"/>
  <c r="M545" i="2"/>
  <c r="L545" i="2"/>
  <c r="U545" i="2" s="1"/>
  <c r="K545" i="2"/>
  <c r="K538" i="2" s="1"/>
  <c r="J545" i="2"/>
  <c r="I545" i="2"/>
  <c r="H545" i="2"/>
  <c r="H538" i="2" s="1"/>
  <c r="G545" i="2"/>
  <c r="F545" i="2"/>
  <c r="F538" i="2" s="1"/>
  <c r="E545" i="2"/>
  <c r="E538" i="2" s="1"/>
  <c r="D545" i="2"/>
  <c r="Y544" i="2"/>
  <c r="X544" i="2"/>
  <c r="W544" i="2"/>
  <c r="V544" i="2"/>
  <c r="U544" i="2"/>
  <c r="T544" i="2"/>
  <c r="S544" i="2"/>
  <c r="R544" i="2"/>
  <c r="Y543" i="2"/>
  <c r="X543" i="2"/>
  <c r="W543" i="2"/>
  <c r="V543" i="2"/>
  <c r="U543" i="2"/>
  <c r="T543" i="2"/>
  <c r="S543" i="2"/>
  <c r="R543" i="2"/>
  <c r="Y542" i="2"/>
  <c r="X542" i="2"/>
  <c r="W542" i="2"/>
  <c r="V542" i="2"/>
  <c r="U542" i="2"/>
  <c r="T542" i="2"/>
  <c r="S542" i="2"/>
  <c r="R542" i="2"/>
  <c r="Y541" i="2"/>
  <c r="X541" i="2"/>
  <c r="W541" i="2"/>
  <c r="V541" i="2"/>
  <c r="U541" i="2"/>
  <c r="T541" i="2"/>
  <c r="S541" i="2"/>
  <c r="R541" i="2"/>
  <c r="Y540" i="2"/>
  <c r="X540" i="2"/>
  <c r="W540" i="2"/>
  <c r="V540" i="2"/>
  <c r="U540" i="2"/>
  <c r="T540" i="2"/>
  <c r="S540" i="2"/>
  <c r="R540" i="2"/>
  <c r="Y539" i="2"/>
  <c r="X539" i="2"/>
  <c r="W539" i="2"/>
  <c r="V539" i="2"/>
  <c r="U539" i="2"/>
  <c r="T539" i="2"/>
  <c r="S539" i="2"/>
  <c r="R539" i="2"/>
  <c r="P538" i="2"/>
  <c r="O538" i="2"/>
  <c r="J538" i="2"/>
  <c r="I538" i="2"/>
  <c r="D538" i="2"/>
  <c r="Y537" i="2"/>
  <c r="X537" i="2"/>
  <c r="W537" i="2"/>
  <c r="V537" i="2"/>
  <c r="U537" i="2"/>
  <c r="T537" i="2"/>
  <c r="S537" i="2"/>
  <c r="R537" i="2"/>
  <c r="Y536" i="2"/>
  <c r="X536" i="2"/>
  <c r="W536" i="2"/>
  <c r="V536" i="2"/>
  <c r="U536" i="2"/>
  <c r="T536" i="2"/>
  <c r="S536" i="2"/>
  <c r="R536" i="2"/>
  <c r="Y535" i="2"/>
  <c r="X535" i="2"/>
  <c r="W535" i="2"/>
  <c r="V535" i="2"/>
  <c r="U535" i="2"/>
  <c r="T535" i="2"/>
  <c r="S535" i="2"/>
  <c r="R535" i="2"/>
  <c r="Y534" i="2"/>
  <c r="X534" i="2"/>
  <c r="W534" i="2"/>
  <c r="V534" i="2"/>
  <c r="U534" i="2"/>
  <c r="T534" i="2"/>
  <c r="S534" i="2"/>
  <c r="R534" i="2"/>
  <c r="Y533" i="2"/>
  <c r="X533" i="2"/>
  <c r="W533" i="2"/>
  <c r="V533" i="2"/>
  <c r="U533" i="2"/>
  <c r="T533" i="2"/>
  <c r="S533" i="2"/>
  <c r="R533" i="2"/>
  <c r="Y532" i="2"/>
  <c r="X532" i="2"/>
  <c r="W532" i="2"/>
  <c r="V532" i="2"/>
  <c r="U532" i="2"/>
  <c r="T532" i="2"/>
  <c r="S532" i="2"/>
  <c r="R532" i="2"/>
  <c r="Y531" i="2"/>
  <c r="X531" i="2"/>
  <c r="W531" i="2"/>
  <c r="V531" i="2"/>
  <c r="U531" i="2"/>
  <c r="T531" i="2"/>
  <c r="S531" i="2"/>
  <c r="R531" i="2"/>
  <c r="W530" i="2"/>
  <c r="V530" i="2"/>
  <c r="U530" i="2"/>
  <c r="S530" i="2"/>
  <c r="Q530" i="2"/>
  <c r="P530" i="2"/>
  <c r="Y530" i="2" s="1"/>
  <c r="O530" i="2"/>
  <c r="O501" i="2" s="1"/>
  <c r="N530" i="2"/>
  <c r="M530" i="2"/>
  <c r="L530" i="2"/>
  <c r="T530" i="2" s="1"/>
  <c r="K530" i="2"/>
  <c r="J530" i="2"/>
  <c r="J501" i="2" s="1"/>
  <c r="I530" i="2"/>
  <c r="I501" i="2" s="1"/>
  <c r="G530" i="2"/>
  <c r="E530" i="2"/>
  <c r="D530" i="2"/>
  <c r="R530" i="2" s="1"/>
  <c r="Y529" i="2"/>
  <c r="X529" i="2"/>
  <c r="W529" i="2"/>
  <c r="V529" i="2"/>
  <c r="U529" i="2"/>
  <c r="T529" i="2"/>
  <c r="S529" i="2"/>
  <c r="R529" i="2"/>
  <c r="Y528" i="2"/>
  <c r="X528" i="2"/>
  <c r="W528" i="2"/>
  <c r="V528" i="2"/>
  <c r="U528" i="2"/>
  <c r="T528" i="2"/>
  <c r="S528" i="2"/>
  <c r="R528" i="2"/>
  <c r="Y527" i="2"/>
  <c r="X527" i="2"/>
  <c r="W527" i="2"/>
  <c r="V527" i="2"/>
  <c r="U527" i="2"/>
  <c r="T527" i="2"/>
  <c r="S527" i="2"/>
  <c r="R527" i="2"/>
  <c r="Y526" i="2"/>
  <c r="X526" i="2"/>
  <c r="W526" i="2"/>
  <c r="V526" i="2"/>
  <c r="U526" i="2"/>
  <c r="T526" i="2"/>
  <c r="S526" i="2"/>
  <c r="R526" i="2"/>
  <c r="Y525" i="2"/>
  <c r="X525" i="2"/>
  <c r="W525" i="2"/>
  <c r="V525" i="2"/>
  <c r="U525" i="2"/>
  <c r="T525" i="2"/>
  <c r="S525" i="2"/>
  <c r="R525" i="2"/>
  <c r="Y524" i="2"/>
  <c r="X524" i="2"/>
  <c r="W524" i="2"/>
  <c r="V524" i="2"/>
  <c r="U524" i="2"/>
  <c r="T524" i="2"/>
  <c r="S524" i="2"/>
  <c r="R524" i="2"/>
  <c r="Y523" i="2"/>
  <c r="X523" i="2"/>
  <c r="W523" i="2"/>
  <c r="V523" i="2"/>
  <c r="U523" i="2"/>
  <c r="T523" i="2"/>
  <c r="S523" i="2"/>
  <c r="R523" i="2"/>
  <c r="Y522" i="2"/>
  <c r="X522" i="2"/>
  <c r="W522" i="2"/>
  <c r="V522" i="2"/>
  <c r="U522" i="2"/>
  <c r="T522" i="2"/>
  <c r="S522" i="2"/>
  <c r="R522" i="2"/>
  <c r="Y521" i="2"/>
  <c r="X521" i="2"/>
  <c r="W521" i="2"/>
  <c r="V521" i="2"/>
  <c r="U521" i="2"/>
  <c r="T521" i="2"/>
  <c r="S521" i="2"/>
  <c r="R521" i="2"/>
  <c r="Y520" i="2"/>
  <c r="X520" i="2"/>
  <c r="W520" i="2"/>
  <c r="V520" i="2"/>
  <c r="U520" i="2"/>
  <c r="T520" i="2"/>
  <c r="S520" i="2"/>
  <c r="R520" i="2"/>
  <c r="Y519" i="2"/>
  <c r="X519" i="2"/>
  <c r="W519" i="2"/>
  <c r="V519" i="2"/>
  <c r="U519" i="2"/>
  <c r="T519" i="2"/>
  <c r="S519" i="2"/>
  <c r="R519" i="2"/>
  <c r="Y518" i="2"/>
  <c r="X518" i="2"/>
  <c r="W518" i="2"/>
  <c r="V518" i="2"/>
  <c r="U518" i="2"/>
  <c r="T518" i="2"/>
  <c r="S518" i="2"/>
  <c r="R518" i="2"/>
  <c r="Y517" i="2"/>
  <c r="X517" i="2"/>
  <c r="W517" i="2"/>
  <c r="V517" i="2"/>
  <c r="U517" i="2"/>
  <c r="T517" i="2"/>
  <c r="S517" i="2"/>
  <c r="R517" i="2"/>
  <c r="Y516" i="2"/>
  <c r="X516" i="2"/>
  <c r="W516" i="2"/>
  <c r="V516" i="2"/>
  <c r="U516" i="2"/>
  <c r="T516" i="2"/>
  <c r="S516" i="2"/>
  <c r="R516" i="2"/>
  <c r="Y515" i="2"/>
  <c r="X515" i="2"/>
  <c r="W515" i="2"/>
  <c r="V515" i="2"/>
  <c r="U515" i="2"/>
  <c r="T515" i="2"/>
  <c r="S515" i="2"/>
  <c r="R515" i="2"/>
  <c r="Y514" i="2"/>
  <c r="X514" i="2"/>
  <c r="W514" i="2"/>
  <c r="V514" i="2"/>
  <c r="U514" i="2"/>
  <c r="T514" i="2"/>
  <c r="S514" i="2"/>
  <c r="R514" i="2"/>
  <c r="Y513" i="2"/>
  <c r="X513" i="2"/>
  <c r="W513" i="2"/>
  <c r="V513" i="2"/>
  <c r="U513" i="2"/>
  <c r="T513" i="2"/>
  <c r="S513" i="2"/>
  <c r="R513" i="2"/>
  <c r="Y512" i="2"/>
  <c r="X512" i="2"/>
  <c r="W512" i="2"/>
  <c r="V512" i="2"/>
  <c r="U512" i="2"/>
  <c r="T512" i="2"/>
  <c r="S512" i="2"/>
  <c r="R512" i="2"/>
  <c r="Y511" i="2"/>
  <c r="X511" i="2"/>
  <c r="W511" i="2"/>
  <c r="V511" i="2"/>
  <c r="U511" i="2"/>
  <c r="T511" i="2"/>
  <c r="S511" i="2"/>
  <c r="R511" i="2"/>
  <c r="Y510" i="2"/>
  <c r="X510" i="2"/>
  <c r="W510" i="2"/>
  <c r="V510" i="2"/>
  <c r="U510" i="2"/>
  <c r="T510" i="2"/>
  <c r="S510" i="2"/>
  <c r="R510" i="2"/>
  <c r="Y509" i="2"/>
  <c r="X509" i="2"/>
  <c r="W509" i="2"/>
  <c r="V509" i="2"/>
  <c r="U509" i="2"/>
  <c r="T509" i="2"/>
  <c r="S509" i="2"/>
  <c r="R509" i="2"/>
  <c r="Y508" i="2"/>
  <c r="X508" i="2"/>
  <c r="W508" i="2"/>
  <c r="Q508" i="2"/>
  <c r="Q501" i="2" s="1"/>
  <c r="P508" i="2"/>
  <c r="O508" i="2"/>
  <c r="N508" i="2"/>
  <c r="V508" i="2" s="1"/>
  <c r="M508" i="2"/>
  <c r="L508" i="2"/>
  <c r="U508" i="2" s="1"/>
  <c r="K508" i="2"/>
  <c r="K501" i="2" s="1"/>
  <c r="J508" i="2"/>
  <c r="I508" i="2"/>
  <c r="G508" i="2"/>
  <c r="E508" i="2"/>
  <c r="D508" i="2"/>
  <c r="D501" i="2" s="1"/>
  <c r="Y507" i="2"/>
  <c r="X507" i="2"/>
  <c r="W507" i="2"/>
  <c r="V507" i="2"/>
  <c r="U507" i="2"/>
  <c r="T507" i="2"/>
  <c r="S507" i="2"/>
  <c r="R507" i="2"/>
  <c r="Y506" i="2"/>
  <c r="X506" i="2"/>
  <c r="W506" i="2"/>
  <c r="V506" i="2"/>
  <c r="U506" i="2"/>
  <c r="T506" i="2"/>
  <c r="S506" i="2"/>
  <c r="R506" i="2"/>
  <c r="Y505" i="2"/>
  <c r="X505" i="2"/>
  <c r="W505" i="2"/>
  <c r="V505" i="2"/>
  <c r="U505" i="2"/>
  <c r="T505" i="2"/>
  <c r="S505" i="2"/>
  <c r="R505" i="2"/>
  <c r="Y504" i="2"/>
  <c r="X504" i="2"/>
  <c r="W504" i="2"/>
  <c r="V504" i="2"/>
  <c r="U504" i="2"/>
  <c r="T504" i="2"/>
  <c r="S504" i="2"/>
  <c r="R504" i="2"/>
  <c r="Y503" i="2"/>
  <c r="X503" i="2"/>
  <c r="W503" i="2"/>
  <c r="V503" i="2"/>
  <c r="U503" i="2"/>
  <c r="T503" i="2"/>
  <c r="S503" i="2"/>
  <c r="R503" i="2"/>
  <c r="Y502" i="2"/>
  <c r="X502" i="2"/>
  <c r="W502" i="2"/>
  <c r="V502" i="2"/>
  <c r="U502" i="2"/>
  <c r="T502" i="2"/>
  <c r="S502" i="2"/>
  <c r="R502" i="2"/>
  <c r="S501" i="2"/>
  <c r="N501" i="2"/>
  <c r="M501" i="2"/>
  <c r="H501" i="2"/>
  <c r="G501" i="2"/>
  <c r="F501" i="2"/>
  <c r="R501" i="2" s="1"/>
  <c r="E501" i="2"/>
  <c r="Y500" i="2"/>
  <c r="X500" i="2"/>
  <c r="W500" i="2"/>
  <c r="V500" i="2"/>
  <c r="U500" i="2"/>
  <c r="T500" i="2"/>
  <c r="S500" i="2"/>
  <c r="R500" i="2"/>
  <c r="Y499" i="2"/>
  <c r="X499" i="2"/>
  <c r="W499" i="2"/>
  <c r="V499" i="2"/>
  <c r="U499" i="2"/>
  <c r="T499" i="2"/>
  <c r="S499" i="2"/>
  <c r="R499" i="2"/>
  <c r="Y498" i="2"/>
  <c r="X498" i="2"/>
  <c r="W498" i="2"/>
  <c r="V498" i="2"/>
  <c r="U498" i="2"/>
  <c r="T498" i="2"/>
  <c r="S498" i="2"/>
  <c r="R498" i="2"/>
  <c r="Y497" i="2"/>
  <c r="X497" i="2"/>
  <c r="W497" i="2"/>
  <c r="V497" i="2"/>
  <c r="U497" i="2"/>
  <c r="T497" i="2"/>
  <c r="S497" i="2"/>
  <c r="R497" i="2"/>
  <c r="Y496" i="2"/>
  <c r="X496" i="2"/>
  <c r="W496" i="2"/>
  <c r="V496" i="2"/>
  <c r="U496" i="2"/>
  <c r="T496" i="2"/>
  <c r="S496" i="2"/>
  <c r="R496" i="2"/>
  <c r="Y495" i="2"/>
  <c r="X495" i="2"/>
  <c r="W495" i="2"/>
  <c r="V495" i="2"/>
  <c r="U495" i="2"/>
  <c r="T495" i="2"/>
  <c r="S495" i="2"/>
  <c r="R495" i="2"/>
  <c r="Y494" i="2"/>
  <c r="X494" i="2"/>
  <c r="W494" i="2"/>
  <c r="V494" i="2"/>
  <c r="U494" i="2"/>
  <c r="T494" i="2"/>
  <c r="S494" i="2"/>
  <c r="R494" i="2"/>
  <c r="Y493" i="2"/>
  <c r="U493" i="2"/>
  <c r="T493" i="2"/>
  <c r="S493" i="2"/>
  <c r="Q493" i="2"/>
  <c r="P493" i="2"/>
  <c r="X493" i="2" s="1"/>
  <c r="O493" i="2"/>
  <c r="N493" i="2"/>
  <c r="W493" i="2" s="1"/>
  <c r="M493" i="2"/>
  <c r="L493" i="2"/>
  <c r="K493" i="2"/>
  <c r="J493" i="2"/>
  <c r="I493" i="2"/>
  <c r="H493" i="2"/>
  <c r="G493" i="2"/>
  <c r="F493" i="2"/>
  <c r="R493" i="2" s="1"/>
  <c r="D493" i="2"/>
  <c r="Y492" i="2"/>
  <c r="X492" i="2"/>
  <c r="W492" i="2"/>
  <c r="V492" i="2"/>
  <c r="U492" i="2"/>
  <c r="T492" i="2"/>
  <c r="S492" i="2"/>
  <c r="R492" i="2"/>
  <c r="Y491" i="2"/>
  <c r="X491" i="2"/>
  <c r="W491" i="2"/>
  <c r="V491" i="2"/>
  <c r="U491" i="2"/>
  <c r="T491" i="2"/>
  <c r="S491" i="2"/>
  <c r="R491" i="2"/>
  <c r="Y490" i="2"/>
  <c r="X490" i="2"/>
  <c r="W490" i="2"/>
  <c r="V490" i="2"/>
  <c r="U490" i="2"/>
  <c r="T490" i="2"/>
  <c r="S490" i="2"/>
  <c r="R490" i="2"/>
  <c r="Y489" i="2"/>
  <c r="X489" i="2"/>
  <c r="W489" i="2"/>
  <c r="V489" i="2"/>
  <c r="U489" i="2"/>
  <c r="T489" i="2"/>
  <c r="S489" i="2"/>
  <c r="R489" i="2"/>
  <c r="Y488" i="2"/>
  <c r="X488" i="2"/>
  <c r="W488" i="2"/>
  <c r="V488" i="2"/>
  <c r="U488" i="2"/>
  <c r="T488" i="2"/>
  <c r="S488" i="2"/>
  <c r="R488" i="2"/>
  <c r="Y487" i="2"/>
  <c r="X487" i="2"/>
  <c r="W487" i="2"/>
  <c r="V487" i="2"/>
  <c r="U487" i="2"/>
  <c r="T487" i="2"/>
  <c r="S487" i="2"/>
  <c r="R487" i="2"/>
  <c r="Y486" i="2"/>
  <c r="X486" i="2"/>
  <c r="W486" i="2"/>
  <c r="V486" i="2"/>
  <c r="U486" i="2"/>
  <c r="T486" i="2"/>
  <c r="S486" i="2"/>
  <c r="R486" i="2"/>
  <c r="Y485" i="2"/>
  <c r="X485" i="2"/>
  <c r="W485" i="2"/>
  <c r="V485" i="2"/>
  <c r="U485" i="2"/>
  <c r="T485" i="2"/>
  <c r="S485" i="2"/>
  <c r="R485" i="2"/>
  <c r="Y484" i="2"/>
  <c r="X484" i="2"/>
  <c r="W484" i="2"/>
  <c r="V484" i="2"/>
  <c r="U484" i="2"/>
  <c r="T484" i="2"/>
  <c r="S484" i="2"/>
  <c r="R484" i="2"/>
  <c r="T483" i="2"/>
  <c r="P483" i="2"/>
  <c r="N483" i="2"/>
  <c r="W483" i="2" s="1"/>
  <c r="L483" i="2"/>
  <c r="U483" i="2" s="1"/>
  <c r="J483" i="2"/>
  <c r="H483" i="2"/>
  <c r="F483" i="2"/>
  <c r="S483" i="2" s="1"/>
  <c r="Y482" i="2"/>
  <c r="X482" i="2"/>
  <c r="W482" i="2"/>
  <c r="V482" i="2"/>
  <c r="U482" i="2"/>
  <c r="T482" i="2"/>
  <c r="S482" i="2"/>
  <c r="R482" i="2"/>
  <c r="Y481" i="2"/>
  <c r="X481" i="2"/>
  <c r="W481" i="2"/>
  <c r="V481" i="2"/>
  <c r="U481" i="2"/>
  <c r="T481" i="2"/>
  <c r="S481" i="2"/>
  <c r="R481" i="2"/>
  <c r="Y480" i="2"/>
  <c r="X480" i="2"/>
  <c r="W480" i="2"/>
  <c r="V480" i="2"/>
  <c r="U480" i="2"/>
  <c r="T480" i="2"/>
  <c r="S480" i="2"/>
  <c r="R480" i="2"/>
  <c r="Y479" i="2"/>
  <c r="X479" i="2"/>
  <c r="W479" i="2"/>
  <c r="V479" i="2"/>
  <c r="U479" i="2"/>
  <c r="T479" i="2"/>
  <c r="S479" i="2"/>
  <c r="R479" i="2"/>
  <c r="Y478" i="2"/>
  <c r="X478" i="2"/>
  <c r="W478" i="2"/>
  <c r="V478" i="2"/>
  <c r="U478" i="2"/>
  <c r="T478" i="2"/>
  <c r="S478" i="2"/>
  <c r="R478" i="2"/>
  <c r="Y477" i="2"/>
  <c r="X477" i="2"/>
  <c r="W477" i="2"/>
  <c r="V477" i="2"/>
  <c r="U477" i="2"/>
  <c r="T477" i="2"/>
  <c r="S477" i="2"/>
  <c r="R477" i="2"/>
  <c r="Y476" i="2"/>
  <c r="X476" i="2"/>
  <c r="W476" i="2"/>
  <c r="V476" i="2"/>
  <c r="U476" i="2"/>
  <c r="T476" i="2"/>
  <c r="S476" i="2"/>
  <c r="R476" i="2"/>
  <c r="Y475" i="2"/>
  <c r="X475" i="2"/>
  <c r="W475" i="2"/>
  <c r="V475" i="2"/>
  <c r="U475" i="2"/>
  <c r="T475" i="2"/>
  <c r="S475" i="2"/>
  <c r="R475" i="2"/>
  <c r="Y474" i="2"/>
  <c r="X474" i="2"/>
  <c r="W474" i="2"/>
  <c r="V474" i="2"/>
  <c r="U474" i="2"/>
  <c r="T474" i="2"/>
  <c r="S474" i="2"/>
  <c r="R474" i="2"/>
  <c r="Y473" i="2"/>
  <c r="X473" i="2"/>
  <c r="W473" i="2"/>
  <c r="V473" i="2"/>
  <c r="U473" i="2"/>
  <c r="T473" i="2"/>
  <c r="S473" i="2"/>
  <c r="R473" i="2"/>
  <c r="Y472" i="2"/>
  <c r="X472" i="2"/>
  <c r="W472" i="2"/>
  <c r="V472" i="2"/>
  <c r="U472" i="2"/>
  <c r="T472" i="2"/>
  <c r="S472" i="2"/>
  <c r="R472" i="2"/>
  <c r="W471" i="2"/>
  <c r="V471" i="2"/>
  <c r="T471" i="2"/>
  <c r="Q471" i="2"/>
  <c r="Q464" i="2" s="1"/>
  <c r="P471" i="2"/>
  <c r="O471" i="2"/>
  <c r="N471" i="2"/>
  <c r="M471" i="2"/>
  <c r="L471" i="2"/>
  <c r="U471" i="2" s="1"/>
  <c r="K471" i="2"/>
  <c r="K464" i="2" s="1"/>
  <c r="J471" i="2"/>
  <c r="J464" i="2" s="1"/>
  <c r="I471" i="2"/>
  <c r="H471" i="2"/>
  <c r="G471" i="2"/>
  <c r="F471" i="2"/>
  <c r="E471" i="2"/>
  <c r="E464" i="2" s="1"/>
  <c r="D471" i="2"/>
  <c r="D464" i="2" s="1"/>
  <c r="Y470" i="2"/>
  <c r="X470" i="2"/>
  <c r="W470" i="2"/>
  <c r="V470" i="2"/>
  <c r="U470" i="2"/>
  <c r="T470" i="2"/>
  <c r="S470" i="2"/>
  <c r="R470" i="2"/>
  <c r="Y469" i="2"/>
  <c r="X469" i="2"/>
  <c r="W469" i="2"/>
  <c r="V469" i="2"/>
  <c r="U469" i="2"/>
  <c r="T469" i="2"/>
  <c r="S469" i="2"/>
  <c r="R469" i="2"/>
  <c r="Y468" i="2"/>
  <c r="X468" i="2"/>
  <c r="W468" i="2"/>
  <c r="V468" i="2"/>
  <c r="U468" i="2"/>
  <c r="T468" i="2"/>
  <c r="S468" i="2"/>
  <c r="R468" i="2"/>
  <c r="Y467" i="2"/>
  <c r="X467" i="2"/>
  <c r="W467" i="2"/>
  <c r="V467" i="2"/>
  <c r="U467" i="2"/>
  <c r="T467" i="2"/>
  <c r="S467" i="2"/>
  <c r="R467" i="2"/>
  <c r="Y466" i="2"/>
  <c r="X466" i="2"/>
  <c r="W466" i="2"/>
  <c r="V466" i="2"/>
  <c r="U466" i="2"/>
  <c r="T466" i="2"/>
  <c r="S466" i="2"/>
  <c r="R466" i="2"/>
  <c r="Y465" i="2"/>
  <c r="X465" i="2"/>
  <c r="W465" i="2"/>
  <c r="V465" i="2"/>
  <c r="U465" i="2"/>
  <c r="T465" i="2"/>
  <c r="S465" i="2"/>
  <c r="R465" i="2"/>
  <c r="U464" i="2"/>
  <c r="T464" i="2"/>
  <c r="O464" i="2"/>
  <c r="L464" i="2"/>
  <c r="I464" i="2"/>
  <c r="H464" i="2"/>
  <c r="F464" i="2"/>
  <c r="Y463" i="2"/>
  <c r="X463" i="2"/>
  <c r="W463" i="2"/>
  <c r="V463" i="2"/>
  <c r="U463" i="2"/>
  <c r="T463" i="2"/>
  <c r="S463" i="2"/>
  <c r="R463" i="2"/>
  <c r="Y462" i="2"/>
  <c r="X462" i="2"/>
  <c r="W462" i="2"/>
  <c r="V462" i="2"/>
  <c r="U462" i="2"/>
  <c r="T462" i="2"/>
  <c r="S462" i="2"/>
  <c r="R462" i="2"/>
  <c r="Y461" i="2"/>
  <c r="X461" i="2"/>
  <c r="W461" i="2"/>
  <c r="V461" i="2"/>
  <c r="U461" i="2"/>
  <c r="T461" i="2"/>
  <c r="S461" i="2"/>
  <c r="R461" i="2"/>
  <c r="Y460" i="2"/>
  <c r="X460" i="2"/>
  <c r="W460" i="2"/>
  <c r="V460" i="2"/>
  <c r="U460" i="2"/>
  <c r="T460" i="2"/>
  <c r="S460" i="2"/>
  <c r="R460" i="2"/>
  <c r="Y459" i="2"/>
  <c r="X459" i="2"/>
  <c r="W459" i="2"/>
  <c r="V459" i="2"/>
  <c r="U459" i="2"/>
  <c r="T459" i="2"/>
  <c r="S459" i="2"/>
  <c r="R459" i="2"/>
  <c r="Y458" i="2"/>
  <c r="X458" i="2"/>
  <c r="W458" i="2"/>
  <c r="V458" i="2"/>
  <c r="U458" i="2"/>
  <c r="T458" i="2"/>
  <c r="S458" i="2"/>
  <c r="R458" i="2"/>
  <c r="K458" i="2"/>
  <c r="Y457" i="2"/>
  <c r="X457" i="2"/>
  <c r="W457" i="2"/>
  <c r="V457" i="2"/>
  <c r="U457" i="2"/>
  <c r="T457" i="2"/>
  <c r="S457" i="2"/>
  <c r="R457" i="2"/>
  <c r="Y456" i="2"/>
  <c r="X456" i="2"/>
  <c r="W456" i="2"/>
  <c r="V456" i="2"/>
  <c r="U456" i="2"/>
  <c r="T456" i="2"/>
  <c r="S456" i="2"/>
  <c r="R456" i="2"/>
  <c r="Y455" i="2"/>
  <c r="X455" i="2"/>
  <c r="W455" i="2"/>
  <c r="V455" i="2"/>
  <c r="U455" i="2"/>
  <c r="T455" i="2"/>
  <c r="S455" i="2"/>
  <c r="R455" i="2"/>
  <c r="Y454" i="2"/>
  <c r="X454" i="2"/>
  <c r="W454" i="2"/>
  <c r="V454" i="2"/>
  <c r="U454" i="2"/>
  <c r="T454" i="2"/>
  <c r="S454" i="2"/>
  <c r="R454" i="2"/>
  <c r="Y453" i="2"/>
  <c r="X453" i="2"/>
  <c r="W453" i="2"/>
  <c r="V453" i="2"/>
  <c r="U453" i="2"/>
  <c r="T453" i="2"/>
  <c r="S453" i="2"/>
  <c r="R453" i="2"/>
  <c r="Y452" i="2"/>
  <c r="X452" i="2"/>
  <c r="W452" i="2"/>
  <c r="V452" i="2"/>
  <c r="U452" i="2"/>
  <c r="T452" i="2"/>
  <c r="S452" i="2"/>
  <c r="R452" i="2"/>
  <c r="Y451" i="2"/>
  <c r="X451" i="2"/>
  <c r="W451" i="2"/>
  <c r="V451" i="2"/>
  <c r="U451" i="2"/>
  <c r="T451" i="2"/>
  <c r="S451" i="2"/>
  <c r="R451" i="2"/>
  <c r="Y450" i="2"/>
  <c r="X450" i="2"/>
  <c r="W450" i="2"/>
  <c r="V450" i="2"/>
  <c r="U450" i="2"/>
  <c r="T450" i="2"/>
  <c r="S450" i="2"/>
  <c r="R450" i="2"/>
  <c r="Y449" i="2"/>
  <c r="X449" i="2"/>
  <c r="W449" i="2"/>
  <c r="V449" i="2"/>
  <c r="U449" i="2"/>
  <c r="T449" i="2"/>
  <c r="S449" i="2"/>
  <c r="R449" i="2"/>
  <c r="Y448" i="2"/>
  <c r="X448" i="2"/>
  <c r="W448" i="2"/>
  <c r="V448" i="2"/>
  <c r="U448" i="2"/>
  <c r="T448" i="2"/>
  <c r="S448" i="2"/>
  <c r="R448" i="2"/>
  <c r="K448" i="2"/>
  <c r="Y447" i="2"/>
  <c r="X447" i="2"/>
  <c r="W447" i="2"/>
  <c r="V447" i="2"/>
  <c r="U447" i="2"/>
  <c r="T447" i="2"/>
  <c r="S447" i="2"/>
  <c r="R447" i="2"/>
  <c r="Y446" i="2"/>
  <c r="X446" i="2"/>
  <c r="W446" i="2"/>
  <c r="V446" i="2"/>
  <c r="U446" i="2"/>
  <c r="T446" i="2"/>
  <c r="S446" i="2"/>
  <c r="R446" i="2"/>
  <c r="Y445" i="2"/>
  <c r="X445" i="2"/>
  <c r="W445" i="2"/>
  <c r="V445" i="2"/>
  <c r="U445" i="2"/>
  <c r="T445" i="2"/>
  <c r="S445" i="2"/>
  <c r="R445" i="2"/>
  <c r="Y444" i="2"/>
  <c r="X444" i="2"/>
  <c r="W444" i="2"/>
  <c r="V444" i="2"/>
  <c r="U444" i="2"/>
  <c r="T444" i="2"/>
  <c r="S444" i="2"/>
  <c r="R444" i="2"/>
  <c r="Y443" i="2"/>
  <c r="X443" i="2"/>
  <c r="W443" i="2"/>
  <c r="V443" i="2"/>
  <c r="U443" i="2"/>
  <c r="T443" i="2"/>
  <c r="S443" i="2"/>
  <c r="R443" i="2"/>
  <c r="Y442" i="2"/>
  <c r="X442" i="2"/>
  <c r="W442" i="2"/>
  <c r="V442" i="2"/>
  <c r="U442" i="2"/>
  <c r="T442" i="2"/>
  <c r="S442" i="2"/>
  <c r="R442" i="2"/>
  <c r="Y441" i="2"/>
  <c r="X441" i="2"/>
  <c r="W441" i="2"/>
  <c r="V441" i="2"/>
  <c r="U441" i="2"/>
  <c r="T441" i="2"/>
  <c r="S441" i="2"/>
  <c r="R441" i="2"/>
  <c r="Y440" i="2"/>
  <c r="X440" i="2"/>
  <c r="W440" i="2"/>
  <c r="V440" i="2"/>
  <c r="U440" i="2"/>
  <c r="T440" i="2"/>
  <c r="S440" i="2"/>
  <c r="R440" i="2"/>
  <c r="Y439" i="2"/>
  <c r="X439" i="2"/>
  <c r="W439" i="2"/>
  <c r="V439" i="2"/>
  <c r="U439" i="2"/>
  <c r="T439" i="2"/>
  <c r="S439" i="2"/>
  <c r="R439" i="2"/>
  <c r="Y438" i="2"/>
  <c r="X438" i="2"/>
  <c r="W438" i="2"/>
  <c r="V438" i="2"/>
  <c r="U438" i="2"/>
  <c r="T438" i="2"/>
  <c r="S438" i="2"/>
  <c r="R438" i="2"/>
  <c r="Y437" i="2"/>
  <c r="X437" i="2"/>
  <c r="W437" i="2"/>
  <c r="V437" i="2"/>
  <c r="U437" i="2"/>
  <c r="T437" i="2"/>
  <c r="S437" i="2"/>
  <c r="R437" i="2"/>
  <c r="Y436" i="2"/>
  <c r="X436" i="2"/>
  <c r="W436" i="2"/>
  <c r="V436" i="2"/>
  <c r="U436" i="2"/>
  <c r="T436" i="2"/>
  <c r="S436" i="2"/>
  <c r="R436" i="2"/>
  <c r="K436" i="2"/>
  <c r="Y435" i="2"/>
  <c r="X435" i="2"/>
  <c r="W435" i="2"/>
  <c r="V435" i="2"/>
  <c r="U435" i="2"/>
  <c r="T435" i="2"/>
  <c r="S435" i="2"/>
  <c r="R435" i="2"/>
  <c r="Y434" i="2"/>
  <c r="X434" i="2"/>
  <c r="W434" i="2"/>
  <c r="V434" i="2"/>
  <c r="U434" i="2"/>
  <c r="T434" i="2"/>
  <c r="S434" i="2"/>
  <c r="R434" i="2"/>
  <c r="Y433" i="2"/>
  <c r="X433" i="2"/>
  <c r="W433" i="2"/>
  <c r="V433" i="2"/>
  <c r="U433" i="2"/>
  <c r="T433" i="2"/>
  <c r="S433" i="2"/>
  <c r="R433" i="2"/>
  <c r="Y432" i="2"/>
  <c r="X432" i="2"/>
  <c r="W432" i="2"/>
  <c r="V432" i="2"/>
  <c r="U432" i="2"/>
  <c r="T432" i="2"/>
  <c r="S432" i="2"/>
  <c r="R432" i="2"/>
  <c r="Y431" i="2"/>
  <c r="X431" i="2"/>
  <c r="W431" i="2"/>
  <c r="V431" i="2"/>
  <c r="U431" i="2"/>
  <c r="T431" i="2"/>
  <c r="S431" i="2"/>
  <c r="R431" i="2"/>
  <c r="Y430" i="2"/>
  <c r="X430" i="2"/>
  <c r="W430" i="2"/>
  <c r="V430" i="2"/>
  <c r="U430" i="2"/>
  <c r="T430" i="2"/>
  <c r="S430" i="2"/>
  <c r="R430" i="2"/>
  <c r="Y429" i="2"/>
  <c r="X429" i="2"/>
  <c r="W429" i="2"/>
  <c r="V429" i="2"/>
  <c r="U429" i="2"/>
  <c r="T429" i="2"/>
  <c r="S429" i="2"/>
  <c r="R429" i="2"/>
  <c r="K429" i="2"/>
  <c r="Y428" i="2"/>
  <c r="X428" i="2"/>
  <c r="W428" i="2"/>
  <c r="V428" i="2"/>
  <c r="U428" i="2"/>
  <c r="T428" i="2"/>
  <c r="S428" i="2"/>
  <c r="R428" i="2"/>
  <c r="Y427" i="2"/>
  <c r="X427" i="2"/>
  <c r="W427" i="2"/>
  <c r="V427" i="2"/>
  <c r="U427" i="2"/>
  <c r="T427" i="2"/>
  <c r="S427" i="2"/>
  <c r="R427" i="2"/>
  <c r="Y426" i="2"/>
  <c r="X426" i="2"/>
  <c r="W426" i="2"/>
  <c r="V426" i="2"/>
  <c r="U426" i="2"/>
  <c r="T426" i="2"/>
  <c r="S426" i="2"/>
  <c r="R426" i="2"/>
  <c r="Y425" i="2"/>
  <c r="X425" i="2"/>
  <c r="W425" i="2"/>
  <c r="V425" i="2"/>
  <c r="U425" i="2"/>
  <c r="T425" i="2"/>
  <c r="S425" i="2"/>
  <c r="R425" i="2"/>
  <c r="Y424" i="2"/>
  <c r="X424" i="2"/>
  <c r="W424" i="2"/>
  <c r="V424" i="2"/>
  <c r="U424" i="2"/>
  <c r="T424" i="2"/>
  <c r="S424" i="2"/>
  <c r="R424" i="2"/>
  <c r="Y423" i="2"/>
  <c r="X423" i="2"/>
  <c r="Q423" i="2"/>
  <c r="P423" i="2"/>
  <c r="O423" i="2"/>
  <c r="N423" i="2"/>
  <c r="M423" i="2"/>
  <c r="M394" i="2" s="1"/>
  <c r="L423" i="2"/>
  <c r="K423" i="2"/>
  <c r="J423" i="2"/>
  <c r="I423" i="2"/>
  <c r="H423" i="2"/>
  <c r="G423" i="2"/>
  <c r="F423" i="2"/>
  <c r="E423" i="2"/>
  <c r="D423" i="2"/>
  <c r="Y422" i="2"/>
  <c r="X422" i="2"/>
  <c r="W422" i="2"/>
  <c r="V422" i="2"/>
  <c r="U422" i="2"/>
  <c r="T422" i="2"/>
  <c r="S422" i="2"/>
  <c r="R422" i="2"/>
  <c r="Y421" i="2"/>
  <c r="X421" i="2"/>
  <c r="W421" i="2"/>
  <c r="V421" i="2"/>
  <c r="U421" i="2"/>
  <c r="T421" i="2"/>
  <c r="S421" i="2"/>
  <c r="R421" i="2"/>
  <c r="Y420" i="2"/>
  <c r="X420" i="2"/>
  <c r="W420" i="2"/>
  <c r="V420" i="2"/>
  <c r="U420" i="2"/>
  <c r="T420" i="2"/>
  <c r="S420" i="2"/>
  <c r="R420" i="2"/>
  <c r="Y419" i="2"/>
  <c r="X419" i="2"/>
  <c r="W419" i="2"/>
  <c r="V419" i="2"/>
  <c r="U419" i="2"/>
  <c r="T419" i="2"/>
  <c r="S419" i="2"/>
  <c r="R419" i="2"/>
  <c r="Y418" i="2"/>
  <c r="X418" i="2"/>
  <c r="W418" i="2"/>
  <c r="V418" i="2"/>
  <c r="U418" i="2"/>
  <c r="T418" i="2"/>
  <c r="S418" i="2"/>
  <c r="R418" i="2"/>
  <c r="Y417" i="2"/>
  <c r="X417" i="2"/>
  <c r="W417" i="2"/>
  <c r="V417" i="2"/>
  <c r="U417" i="2"/>
  <c r="T417" i="2"/>
  <c r="S417" i="2"/>
  <c r="R417" i="2"/>
  <c r="Y416" i="2"/>
  <c r="X416" i="2"/>
  <c r="W416" i="2"/>
  <c r="V416" i="2"/>
  <c r="U416" i="2"/>
  <c r="T416" i="2"/>
  <c r="S416" i="2"/>
  <c r="R416" i="2"/>
  <c r="Y415" i="2"/>
  <c r="X415" i="2"/>
  <c r="W415" i="2"/>
  <c r="V415" i="2"/>
  <c r="U415" i="2"/>
  <c r="T415" i="2"/>
  <c r="S415" i="2"/>
  <c r="R415" i="2"/>
  <c r="Y414" i="2"/>
  <c r="X414" i="2"/>
  <c r="W414" i="2"/>
  <c r="V414" i="2"/>
  <c r="U414" i="2"/>
  <c r="T414" i="2"/>
  <c r="S414" i="2"/>
  <c r="R414" i="2"/>
  <c r="P413" i="2"/>
  <c r="N413" i="2"/>
  <c r="L413" i="2"/>
  <c r="U413" i="2" s="1"/>
  <c r="K413" i="2"/>
  <c r="J413" i="2"/>
  <c r="H413" i="2"/>
  <c r="F413" i="2"/>
  <c r="T413" i="2" s="1"/>
  <c r="Y412" i="2"/>
  <c r="X412" i="2"/>
  <c r="W412" i="2"/>
  <c r="V412" i="2"/>
  <c r="U412" i="2"/>
  <c r="T412" i="2"/>
  <c r="S412" i="2"/>
  <c r="R412" i="2"/>
  <c r="Y411" i="2"/>
  <c r="X411" i="2"/>
  <c r="W411" i="2"/>
  <c r="V411" i="2"/>
  <c r="U411" i="2"/>
  <c r="T411" i="2"/>
  <c r="S411" i="2"/>
  <c r="R411" i="2"/>
  <c r="Y410" i="2"/>
  <c r="X410" i="2"/>
  <c r="W410" i="2"/>
  <c r="V410" i="2"/>
  <c r="U410" i="2"/>
  <c r="T410" i="2"/>
  <c r="S410" i="2"/>
  <c r="R410" i="2"/>
  <c r="Y409" i="2"/>
  <c r="X409" i="2"/>
  <c r="W409" i="2"/>
  <c r="V409" i="2"/>
  <c r="U409" i="2"/>
  <c r="T409" i="2"/>
  <c r="S409" i="2"/>
  <c r="R409" i="2"/>
  <c r="Y408" i="2"/>
  <c r="X408" i="2"/>
  <c r="W408" i="2"/>
  <c r="V408" i="2"/>
  <c r="U408" i="2"/>
  <c r="T408" i="2"/>
  <c r="S408" i="2"/>
  <c r="R408" i="2"/>
  <c r="Y407" i="2"/>
  <c r="X407" i="2"/>
  <c r="W407" i="2"/>
  <c r="V407" i="2"/>
  <c r="U407" i="2"/>
  <c r="T407" i="2"/>
  <c r="S407" i="2"/>
  <c r="R407" i="2"/>
  <c r="Y406" i="2"/>
  <c r="X406" i="2"/>
  <c r="W406" i="2"/>
  <c r="V406" i="2"/>
  <c r="U406" i="2"/>
  <c r="T406" i="2"/>
  <c r="S406" i="2"/>
  <c r="R406" i="2"/>
  <c r="U405" i="2"/>
  <c r="S405" i="2"/>
  <c r="R405" i="2"/>
  <c r="P405" i="2"/>
  <c r="Y405" i="2" s="1"/>
  <c r="N405" i="2"/>
  <c r="L405" i="2"/>
  <c r="Y404" i="2"/>
  <c r="X404" i="2"/>
  <c r="W404" i="2"/>
  <c r="V404" i="2"/>
  <c r="U404" i="2"/>
  <c r="T404" i="2"/>
  <c r="S404" i="2"/>
  <c r="R404" i="2"/>
  <c r="Y403" i="2"/>
  <c r="X403" i="2"/>
  <c r="W403" i="2"/>
  <c r="V403" i="2"/>
  <c r="U403" i="2"/>
  <c r="T403" i="2"/>
  <c r="S403" i="2"/>
  <c r="R403" i="2"/>
  <c r="Y402" i="2"/>
  <c r="X402" i="2"/>
  <c r="W402" i="2"/>
  <c r="V402" i="2"/>
  <c r="U402" i="2"/>
  <c r="T402" i="2"/>
  <c r="S402" i="2"/>
  <c r="R402" i="2"/>
  <c r="Q401" i="2"/>
  <c r="P401" i="2"/>
  <c r="O401" i="2"/>
  <c r="O394" i="2" s="1"/>
  <c r="N401" i="2"/>
  <c r="M401" i="2"/>
  <c r="K401" i="2"/>
  <c r="J401" i="2"/>
  <c r="I401" i="2"/>
  <c r="I394" i="2" s="1"/>
  <c r="G401" i="2"/>
  <c r="G394" i="2" s="1"/>
  <c r="E401" i="2"/>
  <c r="D401" i="2"/>
  <c r="R401" i="2" s="1"/>
  <c r="Y400" i="2"/>
  <c r="X400" i="2"/>
  <c r="W400" i="2"/>
  <c r="V400" i="2"/>
  <c r="U400" i="2"/>
  <c r="T400" i="2"/>
  <c r="S400" i="2"/>
  <c r="R400" i="2"/>
  <c r="Y399" i="2"/>
  <c r="X399" i="2"/>
  <c r="W399" i="2"/>
  <c r="V399" i="2"/>
  <c r="U399" i="2"/>
  <c r="T399" i="2"/>
  <c r="S399" i="2"/>
  <c r="R399" i="2"/>
  <c r="Y398" i="2"/>
  <c r="X398" i="2"/>
  <c r="W398" i="2"/>
  <c r="V398" i="2"/>
  <c r="U398" i="2"/>
  <c r="T398" i="2"/>
  <c r="S398" i="2"/>
  <c r="R398" i="2"/>
  <c r="Y397" i="2"/>
  <c r="X397" i="2"/>
  <c r="W397" i="2"/>
  <c r="V397" i="2"/>
  <c r="U397" i="2"/>
  <c r="T397" i="2"/>
  <c r="S397" i="2"/>
  <c r="R397" i="2"/>
  <c r="Y396" i="2"/>
  <c r="X396" i="2"/>
  <c r="W396" i="2"/>
  <c r="V396" i="2"/>
  <c r="U396" i="2"/>
  <c r="T396" i="2"/>
  <c r="S396" i="2"/>
  <c r="R396" i="2"/>
  <c r="Y395" i="2"/>
  <c r="X395" i="2"/>
  <c r="W395" i="2"/>
  <c r="V395" i="2"/>
  <c r="U395" i="2"/>
  <c r="T395" i="2"/>
  <c r="S395" i="2"/>
  <c r="R395" i="2"/>
  <c r="Q394" i="2"/>
  <c r="P394" i="2"/>
  <c r="K394" i="2"/>
  <c r="J394" i="2"/>
  <c r="H394" i="2"/>
  <c r="E394" i="2"/>
  <c r="D394" i="2"/>
  <c r="Y393" i="2"/>
  <c r="X393" i="2"/>
  <c r="W393" i="2"/>
  <c r="V393" i="2"/>
  <c r="U393" i="2"/>
  <c r="T393" i="2"/>
  <c r="S393" i="2"/>
  <c r="R393" i="2"/>
  <c r="Y392" i="2"/>
  <c r="X392" i="2"/>
  <c r="W392" i="2"/>
  <c r="V392" i="2"/>
  <c r="U392" i="2"/>
  <c r="T392" i="2"/>
  <c r="S392" i="2"/>
  <c r="R392" i="2"/>
  <c r="Y391" i="2"/>
  <c r="X391" i="2"/>
  <c r="Q391" i="2"/>
  <c r="P391" i="2"/>
  <c r="O391" i="2"/>
  <c r="N391" i="2"/>
  <c r="V391" i="2" s="1"/>
  <c r="M391" i="2"/>
  <c r="L391" i="2"/>
  <c r="K391" i="2"/>
  <c r="J391" i="2"/>
  <c r="I391" i="2"/>
  <c r="H391" i="2"/>
  <c r="G391" i="2"/>
  <c r="F391" i="2"/>
  <c r="S391" i="2" s="1"/>
  <c r="E391" i="2"/>
  <c r="D391" i="2"/>
  <c r="W390" i="2"/>
  <c r="V390" i="2"/>
  <c r="Q390" i="2"/>
  <c r="P390" i="2"/>
  <c r="O390" i="2"/>
  <c r="N390" i="2"/>
  <c r="M390" i="2"/>
  <c r="L390" i="2"/>
  <c r="T390" i="2" s="1"/>
  <c r="K390" i="2"/>
  <c r="J390" i="2"/>
  <c r="I390" i="2"/>
  <c r="H390" i="2"/>
  <c r="G390" i="2"/>
  <c r="F390" i="2"/>
  <c r="S390" i="2" s="1"/>
  <c r="E390" i="2"/>
  <c r="D390" i="2"/>
  <c r="U389" i="2"/>
  <c r="T389" i="2"/>
  <c r="Q389" i="2"/>
  <c r="Q388" i="2" s="1"/>
  <c r="P389" i="2"/>
  <c r="X389" i="2" s="1"/>
  <c r="O389" i="2"/>
  <c r="O388" i="2" s="1"/>
  <c r="N389" i="2"/>
  <c r="M389" i="2"/>
  <c r="L389" i="2"/>
  <c r="K389" i="2"/>
  <c r="K388" i="2" s="1"/>
  <c r="J389" i="2"/>
  <c r="J388" i="2" s="1"/>
  <c r="I389" i="2"/>
  <c r="I388" i="2" s="1"/>
  <c r="H389" i="2"/>
  <c r="H388" i="2" s="1"/>
  <c r="G389" i="2"/>
  <c r="F389" i="2"/>
  <c r="R389" i="2" s="1"/>
  <c r="E389" i="2"/>
  <c r="E388" i="2" s="1"/>
  <c r="D389" i="2"/>
  <c r="D388" i="2" s="1"/>
  <c r="M388" i="2"/>
  <c r="L388" i="2"/>
  <c r="G388" i="2"/>
  <c r="F388" i="2"/>
  <c r="S388" i="2" s="1"/>
  <c r="W387" i="2"/>
  <c r="V387" i="2"/>
  <c r="Q387" i="2"/>
  <c r="P387" i="2"/>
  <c r="O387" i="2"/>
  <c r="N387" i="2"/>
  <c r="M387" i="2"/>
  <c r="L387" i="2"/>
  <c r="T387" i="2" s="1"/>
  <c r="K387" i="2"/>
  <c r="J387" i="2"/>
  <c r="I387" i="2"/>
  <c r="H387" i="2"/>
  <c r="G387" i="2"/>
  <c r="F387" i="2"/>
  <c r="E387" i="2"/>
  <c r="D387" i="2"/>
  <c r="U386" i="2"/>
  <c r="T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R386" i="2" s="1"/>
  <c r="E386" i="2"/>
  <c r="D386" i="2"/>
  <c r="Y385" i="2"/>
  <c r="X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S385" i="2" s="1"/>
  <c r="E385" i="2"/>
  <c r="D385" i="2"/>
  <c r="W384" i="2"/>
  <c r="V384" i="2"/>
  <c r="Q384" i="2"/>
  <c r="P384" i="2"/>
  <c r="O384" i="2"/>
  <c r="N384" i="2"/>
  <c r="M384" i="2"/>
  <c r="L384" i="2"/>
  <c r="T384" i="2" s="1"/>
  <c r="K384" i="2"/>
  <c r="J384" i="2"/>
  <c r="I384" i="2"/>
  <c r="H384" i="2"/>
  <c r="G384" i="2"/>
  <c r="F384" i="2"/>
  <c r="E384" i="2"/>
  <c r="D384" i="2"/>
  <c r="U383" i="2"/>
  <c r="T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R383" i="2" s="1"/>
  <c r="E383" i="2"/>
  <c r="D383" i="2"/>
  <c r="Y382" i="2"/>
  <c r="X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S382" i="2" s="1"/>
  <c r="E382" i="2"/>
  <c r="D382" i="2"/>
  <c r="W381" i="2"/>
  <c r="V381" i="2"/>
  <c r="Q381" i="2"/>
  <c r="P381" i="2"/>
  <c r="O381" i="2"/>
  <c r="N381" i="2"/>
  <c r="M381" i="2"/>
  <c r="L381" i="2"/>
  <c r="T381" i="2" s="1"/>
  <c r="K381" i="2"/>
  <c r="J381" i="2"/>
  <c r="J38" i="2" s="1"/>
  <c r="I381" i="2"/>
  <c r="H381" i="2"/>
  <c r="G381" i="2"/>
  <c r="F381" i="2"/>
  <c r="E381" i="2"/>
  <c r="D381" i="2"/>
  <c r="D38" i="2" s="1"/>
  <c r="S38" i="2" s="1"/>
  <c r="U380" i="2"/>
  <c r="T380" i="2"/>
  <c r="Q380" i="2"/>
  <c r="P380" i="2"/>
  <c r="O380" i="2"/>
  <c r="N380" i="2"/>
  <c r="M380" i="2"/>
  <c r="L380" i="2"/>
  <c r="K380" i="2"/>
  <c r="J380" i="2"/>
  <c r="I380" i="2"/>
  <c r="H380" i="2"/>
  <c r="H37" i="2" s="1"/>
  <c r="G380" i="2"/>
  <c r="F380" i="2"/>
  <c r="R380" i="2" s="1"/>
  <c r="E380" i="2"/>
  <c r="D380" i="2"/>
  <c r="Y379" i="2"/>
  <c r="X379" i="2"/>
  <c r="Q379" i="2"/>
  <c r="P379" i="2"/>
  <c r="O379" i="2"/>
  <c r="N379" i="2"/>
  <c r="V379" i="2" s="1"/>
  <c r="M379" i="2"/>
  <c r="L379" i="2"/>
  <c r="K379" i="2"/>
  <c r="J379" i="2"/>
  <c r="I379" i="2"/>
  <c r="H379" i="2"/>
  <c r="G379" i="2"/>
  <c r="F379" i="2"/>
  <c r="S379" i="2" s="1"/>
  <c r="E379" i="2"/>
  <c r="D379" i="2"/>
  <c r="W378" i="2"/>
  <c r="V378" i="2"/>
  <c r="Q378" i="2"/>
  <c r="P378" i="2"/>
  <c r="O378" i="2"/>
  <c r="N378" i="2"/>
  <c r="M378" i="2"/>
  <c r="L378" i="2"/>
  <c r="T378" i="2" s="1"/>
  <c r="K378" i="2"/>
  <c r="J378" i="2"/>
  <c r="I378" i="2"/>
  <c r="H378" i="2"/>
  <c r="G378" i="2"/>
  <c r="F378" i="2"/>
  <c r="S378" i="2" s="1"/>
  <c r="E378" i="2"/>
  <c r="D378" i="2"/>
  <c r="U377" i="2"/>
  <c r="T377" i="2"/>
  <c r="Q377" i="2"/>
  <c r="P377" i="2"/>
  <c r="X377" i="2" s="1"/>
  <c r="O377" i="2"/>
  <c r="N377" i="2"/>
  <c r="M377" i="2"/>
  <c r="L377" i="2"/>
  <c r="K377" i="2"/>
  <c r="J377" i="2"/>
  <c r="I377" i="2"/>
  <c r="H377" i="2"/>
  <c r="G377" i="2"/>
  <c r="F377" i="2"/>
  <c r="R377" i="2" s="1"/>
  <c r="E377" i="2"/>
  <c r="D377" i="2"/>
  <c r="Y376" i="2"/>
  <c r="X376" i="2"/>
  <c r="Q376" i="2"/>
  <c r="P376" i="2"/>
  <c r="O376" i="2"/>
  <c r="O375" i="2" s="1"/>
  <c r="O356" i="2" s="1"/>
  <c r="N376" i="2"/>
  <c r="V376" i="2" s="1"/>
  <c r="M376" i="2"/>
  <c r="M375" i="2" s="1"/>
  <c r="L376" i="2"/>
  <c r="K376" i="2"/>
  <c r="J376" i="2"/>
  <c r="I376" i="2"/>
  <c r="I375" i="2" s="1"/>
  <c r="I356" i="2" s="1"/>
  <c r="H376" i="2"/>
  <c r="H375" i="2" s="1"/>
  <c r="G376" i="2"/>
  <c r="G375" i="2" s="1"/>
  <c r="F376" i="2"/>
  <c r="E376" i="2"/>
  <c r="D376" i="2"/>
  <c r="Q375" i="2"/>
  <c r="P375" i="2"/>
  <c r="K375" i="2"/>
  <c r="J375" i="2"/>
  <c r="E375" i="2"/>
  <c r="D375" i="2"/>
  <c r="U374" i="2"/>
  <c r="T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R374" i="2" s="1"/>
  <c r="E374" i="2"/>
  <c r="D374" i="2"/>
  <c r="Y373" i="2"/>
  <c r="X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S373" i="2" s="1"/>
  <c r="E373" i="2"/>
  <c r="D373" i="2"/>
  <c r="W372" i="2"/>
  <c r="V372" i="2"/>
  <c r="Q372" i="2"/>
  <c r="P372" i="2"/>
  <c r="O372" i="2"/>
  <c r="N372" i="2"/>
  <c r="M372" i="2"/>
  <c r="L372" i="2"/>
  <c r="T372" i="2" s="1"/>
  <c r="K372" i="2"/>
  <c r="J372" i="2"/>
  <c r="J29" i="2" s="1"/>
  <c r="I372" i="2"/>
  <c r="H372" i="2"/>
  <c r="G372" i="2"/>
  <c r="F372" i="2"/>
  <c r="E372" i="2"/>
  <c r="D372" i="2"/>
  <c r="D29" i="2" s="1"/>
  <c r="U371" i="2"/>
  <c r="T371" i="2"/>
  <c r="Q371" i="2"/>
  <c r="P371" i="2"/>
  <c r="O371" i="2"/>
  <c r="N371" i="2"/>
  <c r="M371" i="2"/>
  <c r="L371" i="2"/>
  <c r="K371" i="2"/>
  <c r="J371" i="2"/>
  <c r="I371" i="2"/>
  <c r="H371" i="2"/>
  <c r="H28" i="2" s="1"/>
  <c r="G371" i="2"/>
  <c r="F371" i="2"/>
  <c r="R371" i="2" s="1"/>
  <c r="E371" i="2"/>
  <c r="D371" i="2"/>
  <c r="Y370" i="2"/>
  <c r="X370" i="2"/>
  <c r="Q370" i="2"/>
  <c r="P370" i="2"/>
  <c r="O370" i="2"/>
  <c r="N370" i="2"/>
  <c r="V370" i="2" s="1"/>
  <c r="M370" i="2"/>
  <c r="L370" i="2"/>
  <c r="K370" i="2"/>
  <c r="J370" i="2"/>
  <c r="I370" i="2"/>
  <c r="H370" i="2"/>
  <c r="G370" i="2"/>
  <c r="F370" i="2"/>
  <c r="S370" i="2" s="1"/>
  <c r="E370" i="2"/>
  <c r="D370" i="2"/>
  <c r="W369" i="2"/>
  <c r="V369" i="2"/>
  <c r="Q369" i="2"/>
  <c r="P369" i="2"/>
  <c r="O369" i="2"/>
  <c r="N369" i="2"/>
  <c r="M369" i="2"/>
  <c r="L369" i="2"/>
  <c r="T369" i="2" s="1"/>
  <c r="K369" i="2"/>
  <c r="J369" i="2"/>
  <c r="I369" i="2"/>
  <c r="H369" i="2"/>
  <c r="G369" i="2"/>
  <c r="F369" i="2"/>
  <c r="S369" i="2" s="1"/>
  <c r="E369" i="2"/>
  <c r="D369" i="2"/>
  <c r="U368" i="2"/>
  <c r="T368" i="2"/>
  <c r="Q368" i="2"/>
  <c r="P368" i="2"/>
  <c r="X368" i="2" s="1"/>
  <c r="O368" i="2"/>
  <c r="N368" i="2"/>
  <c r="M368" i="2"/>
  <c r="L368" i="2"/>
  <c r="K368" i="2"/>
  <c r="J368" i="2"/>
  <c r="I368" i="2"/>
  <c r="H368" i="2"/>
  <c r="G368" i="2"/>
  <c r="F368" i="2"/>
  <c r="R368" i="2" s="1"/>
  <c r="E368" i="2"/>
  <c r="D368" i="2"/>
  <c r="Q367" i="2"/>
  <c r="O367" i="2"/>
  <c r="M367" i="2"/>
  <c r="K367" i="2"/>
  <c r="J367" i="2"/>
  <c r="I367" i="2"/>
  <c r="H367" i="2"/>
  <c r="G367" i="2"/>
  <c r="F367" i="2"/>
  <c r="S367" i="2" s="1"/>
  <c r="E367" i="2"/>
  <c r="D367" i="2"/>
  <c r="W366" i="2"/>
  <c r="V366" i="2"/>
  <c r="Q366" i="2"/>
  <c r="P366" i="2"/>
  <c r="O366" i="2"/>
  <c r="N366" i="2"/>
  <c r="M366" i="2"/>
  <c r="L366" i="2"/>
  <c r="T366" i="2" s="1"/>
  <c r="K366" i="2"/>
  <c r="J366" i="2"/>
  <c r="J363" i="2" s="1"/>
  <c r="I366" i="2"/>
  <c r="H366" i="2"/>
  <c r="G366" i="2"/>
  <c r="F366" i="2"/>
  <c r="E366" i="2"/>
  <c r="D366" i="2"/>
  <c r="D363" i="2" s="1"/>
  <c r="U365" i="2"/>
  <c r="T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R365" i="2" s="1"/>
  <c r="E365" i="2"/>
  <c r="D365" i="2"/>
  <c r="Y364" i="2"/>
  <c r="X364" i="2"/>
  <c r="Q364" i="2"/>
  <c r="P364" i="2"/>
  <c r="O364" i="2"/>
  <c r="O363" i="2" s="1"/>
  <c r="N364" i="2"/>
  <c r="M364" i="2"/>
  <c r="M363" i="2" s="1"/>
  <c r="L364" i="2"/>
  <c r="K364" i="2"/>
  <c r="J364" i="2"/>
  <c r="I364" i="2"/>
  <c r="I363" i="2" s="1"/>
  <c r="H364" i="2"/>
  <c r="G364" i="2"/>
  <c r="G363" i="2" s="1"/>
  <c r="F364" i="2"/>
  <c r="E364" i="2"/>
  <c r="D364" i="2"/>
  <c r="Q363" i="2"/>
  <c r="P363" i="2"/>
  <c r="K363" i="2"/>
  <c r="E363" i="2"/>
  <c r="U362" i="2"/>
  <c r="T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R362" i="2" s="1"/>
  <c r="E362" i="2"/>
  <c r="D362" i="2"/>
  <c r="Y361" i="2"/>
  <c r="X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S361" i="2" s="1"/>
  <c r="E361" i="2"/>
  <c r="D361" i="2"/>
  <c r="W360" i="2"/>
  <c r="V360" i="2"/>
  <c r="Q360" i="2"/>
  <c r="P360" i="2"/>
  <c r="O360" i="2"/>
  <c r="N360" i="2"/>
  <c r="M360" i="2"/>
  <c r="L360" i="2"/>
  <c r="T360" i="2" s="1"/>
  <c r="K360" i="2"/>
  <c r="J360" i="2"/>
  <c r="I360" i="2"/>
  <c r="G360" i="2"/>
  <c r="F360" i="2"/>
  <c r="E360" i="2"/>
  <c r="D360" i="2"/>
  <c r="U359" i="2"/>
  <c r="T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R359" i="2" s="1"/>
  <c r="E359" i="2"/>
  <c r="D359" i="2"/>
  <c r="Y358" i="2"/>
  <c r="X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W357" i="2"/>
  <c r="V357" i="2"/>
  <c r="Q357" i="2"/>
  <c r="P357" i="2"/>
  <c r="O357" i="2"/>
  <c r="N357" i="2"/>
  <c r="M357" i="2"/>
  <c r="L357" i="2"/>
  <c r="T357" i="2" s="1"/>
  <c r="K357" i="2"/>
  <c r="J357" i="2"/>
  <c r="I357" i="2"/>
  <c r="H357" i="2"/>
  <c r="G357" i="2"/>
  <c r="F357" i="2"/>
  <c r="E357" i="2"/>
  <c r="D357" i="2"/>
  <c r="Y355" i="2"/>
  <c r="X355" i="2"/>
  <c r="W355" i="2"/>
  <c r="V355" i="2"/>
  <c r="U355" i="2"/>
  <c r="T355" i="2"/>
  <c r="S355" i="2"/>
  <c r="R355" i="2"/>
  <c r="Y354" i="2"/>
  <c r="X354" i="2"/>
  <c r="W354" i="2"/>
  <c r="V354" i="2"/>
  <c r="U354" i="2"/>
  <c r="T354" i="2"/>
  <c r="S354" i="2"/>
  <c r="R354" i="2"/>
  <c r="Y353" i="2"/>
  <c r="X353" i="2"/>
  <c r="W353" i="2"/>
  <c r="V353" i="2"/>
  <c r="U353" i="2"/>
  <c r="T353" i="2"/>
  <c r="S353" i="2"/>
  <c r="R353" i="2"/>
  <c r="Y352" i="2"/>
  <c r="X352" i="2"/>
  <c r="W352" i="2"/>
  <c r="V352" i="2"/>
  <c r="U352" i="2"/>
  <c r="T352" i="2"/>
  <c r="S352" i="2"/>
  <c r="R352" i="2"/>
  <c r="Y351" i="2"/>
  <c r="X351" i="2"/>
  <c r="W351" i="2"/>
  <c r="V351" i="2"/>
  <c r="U351" i="2"/>
  <c r="T351" i="2"/>
  <c r="S351" i="2"/>
  <c r="R351" i="2"/>
  <c r="W350" i="2"/>
  <c r="V350" i="2"/>
  <c r="Q350" i="2"/>
  <c r="P350" i="2"/>
  <c r="O350" i="2"/>
  <c r="N350" i="2"/>
  <c r="M350" i="2"/>
  <c r="L350" i="2"/>
  <c r="T350" i="2" s="1"/>
  <c r="K350" i="2"/>
  <c r="J350" i="2"/>
  <c r="I350" i="2"/>
  <c r="H350" i="2"/>
  <c r="G350" i="2"/>
  <c r="F350" i="2"/>
  <c r="S350" i="2" s="1"/>
  <c r="E350" i="2"/>
  <c r="D350" i="2"/>
  <c r="Y349" i="2"/>
  <c r="X349" i="2"/>
  <c r="W349" i="2"/>
  <c r="V349" i="2"/>
  <c r="U349" i="2"/>
  <c r="T349" i="2"/>
  <c r="S349" i="2"/>
  <c r="R349" i="2"/>
  <c r="Y348" i="2"/>
  <c r="X348" i="2"/>
  <c r="W348" i="2"/>
  <c r="V348" i="2"/>
  <c r="U348" i="2"/>
  <c r="T348" i="2"/>
  <c r="S348" i="2"/>
  <c r="R348" i="2"/>
  <c r="Y347" i="2"/>
  <c r="X347" i="2"/>
  <c r="W347" i="2"/>
  <c r="V347" i="2"/>
  <c r="U347" i="2"/>
  <c r="T347" i="2"/>
  <c r="S347" i="2"/>
  <c r="R347" i="2"/>
  <c r="Y346" i="2"/>
  <c r="X346" i="2"/>
  <c r="W346" i="2"/>
  <c r="V346" i="2"/>
  <c r="U346" i="2"/>
  <c r="T346" i="2"/>
  <c r="S346" i="2"/>
  <c r="R346" i="2"/>
  <c r="Y345" i="2"/>
  <c r="X345" i="2"/>
  <c r="W345" i="2"/>
  <c r="V345" i="2"/>
  <c r="U345" i="2"/>
  <c r="T345" i="2"/>
  <c r="S345" i="2"/>
  <c r="R345" i="2"/>
  <c r="Y344" i="2"/>
  <c r="X344" i="2"/>
  <c r="W344" i="2"/>
  <c r="V344" i="2"/>
  <c r="U344" i="2"/>
  <c r="T344" i="2"/>
  <c r="S344" i="2"/>
  <c r="R344" i="2"/>
  <c r="Y343" i="2"/>
  <c r="X343" i="2"/>
  <c r="W343" i="2"/>
  <c r="V343" i="2"/>
  <c r="U343" i="2"/>
  <c r="T343" i="2"/>
  <c r="S343" i="2"/>
  <c r="R343" i="2"/>
  <c r="Y342" i="2"/>
  <c r="X342" i="2"/>
  <c r="W342" i="2"/>
  <c r="V342" i="2"/>
  <c r="U342" i="2"/>
  <c r="T342" i="2"/>
  <c r="S342" i="2"/>
  <c r="R342" i="2"/>
  <c r="Y341" i="2"/>
  <c r="X341" i="2"/>
  <c r="W341" i="2"/>
  <c r="V341" i="2"/>
  <c r="U341" i="2"/>
  <c r="T341" i="2"/>
  <c r="S341" i="2"/>
  <c r="R341" i="2"/>
  <c r="Y340" i="2"/>
  <c r="X340" i="2"/>
  <c r="W340" i="2"/>
  <c r="V340" i="2"/>
  <c r="U340" i="2"/>
  <c r="T340" i="2"/>
  <c r="S340" i="2"/>
  <c r="R340" i="2"/>
  <c r="Y339" i="2"/>
  <c r="X339" i="2"/>
  <c r="W339" i="2"/>
  <c r="V339" i="2"/>
  <c r="U339" i="2"/>
  <c r="T339" i="2"/>
  <c r="S339" i="2"/>
  <c r="R339" i="2"/>
  <c r="Y338" i="2"/>
  <c r="X338" i="2"/>
  <c r="W338" i="2"/>
  <c r="V338" i="2"/>
  <c r="U338" i="2"/>
  <c r="T338" i="2"/>
  <c r="S338" i="2"/>
  <c r="R338" i="2"/>
  <c r="Y337" i="2"/>
  <c r="X337" i="2"/>
  <c r="W337" i="2"/>
  <c r="V337" i="2"/>
  <c r="U337" i="2"/>
  <c r="T337" i="2"/>
  <c r="S337" i="2"/>
  <c r="R337" i="2"/>
  <c r="Y336" i="2"/>
  <c r="X336" i="2"/>
  <c r="W336" i="2"/>
  <c r="V336" i="2"/>
  <c r="U336" i="2"/>
  <c r="T336" i="2"/>
  <c r="S336" i="2"/>
  <c r="R336" i="2"/>
  <c r="Y335" i="2"/>
  <c r="X335" i="2"/>
  <c r="W335" i="2"/>
  <c r="V335" i="2"/>
  <c r="U335" i="2"/>
  <c r="T335" i="2"/>
  <c r="S335" i="2"/>
  <c r="R335" i="2"/>
  <c r="Y334" i="2"/>
  <c r="X334" i="2"/>
  <c r="W334" i="2"/>
  <c r="V334" i="2"/>
  <c r="U334" i="2"/>
  <c r="T334" i="2"/>
  <c r="S334" i="2"/>
  <c r="R334" i="2"/>
  <c r="Y333" i="2"/>
  <c r="X333" i="2"/>
  <c r="W333" i="2"/>
  <c r="V333" i="2"/>
  <c r="U333" i="2"/>
  <c r="T333" i="2"/>
  <c r="S333" i="2"/>
  <c r="R333" i="2"/>
  <c r="Y332" i="2"/>
  <c r="X332" i="2"/>
  <c r="W332" i="2"/>
  <c r="V332" i="2"/>
  <c r="U332" i="2"/>
  <c r="T332" i="2"/>
  <c r="S332" i="2"/>
  <c r="R332" i="2"/>
  <c r="Y331" i="2"/>
  <c r="X331" i="2"/>
  <c r="W331" i="2"/>
  <c r="V331" i="2"/>
  <c r="U331" i="2"/>
  <c r="T331" i="2"/>
  <c r="S331" i="2"/>
  <c r="R331" i="2"/>
  <c r="Y330" i="2"/>
  <c r="X330" i="2"/>
  <c r="W330" i="2"/>
  <c r="V330" i="2"/>
  <c r="U330" i="2"/>
  <c r="T330" i="2"/>
  <c r="S330" i="2"/>
  <c r="R330" i="2"/>
  <c r="Y329" i="2"/>
  <c r="X329" i="2"/>
  <c r="W329" i="2"/>
  <c r="V329" i="2"/>
  <c r="U329" i="2"/>
  <c r="T329" i="2"/>
  <c r="S329" i="2"/>
  <c r="R329" i="2"/>
  <c r="Y328" i="2"/>
  <c r="X328" i="2"/>
  <c r="W328" i="2"/>
  <c r="V328" i="2"/>
  <c r="U328" i="2"/>
  <c r="T328" i="2"/>
  <c r="S328" i="2"/>
  <c r="R328" i="2"/>
  <c r="W327" i="2"/>
  <c r="V327" i="2"/>
  <c r="Q327" i="2"/>
  <c r="P327" i="2"/>
  <c r="O327" i="2"/>
  <c r="N327" i="2"/>
  <c r="M327" i="2"/>
  <c r="L327" i="2"/>
  <c r="T327" i="2" s="1"/>
  <c r="K327" i="2"/>
  <c r="K320" i="2" s="1"/>
  <c r="J327" i="2"/>
  <c r="I327" i="2"/>
  <c r="H327" i="2"/>
  <c r="G327" i="2"/>
  <c r="F327" i="2"/>
  <c r="S327" i="2" s="1"/>
  <c r="E327" i="2"/>
  <c r="D327" i="2"/>
  <c r="Y326" i="2"/>
  <c r="X326" i="2"/>
  <c r="W326" i="2"/>
  <c r="V326" i="2"/>
  <c r="U326" i="2"/>
  <c r="T326" i="2"/>
  <c r="S326" i="2"/>
  <c r="R326" i="2"/>
  <c r="Y325" i="2"/>
  <c r="X325" i="2"/>
  <c r="W325" i="2"/>
  <c r="V325" i="2"/>
  <c r="U325" i="2"/>
  <c r="T325" i="2"/>
  <c r="S325" i="2"/>
  <c r="R325" i="2"/>
  <c r="Y324" i="2"/>
  <c r="X324" i="2"/>
  <c r="W324" i="2"/>
  <c r="V324" i="2"/>
  <c r="U324" i="2"/>
  <c r="T324" i="2"/>
  <c r="S324" i="2"/>
  <c r="R324" i="2"/>
  <c r="Y323" i="2"/>
  <c r="X323" i="2"/>
  <c r="W323" i="2"/>
  <c r="V323" i="2"/>
  <c r="U323" i="2"/>
  <c r="T323" i="2"/>
  <c r="S323" i="2"/>
  <c r="R323" i="2"/>
  <c r="Y322" i="2"/>
  <c r="X322" i="2"/>
  <c r="W322" i="2"/>
  <c r="V322" i="2"/>
  <c r="U322" i="2"/>
  <c r="T322" i="2"/>
  <c r="S322" i="2"/>
  <c r="R322" i="2"/>
  <c r="Y321" i="2"/>
  <c r="X321" i="2"/>
  <c r="W321" i="2"/>
  <c r="V321" i="2"/>
  <c r="U321" i="2"/>
  <c r="T321" i="2"/>
  <c r="S321" i="2"/>
  <c r="R321" i="2"/>
  <c r="Y320" i="2"/>
  <c r="X320" i="2"/>
  <c r="W320" i="2"/>
  <c r="V320" i="2"/>
  <c r="U320" i="2"/>
  <c r="T320" i="2"/>
  <c r="S320" i="2"/>
  <c r="R320" i="2"/>
  <c r="Y319" i="2"/>
  <c r="X319" i="2"/>
  <c r="W319" i="2"/>
  <c r="V319" i="2"/>
  <c r="U319" i="2"/>
  <c r="T319" i="2"/>
  <c r="S319" i="2"/>
  <c r="R319" i="2"/>
  <c r="Y318" i="2"/>
  <c r="X318" i="2"/>
  <c r="W318" i="2"/>
  <c r="V318" i="2"/>
  <c r="U318" i="2"/>
  <c r="T318" i="2"/>
  <c r="S318" i="2"/>
  <c r="R318" i="2"/>
  <c r="Y317" i="2"/>
  <c r="X317" i="2"/>
  <c r="W317" i="2"/>
  <c r="V317" i="2"/>
  <c r="U317" i="2"/>
  <c r="T317" i="2"/>
  <c r="S317" i="2"/>
  <c r="R317" i="2"/>
  <c r="Y316" i="2"/>
  <c r="X316" i="2"/>
  <c r="W316" i="2"/>
  <c r="V316" i="2"/>
  <c r="U316" i="2"/>
  <c r="T316" i="2"/>
  <c r="S316" i="2"/>
  <c r="R316" i="2"/>
  <c r="Y315" i="2"/>
  <c r="X315" i="2"/>
  <c r="W315" i="2"/>
  <c r="V315" i="2"/>
  <c r="U315" i="2"/>
  <c r="T315" i="2"/>
  <c r="S315" i="2"/>
  <c r="R315" i="2"/>
  <c r="W314" i="2"/>
  <c r="V314" i="2"/>
  <c r="U314" i="2"/>
  <c r="Q314" i="2"/>
  <c r="P314" i="2"/>
  <c r="Y314" i="2" s="1"/>
  <c r="O314" i="2"/>
  <c r="N314" i="2"/>
  <c r="M314" i="2"/>
  <c r="L314" i="2"/>
  <c r="T314" i="2" s="1"/>
  <c r="K314" i="2"/>
  <c r="J314" i="2"/>
  <c r="I314" i="2"/>
  <c r="H314" i="2"/>
  <c r="G314" i="2"/>
  <c r="F314" i="2"/>
  <c r="R314" i="2" s="1"/>
  <c r="E314" i="2"/>
  <c r="D314" i="2"/>
  <c r="S314" i="2" s="1"/>
  <c r="Y313" i="2"/>
  <c r="X313" i="2"/>
  <c r="W313" i="2"/>
  <c r="V313" i="2"/>
  <c r="U313" i="2"/>
  <c r="T313" i="2"/>
  <c r="S313" i="2"/>
  <c r="R313" i="2"/>
  <c r="Y312" i="2"/>
  <c r="X312" i="2"/>
  <c r="W312" i="2"/>
  <c r="V312" i="2"/>
  <c r="U312" i="2"/>
  <c r="T312" i="2"/>
  <c r="S312" i="2"/>
  <c r="R312" i="2"/>
  <c r="Y311" i="2"/>
  <c r="X311" i="2"/>
  <c r="W311" i="2"/>
  <c r="V311" i="2"/>
  <c r="U311" i="2"/>
  <c r="T311" i="2"/>
  <c r="S311" i="2"/>
  <c r="R311" i="2"/>
  <c r="Y310" i="2"/>
  <c r="X310" i="2"/>
  <c r="W310" i="2"/>
  <c r="V310" i="2"/>
  <c r="U310" i="2"/>
  <c r="T310" i="2"/>
  <c r="S310" i="2"/>
  <c r="R310" i="2"/>
  <c r="Y309" i="2"/>
  <c r="X309" i="2"/>
  <c r="W309" i="2"/>
  <c r="V309" i="2"/>
  <c r="U309" i="2"/>
  <c r="T309" i="2"/>
  <c r="S309" i="2"/>
  <c r="R309" i="2"/>
  <c r="Y308" i="2"/>
  <c r="X308" i="2"/>
  <c r="W308" i="2"/>
  <c r="V308" i="2"/>
  <c r="U308" i="2"/>
  <c r="T308" i="2"/>
  <c r="S308" i="2"/>
  <c r="R308" i="2"/>
  <c r="Y307" i="2"/>
  <c r="X307" i="2"/>
  <c r="W307" i="2"/>
  <c r="V307" i="2"/>
  <c r="U307" i="2"/>
  <c r="T307" i="2"/>
  <c r="S307" i="2"/>
  <c r="R307" i="2"/>
  <c r="Y306" i="2"/>
  <c r="X306" i="2"/>
  <c r="W306" i="2"/>
  <c r="V306" i="2"/>
  <c r="U306" i="2"/>
  <c r="T306" i="2"/>
  <c r="S306" i="2"/>
  <c r="R306" i="2"/>
  <c r="Y305" i="2"/>
  <c r="X305" i="2"/>
  <c r="W305" i="2"/>
  <c r="V305" i="2"/>
  <c r="U305" i="2"/>
  <c r="T305" i="2"/>
  <c r="S305" i="2"/>
  <c r="R305" i="2"/>
  <c r="Y304" i="2"/>
  <c r="X304" i="2"/>
  <c r="W304" i="2"/>
  <c r="V304" i="2"/>
  <c r="U304" i="2"/>
  <c r="T304" i="2"/>
  <c r="S304" i="2"/>
  <c r="R304" i="2"/>
  <c r="Y303" i="2"/>
  <c r="X303" i="2"/>
  <c r="W303" i="2"/>
  <c r="V303" i="2"/>
  <c r="U303" i="2"/>
  <c r="T303" i="2"/>
  <c r="S303" i="2"/>
  <c r="R303" i="2"/>
  <c r="Y302" i="2"/>
  <c r="X302" i="2"/>
  <c r="W302" i="2"/>
  <c r="V302" i="2"/>
  <c r="U302" i="2"/>
  <c r="T302" i="2"/>
  <c r="S302" i="2"/>
  <c r="R302" i="2"/>
  <c r="Y301" i="2"/>
  <c r="X301" i="2"/>
  <c r="W301" i="2"/>
  <c r="V301" i="2"/>
  <c r="U301" i="2"/>
  <c r="T301" i="2"/>
  <c r="S301" i="2"/>
  <c r="R301" i="2"/>
  <c r="Y300" i="2"/>
  <c r="X300" i="2"/>
  <c r="W300" i="2"/>
  <c r="V300" i="2"/>
  <c r="U300" i="2"/>
  <c r="T300" i="2"/>
  <c r="S300" i="2"/>
  <c r="R300" i="2"/>
  <c r="Y299" i="2"/>
  <c r="X299" i="2"/>
  <c r="W299" i="2"/>
  <c r="V299" i="2"/>
  <c r="U299" i="2"/>
  <c r="T299" i="2"/>
  <c r="S299" i="2"/>
  <c r="R299" i="2"/>
  <c r="Y298" i="2"/>
  <c r="X298" i="2"/>
  <c r="W298" i="2"/>
  <c r="V298" i="2"/>
  <c r="U298" i="2"/>
  <c r="T298" i="2"/>
  <c r="S298" i="2"/>
  <c r="R298" i="2"/>
  <c r="Y297" i="2"/>
  <c r="X297" i="2"/>
  <c r="W297" i="2"/>
  <c r="V297" i="2"/>
  <c r="U297" i="2"/>
  <c r="T297" i="2"/>
  <c r="S297" i="2"/>
  <c r="R297" i="2"/>
  <c r="Y296" i="2"/>
  <c r="X296" i="2"/>
  <c r="W296" i="2"/>
  <c r="V296" i="2"/>
  <c r="U296" i="2"/>
  <c r="T296" i="2"/>
  <c r="S296" i="2"/>
  <c r="R296" i="2"/>
  <c r="Y295" i="2"/>
  <c r="X295" i="2"/>
  <c r="W295" i="2"/>
  <c r="V295" i="2"/>
  <c r="U295" i="2"/>
  <c r="T295" i="2"/>
  <c r="S295" i="2"/>
  <c r="R295" i="2"/>
  <c r="Y294" i="2"/>
  <c r="X294" i="2"/>
  <c r="W294" i="2"/>
  <c r="V294" i="2"/>
  <c r="U294" i="2"/>
  <c r="T294" i="2"/>
  <c r="S294" i="2"/>
  <c r="R294" i="2"/>
  <c r="Y293" i="2"/>
  <c r="X293" i="2"/>
  <c r="W293" i="2"/>
  <c r="V293" i="2"/>
  <c r="U293" i="2"/>
  <c r="T293" i="2"/>
  <c r="S293" i="2"/>
  <c r="R293" i="2"/>
  <c r="Y292" i="2"/>
  <c r="X292" i="2"/>
  <c r="W292" i="2"/>
  <c r="V292" i="2"/>
  <c r="U292" i="2"/>
  <c r="T292" i="2"/>
  <c r="S292" i="2"/>
  <c r="R292" i="2"/>
  <c r="W291" i="2"/>
  <c r="V291" i="2"/>
  <c r="U291" i="2"/>
  <c r="Q291" i="2"/>
  <c r="Q284" i="2" s="1"/>
  <c r="P291" i="2"/>
  <c r="Y291" i="2" s="1"/>
  <c r="O291" i="2"/>
  <c r="N291" i="2"/>
  <c r="M291" i="2"/>
  <c r="L291" i="2"/>
  <c r="T291" i="2" s="1"/>
  <c r="K291" i="2"/>
  <c r="K284" i="2" s="1"/>
  <c r="J291" i="2"/>
  <c r="J284" i="2" s="1"/>
  <c r="I291" i="2"/>
  <c r="I284" i="2" s="1"/>
  <c r="H291" i="2"/>
  <c r="G291" i="2"/>
  <c r="F291" i="2"/>
  <c r="R291" i="2" s="1"/>
  <c r="E291" i="2"/>
  <c r="E284" i="2" s="1"/>
  <c r="D291" i="2"/>
  <c r="S291" i="2" s="1"/>
  <c r="Y290" i="2"/>
  <c r="X290" i="2"/>
  <c r="W290" i="2"/>
  <c r="V290" i="2"/>
  <c r="U290" i="2"/>
  <c r="T290" i="2"/>
  <c r="S290" i="2"/>
  <c r="R290" i="2"/>
  <c r="Y289" i="2"/>
  <c r="X289" i="2"/>
  <c r="W289" i="2"/>
  <c r="V289" i="2"/>
  <c r="U289" i="2"/>
  <c r="T289" i="2"/>
  <c r="S289" i="2"/>
  <c r="R289" i="2"/>
  <c r="Y288" i="2"/>
  <c r="X288" i="2"/>
  <c r="W288" i="2"/>
  <c r="V288" i="2"/>
  <c r="U288" i="2"/>
  <c r="T288" i="2"/>
  <c r="S288" i="2"/>
  <c r="R288" i="2"/>
  <c r="Y287" i="2"/>
  <c r="X287" i="2"/>
  <c r="W287" i="2"/>
  <c r="V287" i="2"/>
  <c r="U287" i="2"/>
  <c r="T287" i="2"/>
  <c r="S287" i="2"/>
  <c r="R287" i="2"/>
  <c r="Y286" i="2"/>
  <c r="X286" i="2"/>
  <c r="W286" i="2"/>
  <c r="V286" i="2"/>
  <c r="U286" i="2"/>
  <c r="T286" i="2"/>
  <c r="S286" i="2"/>
  <c r="R286" i="2"/>
  <c r="Y285" i="2"/>
  <c r="X285" i="2"/>
  <c r="W285" i="2"/>
  <c r="V285" i="2"/>
  <c r="U285" i="2"/>
  <c r="T285" i="2"/>
  <c r="S285" i="2"/>
  <c r="R285" i="2"/>
  <c r="N284" i="2"/>
  <c r="M284" i="2"/>
  <c r="H284" i="2"/>
  <c r="G284" i="2"/>
  <c r="Y283" i="2"/>
  <c r="X283" i="2"/>
  <c r="W283" i="2"/>
  <c r="V283" i="2"/>
  <c r="U283" i="2"/>
  <c r="T283" i="2"/>
  <c r="S283" i="2"/>
  <c r="R283" i="2"/>
  <c r="Y282" i="2"/>
  <c r="X282" i="2"/>
  <c r="W282" i="2"/>
  <c r="V282" i="2"/>
  <c r="U282" i="2"/>
  <c r="T282" i="2"/>
  <c r="S282" i="2"/>
  <c r="R282" i="2"/>
  <c r="Y281" i="2"/>
  <c r="X281" i="2"/>
  <c r="W281" i="2"/>
  <c r="V281" i="2"/>
  <c r="U281" i="2"/>
  <c r="T281" i="2"/>
  <c r="S281" i="2"/>
  <c r="R281" i="2"/>
  <c r="Y280" i="2"/>
  <c r="X280" i="2"/>
  <c r="W280" i="2"/>
  <c r="V280" i="2"/>
  <c r="U280" i="2"/>
  <c r="T280" i="2"/>
  <c r="S280" i="2"/>
  <c r="R280" i="2"/>
  <c r="Y279" i="2"/>
  <c r="X279" i="2"/>
  <c r="W279" i="2"/>
  <c r="V279" i="2"/>
  <c r="U279" i="2"/>
  <c r="T279" i="2"/>
  <c r="S279" i="2"/>
  <c r="R279" i="2"/>
  <c r="W278" i="2"/>
  <c r="V278" i="2"/>
  <c r="U278" i="2"/>
  <c r="Q278" i="2"/>
  <c r="P278" i="2"/>
  <c r="Y278" i="2" s="1"/>
  <c r="O278" i="2"/>
  <c r="N278" i="2"/>
  <c r="M278" i="2"/>
  <c r="L278" i="2"/>
  <c r="T278" i="2" s="1"/>
  <c r="K278" i="2"/>
  <c r="J278" i="2"/>
  <c r="I278" i="2"/>
  <c r="H278" i="2"/>
  <c r="G278" i="2"/>
  <c r="F278" i="2"/>
  <c r="R278" i="2" s="1"/>
  <c r="E278" i="2"/>
  <c r="D278" i="2"/>
  <c r="S278" i="2" s="1"/>
  <c r="Y277" i="2"/>
  <c r="X277" i="2"/>
  <c r="W277" i="2"/>
  <c r="V277" i="2"/>
  <c r="U277" i="2"/>
  <c r="T277" i="2"/>
  <c r="S277" i="2"/>
  <c r="R277" i="2"/>
  <c r="Y276" i="2"/>
  <c r="X276" i="2"/>
  <c r="W276" i="2"/>
  <c r="V276" i="2"/>
  <c r="U276" i="2"/>
  <c r="T276" i="2"/>
  <c r="S276" i="2"/>
  <c r="R276" i="2"/>
  <c r="Y275" i="2"/>
  <c r="X275" i="2"/>
  <c r="W275" i="2"/>
  <c r="V275" i="2"/>
  <c r="U275" i="2"/>
  <c r="T275" i="2"/>
  <c r="S275" i="2"/>
  <c r="R275" i="2"/>
  <c r="Y274" i="2"/>
  <c r="X274" i="2"/>
  <c r="W274" i="2"/>
  <c r="V274" i="2"/>
  <c r="U274" i="2"/>
  <c r="T274" i="2"/>
  <c r="S274" i="2"/>
  <c r="R274" i="2"/>
  <c r="Y273" i="2"/>
  <c r="X273" i="2"/>
  <c r="W273" i="2"/>
  <c r="V273" i="2"/>
  <c r="U273" i="2"/>
  <c r="T273" i="2"/>
  <c r="S273" i="2"/>
  <c r="R273" i="2"/>
  <c r="Y272" i="2"/>
  <c r="X272" i="2"/>
  <c r="W272" i="2"/>
  <c r="V272" i="2"/>
  <c r="U272" i="2"/>
  <c r="T272" i="2"/>
  <c r="S272" i="2"/>
  <c r="R272" i="2"/>
  <c r="Y271" i="2"/>
  <c r="X271" i="2"/>
  <c r="W271" i="2"/>
  <c r="V271" i="2"/>
  <c r="U271" i="2"/>
  <c r="T271" i="2"/>
  <c r="S271" i="2"/>
  <c r="R271" i="2"/>
  <c r="Y270" i="2"/>
  <c r="X270" i="2"/>
  <c r="W270" i="2"/>
  <c r="V270" i="2"/>
  <c r="U270" i="2"/>
  <c r="T270" i="2"/>
  <c r="S270" i="2"/>
  <c r="R270" i="2"/>
  <c r="Y269" i="2"/>
  <c r="X269" i="2"/>
  <c r="W269" i="2"/>
  <c r="V269" i="2"/>
  <c r="U269" i="2"/>
  <c r="T269" i="2"/>
  <c r="S269" i="2"/>
  <c r="R269" i="2"/>
  <c r="Y268" i="2"/>
  <c r="X268" i="2"/>
  <c r="W268" i="2"/>
  <c r="V268" i="2"/>
  <c r="U268" i="2"/>
  <c r="T268" i="2"/>
  <c r="S268" i="2"/>
  <c r="R268" i="2"/>
  <c r="H268" i="2"/>
  <c r="Y267" i="2"/>
  <c r="X267" i="2"/>
  <c r="W267" i="2"/>
  <c r="V267" i="2"/>
  <c r="U267" i="2"/>
  <c r="T267" i="2"/>
  <c r="S267" i="2"/>
  <c r="R267" i="2"/>
  <c r="Y266" i="2"/>
  <c r="X266" i="2"/>
  <c r="P266" i="2"/>
  <c r="N266" i="2"/>
  <c r="V266" i="2" s="1"/>
  <c r="L266" i="2"/>
  <c r="U266" i="2" s="1"/>
  <c r="J266" i="2"/>
  <c r="J247" i="2" s="1"/>
  <c r="H266" i="2"/>
  <c r="H247" i="2" s="1"/>
  <c r="F266" i="2"/>
  <c r="Y265" i="2"/>
  <c r="X265" i="2"/>
  <c r="W265" i="2"/>
  <c r="V265" i="2"/>
  <c r="U265" i="2"/>
  <c r="T265" i="2"/>
  <c r="S265" i="2"/>
  <c r="R265" i="2"/>
  <c r="Y264" i="2"/>
  <c r="X264" i="2"/>
  <c r="W264" i="2"/>
  <c r="V264" i="2"/>
  <c r="U264" i="2"/>
  <c r="T264" i="2"/>
  <c r="S264" i="2"/>
  <c r="R264" i="2"/>
  <c r="Y263" i="2"/>
  <c r="X263" i="2"/>
  <c r="W263" i="2"/>
  <c r="V263" i="2"/>
  <c r="U263" i="2"/>
  <c r="T263" i="2"/>
  <c r="S263" i="2"/>
  <c r="R263" i="2"/>
  <c r="Y262" i="2"/>
  <c r="X262" i="2"/>
  <c r="W262" i="2"/>
  <c r="V262" i="2"/>
  <c r="U262" i="2"/>
  <c r="T262" i="2"/>
  <c r="S262" i="2"/>
  <c r="R262" i="2"/>
  <c r="Y261" i="2"/>
  <c r="X261" i="2"/>
  <c r="W261" i="2"/>
  <c r="V261" i="2"/>
  <c r="U261" i="2"/>
  <c r="T261" i="2"/>
  <c r="S261" i="2"/>
  <c r="R261" i="2"/>
  <c r="Y260" i="2"/>
  <c r="X260" i="2"/>
  <c r="W260" i="2"/>
  <c r="V260" i="2"/>
  <c r="U260" i="2"/>
  <c r="T260" i="2"/>
  <c r="S260" i="2"/>
  <c r="R260" i="2"/>
  <c r="Y259" i="2"/>
  <c r="X259" i="2"/>
  <c r="W259" i="2"/>
  <c r="V259" i="2"/>
  <c r="U259" i="2"/>
  <c r="T259" i="2"/>
  <c r="S259" i="2"/>
  <c r="R259" i="2"/>
  <c r="Y258" i="2"/>
  <c r="X258" i="2"/>
  <c r="W258" i="2"/>
  <c r="V258" i="2"/>
  <c r="U258" i="2"/>
  <c r="T258" i="2"/>
  <c r="S258" i="2"/>
  <c r="R258" i="2"/>
  <c r="Y257" i="2"/>
  <c r="X257" i="2"/>
  <c r="W257" i="2"/>
  <c r="V257" i="2"/>
  <c r="U257" i="2"/>
  <c r="T257" i="2"/>
  <c r="S257" i="2"/>
  <c r="R257" i="2"/>
  <c r="Y256" i="2"/>
  <c r="X256" i="2"/>
  <c r="W256" i="2"/>
  <c r="V256" i="2"/>
  <c r="U256" i="2"/>
  <c r="T256" i="2"/>
  <c r="S256" i="2"/>
  <c r="R256" i="2"/>
  <c r="Y255" i="2"/>
  <c r="X255" i="2"/>
  <c r="W255" i="2"/>
  <c r="V255" i="2"/>
  <c r="U255" i="2"/>
  <c r="T255" i="2"/>
  <c r="S255" i="2"/>
  <c r="R255" i="2"/>
  <c r="Y254" i="2"/>
  <c r="X254" i="2"/>
  <c r="T254" i="2"/>
  <c r="S254" i="2"/>
  <c r="R254" i="2"/>
  <c r="P254" i="2"/>
  <c r="N254" i="2"/>
  <c r="V254" i="2" s="1"/>
  <c r="L254" i="2"/>
  <c r="U254" i="2" s="1"/>
  <c r="K254" i="2"/>
  <c r="K247" i="2" s="1"/>
  <c r="J254" i="2"/>
  <c r="H254" i="2"/>
  <c r="F254" i="2"/>
  <c r="Y253" i="2"/>
  <c r="X253" i="2"/>
  <c r="W253" i="2"/>
  <c r="V253" i="2"/>
  <c r="U253" i="2"/>
  <c r="T253" i="2"/>
  <c r="S253" i="2"/>
  <c r="R253" i="2"/>
  <c r="Y252" i="2"/>
  <c r="X252" i="2"/>
  <c r="W252" i="2"/>
  <c r="V252" i="2"/>
  <c r="U252" i="2"/>
  <c r="T252" i="2"/>
  <c r="S252" i="2"/>
  <c r="R252" i="2"/>
  <c r="Y251" i="2"/>
  <c r="X251" i="2"/>
  <c r="W251" i="2"/>
  <c r="V251" i="2"/>
  <c r="U251" i="2"/>
  <c r="T251" i="2"/>
  <c r="S251" i="2"/>
  <c r="R251" i="2"/>
  <c r="Y250" i="2"/>
  <c r="X250" i="2"/>
  <c r="W250" i="2"/>
  <c r="V250" i="2"/>
  <c r="U250" i="2"/>
  <c r="T250" i="2"/>
  <c r="S250" i="2"/>
  <c r="R250" i="2"/>
  <c r="Y249" i="2"/>
  <c r="X249" i="2"/>
  <c r="W249" i="2"/>
  <c r="V249" i="2"/>
  <c r="U249" i="2"/>
  <c r="T249" i="2"/>
  <c r="S249" i="2"/>
  <c r="R249" i="2"/>
  <c r="Y248" i="2"/>
  <c r="X248" i="2"/>
  <c r="W248" i="2"/>
  <c r="V248" i="2"/>
  <c r="U248" i="2"/>
  <c r="T248" i="2"/>
  <c r="S248" i="2"/>
  <c r="R248" i="2"/>
  <c r="P247" i="2"/>
  <c r="Y247" i="2" s="1"/>
  <c r="N247" i="2"/>
  <c r="W247" i="2" s="1"/>
  <c r="L247" i="2"/>
  <c r="D247" i="2"/>
  <c r="Y246" i="2"/>
  <c r="X246" i="2"/>
  <c r="W246" i="2"/>
  <c r="V246" i="2"/>
  <c r="U246" i="2"/>
  <c r="T246" i="2"/>
  <c r="S246" i="2"/>
  <c r="R246" i="2"/>
  <c r="Y245" i="2"/>
  <c r="X245" i="2"/>
  <c r="W245" i="2"/>
  <c r="V245" i="2"/>
  <c r="U245" i="2"/>
  <c r="T245" i="2"/>
  <c r="S245" i="2"/>
  <c r="R245" i="2"/>
  <c r="Y244" i="2"/>
  <c r="X244" i="2"/>
  <c r="W244" i="2"/>
  <c r="V244" i="2"/>
  <c r="U244" i="2"/>
  <c r="T244" i="2"/>
  <c r="S244" i="2"/>
  <c r="R244" i="2"/>
  <c r="Y243" i="2"/>
  <c r="X243" i="2"/>
  <c r="W243" i="2"/>
  <c r="V243" i="2"/>
  <c r="U243" i="2"/>
  <c r="T243" i="2"/>
  <c r="S243" i="2"/>
  <c r="R243" i="2"/>
  <c r="Y242" i="2"/>
  <c r="X242" i="2"/>
  <c r="W242" i="2"/>
  <c r="V242" i="2"/>
  <c r="U242" i="2"/>
  <c r="T242" i="2"/>
  <c r="S242" i="2"/>
  <c r="R242" i="2"/>
  <c r="Y241" i="2"/>
  <c r="X241" i="2"/>
  <c r="W241" i="2"/>
  <c r="V241" i="2"/>
  <c r="U241" i="2"/>
  <c r="T241" i="2"/>
  <c r="S241" i="2"/>
  <c r="R241" i="2"/>
  <c r="K241" i="2"/>
  <c r="Y240" i="2"/>
  <c r="X240" i="2"/>
  <c r="W240" i="2"/>
  <c r="V240" i="2"/>
  <c r="U240" i="2"/>
  <c r="T240" i="2"/>
  <c r="S240" i="2"/>
  <c r="R240" i="2"/>
  <c r="Y239" i="2"/>
  <c r="X239" i="2"/>
  <c r="W239" i="2"/>
  <c r="V239" i="2"/>
  <c r="U239" i="2"/>
  <c r="T239" i="2"/>
  <c r="S239" i="2"/>
  <c r="R239" i="2"/>
  <c r="Y238" i="2"/>
  <c r="X238" i="2"/>
  <c r="W238" i="2"/>
  <c r="V238" i="2"/>
  <c r="U238" i="2"/>
  <c r="T238" i="2"/>
  <c r="S238" i="2"/>
  <c r="R238" i="2"/>
  <c r="Y237" i="2"/>
  <c r="X237" i="2"/>
  <c r="W237" i="2"/>
  <c r="V237" i="2"/>
  <c r="U237" i="2"/>
  <c r="T237" i="2"/>
  <c r="S237" i="2"/>
  <c r="R237" i="2"/>
  <c r="Y236" i="2"/>
  <c r="X236" i="2"/>
  <c r="W236" i="2"/>
  <c r="V236" i="2"/>
  <c r="U236" i="2"/>
  <c r="T236" i="2"/>
  <c r="S236" i="2"/>
  <c r="R236" i="2"/>
  <c r="Y235" i="2"/>
  <c r="X235" i="2"/>
  <c r="W235" i="2"/>
  <c r="V235" i="2"/>
  <c r="U235" i="2"/>
  <c r="T235" i="2"/>
  <c r="S235" i="2"/>
  <c r="R235" i="2"/>
  <c r="Y234" i="2"/>
  <c r="X234" i="2"/>
  <c r="W234" i="2"/>
  <c r="V234" i="2"/>
  <c r="U234" i="2"/>
  <c r="T234" i="2"/>
  <c r="S234" i="2"/>
  <c r="R234" i="2"/>
  <c r="Y233" i="2"/>
  <c r="X233" i="2"/>
  <c r="W233" i="2"/>
  <c r="V233" i="2"/>
  <c r="U233" i="2"/>
  <c r="T233" i="2"/>
  <c r="S233" i="2"/>
  <c r="R233" i="2"/>
  <c r="Y232" i="2"/>
  <c r="X232" i="2"/>
  <c r="W232" i="2"/>
  <c r="V232" i="2"/>
  <c r="U232" i="2"/>
  <c r="T232" i="2"/>
  <c r="S232" i="2"/>
  <c r="R232" i="2"/>
  <c r="Y231" i="2"/>
  <c r="X231" i="2"/>
  <c r="W231" i="2"/>
  <c r="V231" i="2"/>
  <c r="U231" i="2"/>
  <c r="T231" i="2"/>
  <c r="S231" i="2"/>
  <c r="R231" i="2"/>
  <c r="Y230" i="2"/>
  <c r="X230" i="2"/>
  <c r="W230" i="2"/>
  <c r="V230" i="2"/>
  <c r="U230" i="2"/>
  <c r="T230" i="2"/>
  <c r="S230" i="2"/>
  <c r="R230" i="2"/>
  <c r="Y229" i="2"/>
  <c r="X229" i="2"/>
  <c r="W229" i="2"/>
  <c r="V229" i="2"/>
  <c r="U229" i="2"/>
  <c r="T229" i="2"/>
  <c r="S229" i="2"/>
  <c r="R229" i="2"/>
  <c r="E229" i="2"/>
  <c r="Y228" i="2"/>
  <c r="X228" i="2"/>
  <c r="W228" i="2"/>
  <c r="V228" i="2"/>
  <c r="U228" i="2"/>
  <c r="T228" i="2"/>
  <c r="S228" i="2"/>
  <c r="R228" i="2"/>
  <c r="Y227" i="2"/>
  <c r="X227" i="2"/>
  <c r="W227" i="2"/>
  <c r="V227" i="2"/>
  <c r="U227" i="2"/>
  <c r="T227" i="2"/>
  <c r="S227" i="2"/>
  <c r="R227" i="2"/>
  <c r="Y226" i="2"/>
  <c r="X226" i="2"/>
  <c r="W226" i="2"/>
  <c r="V226" i="2"/>
  <c r="U226" i="2"/>
  <c r="T226" i="2"/>
  <c r="S226" i="2"/>
  <c r="R226" i="2"/>
  <c r="Y225" i="2"/>
  <c r="X225" i="2"/>
  <c r="W225" i="2"/>
  <c r="V225" i="2"/>
  <c r="U225" i="2"/>
  <c r="T225" i="2"/>
  <c r="S225" i="2"/>
  <c r="R225" i="2"/>
  <c r="Y224" i="2"/>
  <c r="X224" i="2"/>
  <c r="W224" i="2"/>
  <c r="V224" i="2"/>
  <c r="U224" i="2"/>
  <c r="T224" i="2"/>
  <c r="S224" i="2"/>
  <c r="R224" i="2"/>
  <c r="Y223" i="2"/>
  <c r="X223" i="2"/>
  <c r="W223" i="2"/>
  <c r="V223" i="2"/>
  <c r="U223" i="2"/>
  <c r="T223" i="2"/>
  <c r="S223" i="2"/>
  <c r="R223" i="2"/>
  <c r="Y222" i="2"/>
  <c r="X222" i="2"/>
  <c r="W222" i="2"/>
  <c r="V222" i="2"/>
  <c r="U222" i="2"/>
  <c r="T222" i="2"/>
  <c r="S222" i="2"/>
  <c r="R222" i="2"/>
  <c r="Y221" i="2"/>
  <c r="X221" i="2"/>
  <c r="W221" i="2"/>
  <c r="V221" i="2"/>
  <c r="U221" i="2"/>
  <c r="T221" i="2"/>
  <c r="S221" i="2"/>
  <c r="R221" i="2"/>
  <c r="Y220" i="2"/>
  <c r="X220" i="2"/>
  <c r="W220" i="2"/>
  <c r="V220" i="2"/>
  <c r="U220" i="2"/>
  <c r="T220" i="2"/>
  <c r="S220" i="2"/>
  <c r="R220" i="2"/>
  <c r="Y219" i="2"/>
  <c r="X219" i="2"/>
  <c r="W219" i="2"/>
  <c r="V219" i="2"/>
  <c r="U219" i="2"/>
  <c r="T219" i="2"/>
  <c r="S219" i="2"/>
  <c r="R219" i="2"/>
  <c r="Y218" i="2"/>
  <c r="X218" i="2"/>
  <c r="W218" i="2"/>
  <c r="V218" i="2"/>
  <c r="U218" i="2"/>
  <c r="T218" i="2"/>
  <c r="S218" i="2"/>
  <c r="R218" i="2"/>
  <c r="Y217" i="2"/>
  <c r="U217" i="2"/>
  <c r="T217" i="2"/>
  <c r="S217" i="2"/>
  <c r="Q217" i="2"/>
  <c r="P217" i="2"/>
  <c r="X217" i="2" s="1"/>
  <c r="O217" i="2"/>
  <c r="N217" i="2"/>
  <c r="W217" i="2" s="1"/>
  <c r="M217" i="2"/>
  <c r="L217" i="2"/>
  <c r="K217" i="2"/>
  <c r="J217" i="2"/>
  <c r="I217" i="2"/>
  <c r="H217" i="2"/>
  <c r="G217" i="2"/>
  <c r="F217" i="2"/>
  <c r="R217" i="2" s="1"/>
  <c r="E217" i="2"/>
  <c r="D217" i="2"/>
  <c r="Y216" i="2"/>
  <c r="X216" i="2"/>
  <c r="W216" i="2"/>
  <c r="V216" i="2"/>
  <c r="U216" i="2"/>
  <c r="T216" i="2"/>
  <c r="S216" i="2"/>
  <c r="R216" i="2"/>
  <c r="Y215" i="2"/>
  <c r="X215" i="2"/>
  <c r="W215" i="2"/>
  <c r="V215" i="2"/>
  <c r="U215" i="2"/>
  <c r="T215" i="2"/>
  <c r="S215" i="2"/>
  <c r="R215" i="2"/>
  <c r="Y214" i="2"/>
  <c r="X214" i="2"/>
  <c r="W214" i="2"/>
  <c r="V214" i="2"/>
  <c r="U214" i="2"/>
  <c r="T214" i="2"/>
  <c r="S214" i="2"/>
  <c r="R214" i="2"/>
  <c r="Y213" i="2"/>
  <c r="X213" i="2"/>
  <c r="W213" i="2"/>
  <c r="V213" i="2"/>
  <c r="U213" i="2"/>
  <c r="T213" i="2"/>
  <c r="S213" i="2"/>
  <c r="R213" i="2"/>
  <c r="Y212" i="2"/>
  <c r="X212" i="2"/>
  <c r="W212" i="2"/>
  <c r="V212" i="2"/>
  <c r="U212" i="2"/>
  <c r="T212" i="2"/>
  <c r="S212" i="2"/>
  <c r="R212" i="2"/>
  <c r="Y211" i="2"/>
  <c r="X211" i="2"/>
  <c r="W211" i="2"/>
  <c r="V211" i="2"/>
  <c r="U211" i="2"/>
  <c r="T211" i="2"/>
  <c r="S211" i="2"/>
  <c r="R211" i="2"/>
  <c r="S210" i="2"/>
  <c r="R210" i="2"/>
  <c r="P210" i="2"/>
  <c r="L210" i="2"/>
  <c r="U210" i="2" s="1"/>
  <c r="J210" i="2"/>
  <c r="I210" i="2"/>
  <c r="H210" i="2"/>
  <c r="F210" i="2"/>
  <c r="E210" i="2"/>
  <c r="D210" i="2"/>
  <c r="Y209" i="2"/>
  <c r="X209" i="2"/>
  <c r="W209" i="2"/>
  <c r="V209" i="2"/>
  <c r="U209" i="2"/>
  <c r="T209" i="2"/>
  <c r="S209" i="2"/>
  <c r="R209" i="2"/>
  <c r="Y208" i="2"/>
  <c r="X208" i="2"/>
  <c r="W208" i="2"/>
  <c r="V208" i="2"/>
  <c r="U208" i="2"/>
  <c r="T208" i="2"/>
  <c r="S208" i="2"/>
  <c r="R208" i="2"/>
  <c r="Y207" i="2"/>
  <c r="X207" i="2"/>
  <c r="W207" i="2"/>
  <c r="V207" i="2"/>
  <c r="U207" i="2"/>
  <c r="T207" i="2"/>
  <c r="S207" i="2"/>
  <c r="R207" i="2"/>
  <c r="Y206" i="2"/>
  <c r="X206" i="2"/>
  <c r="W206" i="2"/>
  <c r="V206" i="2"/>
  <c r="U206" i="2"/>
  <c r="T206" i="2"/>
  <c r="S206" i="2"/>
  <c r="R206" i="2"/>
  <c r="Y205" i="2"/>
  <c r="X205" i="2"/>
  <c r="W205" i="2"/>
  <c r="V205" i="2"/>
  <c r="U205" i="2"/>
  <c r="T205" i="2"/>
  <c r="S205" i="2"/>
  <c r="R205" i="2"/>
  <c r="Y204" i="2"/>
  <c r="X204" i="2"/>
  <c r="W204" i="2"/>
  <c r="V204" i="2"/>
  <c r="U204" i="2"/>
  <c r="T204" i="2"/>
  <c r="S204" i="2"/>
  <c r="R204" i="2"/>
  <c r="Y203" i="2"/>
  <c r="X203" i="2"/>
  <c r="W203" i="2"/>
  <c r="V203" i="2"/>
  <c r="U203" i="2"/>
  <c r="T203" i="2"/>
  <c r="S203" i="2"/>
  <c r="R203" i="2"/>
  <c r="Y202" i="2"/>
  <c r="U202" i="2"/>
  <c r="T202" i="2"/>
  <c r="S202" i="2"/>
  <c r="Q202" i="2"/>
  <c r="P202" i="2"/>
  <c r="X202" i="2" s="1"/>
  <c r="O202" i="2"/>
  <c r="N202" i="2"/>
  <c r="W202" i="2" s="1"/>
  <c r="M202" i="2"/>
  <c r="L202" i="2"/>
  <c r="K202" i="2"/>
  <c r="J202" i="2"/>
  <c r="I202" i="2"/>
  <c r="H202" i="2"/>
  <c r="G202" i="2"/>
  <c r="F202" i="2"/>
  <c r="R202" i="2" s="1"/>
  <c r="E202" i="2"/>
  <c r="D202" i="2"/>
  <c r="Y201" i="2"/>
  <c r="X201" i="2"/>
  <c r="W201" i="2"/>
  <c r="V201" i="2"/>
  <c r="U201" i="2"/>
  <c r="T201" i="2"/>
  <c r="S201" i="2"/>
  <c r="R201" i="2"/>
  <c r="Y200" i="2"/>
  <c r="X200" i="2"/>
  <c r="W200" i="2"/>
  <c r="V200" i="2"/>
  <c r="U200" i="2"/>
  <c r="T200" i="2"/>
  <c r="S200" i="2"/>
  <c r="R200" i="2"/>
  <c r="Y199" i="2"/>
  <c r="X199" i="2"/>
  <c r="W199" i="2"/>
  <c r="V199" i="2"/>
  <c r="U199" i="2"/>
  <c r="T199" i="2"/>
  <c r="S199" i="2"/>
  <c r="R199" i="2"/>
  <c r="Y198" i="2"/>
  <c r="X198" i="2"/>
  <c r="W198" i="2"/>
  <c r="V198" i="2"/>
  <c r="U198" i="2"/>
  <c r="T198" i="2"/>
  <c r="S198" i="2"/>
  <c r="R198" i="2"/>
  <c r="Y197" i="2"/>
  <c r="X197" i="2"/>
  <c r="W197" i="2"/>
  <c r="V197" i="2"/>
  <c r="U197" i="2"/>
  <c r="T197" i="2"/>
  <c r="S197" i="2"/>
  <c r="R197" i="2"/>
  <c r="Y196" i="2"/>
  <c r="X196" i="2"/>
  <c r="W196" i="2"/>
  <c r="V196" i="2"/>
  <c r="U196" i="2"/>
  <c r="T196" i="2"/>
  <c r="S196" i="2"/>
  <c r="R196" i="2"/>
  <c r="Y195" i="2"/>
  <c r="X195" i="2"/>
  <c r="W195" i="2"/>
  <c r="V195" i="2"/>
  <c r="U195" i="2"/>
  <c r="T195" i="2"/>
  <c r="S195" i="2"/>
  <c r="R195" i="2"/>
  <c r="Y194" i="2"/>
  <c r="X194" i="2"/>
  <c r="W194" i="2"/>
  <c r="V194" i="2"/>
  <c r="U194" i="2"/>
  <c r="T194" i="2"/>
  <c r="S194" i="2"/>
  <c r="R194" i="2"/>
  <c r="Y193" i="2"/>
  <c r="X193" i="2"/>
  <c r="W193" i="2"/>
  <c r="V193" i="2"/>
  <c r="U193" i="2"/>
  <c r="T193" i="2"/>
  <c r="S193" i="2"/>
  <c r="R193" i="2"/>
  <c r="Y192" i="2"/>
  <c r="X192" i="2"/>
  <c r="W192" i="2"/>
  <c r="V192" i="2"/>
  <c r="U192" i="2"/>
  <c r="T192" i="2"/>
  <c r="S192" i="2"/>
  <c r="R192" i="2"/>
  <c r="Y191" i="2"/>
  <c r="P191" i="2"/>
  <c r="P173" i="2" s="1"/>
  <c r="N191" i="2"/>
  <c r="V191" i="2" s="1"/>
  <c r="L191" i="2"/>
  <c r="W191" i="2" s="1"/>
  <c r="H191" i="2"/>
  <c r="H173" i="2" s="1"/>
  <c r="F191" i="2"/>
  <c r="S191" i="2" s="1"/>
  <c r="Y190" i="2"/>
  <c r="X190" i="2"/>
  <c r="W190" i="2"/>
  <c r="V190" i="2"/>
  <c r="U190" i="2"/>
  <c r="T190" i="2"/>
  <c r="S190" i="2"/>
  <c r="R190" i="2"/>
  <c r="Y189" i="2"/>
  <c r="X189" i="2"/>
  <c r="W189" i="2"/>
  <c r="V189" i="2"/>
  <c r="U189" i="2"/>
  <c r="T189" i="2"/>
  <c r="S189" i="2"/>
  <c r="R189" i="2"/>
  <c r="Y188" i="2"/>
  <c r="X188" i="2"/>
  <c r="W188" i="2"/>
  <c r="V188" i="2"/>
  <c r="U188" i="2"/>
  <c r="T188" i="2"/>
  <c r="S188" i="2"/>
  <c r="R188" i="2"/>
  <c r="Y187" i="2"/>
  <c r="X187" i="2"/>
  <c r="W187" i="2"/>
  <c r="V187" i="2"/>
  <c r="U187" i="2"/>
  <c r="T187" i="2"/>
  <c r="S187" i="2"/>
  <c r="R187" i="2"/>
  <c r="Y186" i="2"/>
  <c r="X186" i="2"/>
  <c r="W186" i="2"/>
  <c r="V186" i="2"/>
  <c r="U186" i="2"/>
  <c r="T186" i="2"/>
  <c r="S186" i="2"/>
  <c r="R186" i="2"/>
  <c r="Y185" i="2"/>
  <c r="X185" i="2"/>
  <c r="W185" i="2"/>
  <c r="V185" i="2"/>
  <c r="U185" i="2"/>
  <c r="T185" i="2"/>
  <c r="S185" i="2"/>
  <c r="R185" i="2"/>
  <c r="Y184" i="2"/>
  <c r="X184" i="2"/>
  <c r="W184" i="2"/>
  <c r="V184" i="2"/>
  <c r="U184" i="2"/>
  <c r="T184" i="2"/>
  <c r="S184" i="2"/>
  <c r="R184" i="2"/>
  <c r="Y183" i="2"/>
  <c r="X183" i="2"/>
  <c r="W183" i="2"/>
  <c r="V183" i="2"/>
  <c r="U183" i="2"/>
  <c r="T183" i="2"/>
  <c r="S183" i="2"/>
  <c r="R183" i="2"/>
  <c r="Y182" i="2"/>
  <c r="X182" i="2"/>
  <c r="W182" i="2"/>
  <c r="V182" i="2"/>
  <c r="U182" i="2"/>
  <c r="T182" i="2"/>
  <c r="S182" i="2"/>
  <c r="R182" i="2"/>
  <c r="Y181" i="2"/>
  <c r="X181" i="2"/>
  <c r="W181" i="2"/>
  <c r="V181" i="2"/>
  <c r="U181" i="2"/>
  <c r="T181" i="2"/>
  <c r="S181" i="2"/>
  <c r="R181" i="2"/>
  <c r="W180" i="2"/>
  <c r="V180" i="2"/>
  <c r="Q180" i="2"/>
  <c r="P180" i="2"/>
  <c r="O180" i="2"/>
  <c r="N180" i="2"/>
  <c r="M180" i="2"/>
  <c r="L180" i="2"/>
  <c r="T180" i="2" s="1"/>
  <c r="K180" i="2"/>
  <c r="J180" i="2"/>
  <c r="J173" i="2" s="1"/>
  <c r="I180" i="2"/>
  <c r="H180" i="2"/>
  <c r="G180" i="2"/>
  <c r="F180" i="2"/>
  <c r="S180" i="2" s="1"/>
  <c r="E180" i="2"/>
  <c r="D180" i="2"/>
  <c r="D173" i="2" s="1"/>
  <c r="Y179" i="2"/>
  <c r="X179" i="2"/>
  <c r="W179" i="2"/>
  <c r="V179" i="2"/>
  <c r="U179" i="2"/>
  <c r="T179" i="2"/>
  <c r="S179" i="2"/>
  <c r="R179" i="2"/>
  <c r="Y178" i="2"/>
  <c r="X178" i="2"/>
  <c r="W178" i="2"/>
  <c r="V178" i="2"/>
  <c r="U178" i="2"/>
  <c r="T178" i="2"/>
  <c r="S178" i="2"/>
  <c r="R178" i="2"/>
  <c r="Y177" i="2"/>
  <c r="X177" i="2"/>
  <c r="W177" i="2"/>
  <c r="V177" i="2"/>
  <c r="U177" i="2"/>
  <c r="T177" i="2"/>
  <c r="S177" i="2"/>
  <c r="R177" i="2"/>
  <c r="Y176" i="2"/>
  <c r="X176" i="2"/>
  <c r="W176" i="2"/>
  <c r="V176" i="2"/>
  <c r="U176" i="2"/>
  <c r="T176" i="2"/>
  <c r="S176" i="2"/>
  <c r="R176" i="2"/>
  <c r="Y175" i="2"/>
  <c r="X175" i="2"/>
  <c r="W175" i="2"/>
  <c r="V175" i="2"/>
  <c r="U175" i="2"/>
  <c r="T175" i="2"/>
  <c r="S175" i="2"/>
  <c r="R175" i="2"/>
  <c r="Y174" i="2"/>
  <c r="X174" i="2"/>
  <c r="W174" i="2"/>
  <c r="V174" i="2"/>
  <c r="U174" i="2"/>
  <c r="T174" i="2"/>
  <c r="S174" i="2"/>
  <c r="R174" i="2"/>
  <c r="N173" i="2"/>
  <c r="W173" i="2" s="1"/>
  <c r="L173" i="2"/>
  <c r="K173" i="2"/>
  <c r="Y172" i="2"/>
  <c r="X172" i="2"/>
  <c r="W172" i="2"/>
  <c r="V172" i="2"/>
  <c r="U172" i="2"/>
  <c r="T172" i="2"/>
  <c r="S172" i="2"/>
  <c r="R172" i="2"/>
  <c r="Y171" i="2"/>
  <c r="X171" i="2"/>
  <c r="W171" i="2"/>
  <c r="V171" i="2"/>
  <c r="U171" i="2"/>
  <c r="T171" i="2"/>
  <c r="S171" i="2"/>
  <c r="R171" i="2"/>
  <c r="Y170" i="2"/>
  <c r="X170" i="2"/>
  <c r="W170" i="2"/>
  <c r="V170" i="2"/>
  <c r="U170" i="2"/>
  <c r="T170" i="2"/>
  <c r="R170" i="2"/>
  <c r="D170" i="2"/>
  <c r="Y169" i="2"/>
  <c r="X169" i="2"/>
  <c r="W169" i="2"/>
  <c r="V169" i="2"/>
  <c r="U169" i="2"/>
  <c r="T169" i="2"/>
  <c r="S169" i="2"/>
  <c r="D169" i="2"/>
  <c r="R169" i="2" s="1"/>
  <c r="Y168" i="2"/>
  <c r="X168" i="2"/>
  <c r="W168" i="2"/>
  <c r="V168" i="2"/>
  <c r="U168" i="2"/>
  <c r="T168" i="2"/>
  <c r="R168" i="2"/>
  <c r="K168" i="2"/>
  <c r="D168" i="2"/>
  <c r="S168" i="2" s="1"/>
  <c r="Y167" i="2"/>
  <c r="X167" i="2"/>
  <c r="W167" i="2"/>
  <c r="V167" i="2"/>
  <c r="U167" i="2"/>
  <c r="T167" i="2"/>
  <c r="S167" i="2"/>
  <c r="R167" i="2"/>
  <c r="Y166" i="2"/>
  <c r="X166" i="2"/>
  <c r="W166" i="2"/>
  <c r="V166" i="2"/>
  <c r="U166" i="2"/>
  <c r="T166" i="2"/>
  <c r="S166" i="2"/>
  <c r="R166" i="2"/>
  <c r="Y165" i="2"/>
  <c r="X165" i="2"/>
  <c r="W165" i="2"/>
  <c r="V165" i="2"/>
  <c r="U165" i="2"/>
  <c r="T165" i="2"/>
  <c r="S165" i="2"/>
  <c r="R165" i="2"/>
  <c r="Y164" i="2"/>
  <c r="X164" i="2"/>
  <c r="W164" i="2"/>
  <c r="V164" i="2"/>
  <c r="U164" i="2"/>
  <c r="T164" i="2"/>
  <c r="S164" i="2"/>
  <c r="R164" i="2"/>
  <c r="Y163" i="2"/>
  <c r="X163" i="2"/>
  <c r="W163" i="2"/>
  <c r="V163" i="2"/>
  <c r="U163" i="2"/>
  <c r="T163" i="2"/>
  <c r="S163" i="2"/>
  <c r="R163" i="2"/>
  <c r="X162" i="2"/>
  <c r="Q162" i="2"/>
  <c r="P162" i="2"/>
  <c r="O162" i="2"/>
  <c r="N162" i="2"/>
  <c r="Y162" i="2" s="1"/>
  <c r="M162" i="2"/>
  <c r="L162" i="2"/>
  <c r="K162" i="2"/>
  <c r="J162" i="2"/>
  <c r="I162" i="2"/>
  <c r="H162" i="2"/>
  <c r="G162" i="2"/>
  <c r="F162" i="2"/>
  <c r="S162" i="2" s="1"/>
  <c r="E162" i="2"/>
  <c r="D162" i="2"/>
  <c r="Y161" i="2"/>
  <c r="X161" i="2"/>
  <c r="W161" i="2"/>
  <c r="V161" i="2"/>
  <c r="U161" i="2"/>
  <c r="T161" i="2"/>
  <c r="S161" i="2"/>
  <c r="R161" i="2"/>
  <c r="Y160" i="2"/>
  <c r="X160" i="2"/>
  <c r="W160" i="2"/>
  <c r="V160" i="2"/>
  <c r="U160" i="2"/>
  <c r="T160" i="2"/>
  <c r="S160" i="2"/>
  <c r="R160" i="2"/>
  <c r="Y159" i="2"/>
  <c r="X159" i="2"/>
  <c r="W159" i="2"/>
  <c r="V159" i="2"/>
  <c r="U159" i="2"/>
  <c r="T159" i="2"/>
  <c r="S159" i="2"/>
  <c r="R159" i="2"/>
  <c r="Y158" i="2"/>
  <c r="X158" i="2"/>
  <c r="W158" i="2"/>
  <c r="V158" i="2"/>
  <c r="U158" i="2"/>
  <c r="T158" i="2"/>
  <c r="S158" i="2"/>
  <c r="R158" i="2"/>
  <c r="Y157" i="2"/>
  <c r="X157" i="2"/>
  <c r="W157" i="2"/>
  <c r="V157" i="2"/>
  <c r="U157" i="2"/>
  <c r="T157" i="2"/>
  <c r="S157" i="2"/>
  <c r="R157" i="2"/>
  <c r="Y156" i="2"/>
  <c r="X156" i="2"/>
  <c r="W156" i="2"/>
  <c r="V156" i="2"/>
  <c r="U156" i="2"/>
  <c r="T156" i="2"/>
  <c r="S156" i="2"/>
  <c r="R156" i="2"/>
  <c r="Y155" i="2"/>
  <c r="X155" i="2"/>
  <c r="W155" i="2"/>
  <c r="V155" i="2"/>
  <c r="U155" i="2"/>
  <c r="T155" i="2"/>
  <c r="S155" i="2"/>
  <c r="R155" i="2"/>
  <c r="Y154" i="2"/>
  <c r="X154" i="2"/>
  <c r="W154" i="2"/>
  <c r="V154" i="2"/>
  <c r="U154" i="2"/>
  <c r="T154" i="2"/>
  <c r="S154" i="2"/>
  <c r="R154" i="2"/>
  <c r="Y153" i="2"/>
  <c r="X153" i="2"/>
  <c r="W153" i="2"/>
  <c r="V153" i="2"/>
  <c r="U153" i="2"/>
  <c r="T153" i="2"/>
  <c r="S153" i="2"/>
  <c r="R153" i="2"/>
  <c r="Y152" i="2"/>
  <c r="X152" i="2"/>
  <c r="W152" i="2"/>
  <c r="V152" i="2"/>
  <c r="U152" i="2"/>
  <c r="T152" i="2"/>
  <c r="S152" i="2"/>
  <c r="R152" i="2"/>
  <c r="Y151" i="2"/>
  <c r="X151" i="2"/>
  <c r="T151" i="2"/>
  <c r="P151" i="2"/>
  <c r="N151" i="2"/>
  <c r="V151" i="2" s="1"/>
  <c r="L151" i="2"/>
  <c r="U151" i="2" s="1"/>
  <c r="J151" i="2"/>
  <c r="J133" i="2" s="1"/>
  <c r="H151" i="2"/>
  <c r="F151" i="2"/>
  <c r="R151" i="2" s="1"/>
  <c r="Y150" i="2"/>
  <c r="X150" i="2"/>
  <c r="W150" i="2"/>
  <c r="V150" i="2"/>
  <c r="U150" i="2"/>
  <c r="T150" i="2"/>
  <c r="S150" i="2"/>
  <c r="R150" i="2"/>
  <c r="Y149" i="2"/>
  <c r="X149" i="2"/>
  <c r="W149" i="2"/>
  <c r="V149" i="2"/>
  <c r="U149" i="2"/>
  <c r="T149" i="2"/>
  <c r="S149" i="2"/>
  <c r="R149" i="2"/>
  <c r="Y148" i="2"/>
  <c r="X148" i="2"/>
  <c r="W148" i="2"/>
  <c r="V148" i="2"/>
  <c r="U148" i="2"/>
  <c r="T148" i="2"/>
  <c r="S148" i="2"/>
  <c r="R148" i="2"/>
  <c r="Y147" i="2"/>
  <c r="X147" i="2"/>
  <c r="W147" i="2"/>
  <c r="V147" i="2"/>
  <c r="U147" i="2"/>
  <c r="T147" i="2"/>
  <c r="S147" i="2"/>
  <c r="R147" i="2"/>
  <c r="Y146" i="2"/>
  <c r="X146" i="2"/>
  <c r="W146" i="2"/>
  <c r="V146" i="2"/>
  <c r="U146" i="2"/>
  <c r="T146" i="2"/>
  <c r="S146" i="2"/>
  <c r="R146" i="2"/>
  <c r="Y145" i="2"/>
  <c r="X145" i="2"/>
  <c r="W145" i="2"/>
  <c r="V145" i="2"/>
  <c r="U145" i="2"/>
  <c r="T145" i="2"/>
  <c r="S145" i="2"/>
  <c r="R145" i="2"/>
  <c r="T144" i="2"/>
  <c r="S144" i="2"/>
  <c r="R144" i="2"/>
  <c r="P144" i="2"/>
  <c r="P367" i="2" s="1"/>
  <c r="N144" i="2"/>
  <c r="L144" i="2"/>
  <c r="L140" i="2" s="1"/>
  <c r="U140" i="2" s="1"/>
  <c r="Y143" i="2"/>
  <c r="X143" i="2"/>
  <c r="W143" i="2"/>
  <c r="V143" i="2"/>
  <c r="U143" i="2"/>
  <c r="T143" i="2"/>
  <c r="S143" i="2"/>
  <c r="R143" i="2"/>
  <c r="Y142" i="2"/>
  <c r="X142" i="2"/>
  <c r="W142" i="2"/>
  <c r="V142" i="2"/>
  <c r="U142" i="2"/>
  <c r="T142" i="2"/>
  <c r="S142" i="2"/>
  <c r="R142" i="2"/>
  <c r="Y141" i="2"/>
  <c r="X141" i="2"/>
  <c r="W141" i="2"/>
  <c r="V141" i="2"/>
  <c r="U141" i="2"/>
  <c r="T141" i="2"/>
  <c r="S141" i="2"/>
  <c r="R141" i="2"/>
  <c r="S140" i="2"/>
  <c r="Q140" i="2"/>
  <c r="P140" i="2"/>
  <c r="O140" i="2"/>
  <c r="M140" i="2"/>
  <c r="K140" i="2"/>
  <c r="K133" i="2" s="1"/>
  <c r="J140" i="2"/>
  <c r="I140" i="2"/>
  <c r="H140" i="2"/>
  <c r="G140" i="2"/>
  <c r="F140" i="2"/>
  <c r="R140" i="2" s="1"/>
  <c r="E140" i="2"/>
  <c r="D140" i="2"/>
  <c r="D133" i="2" s="1"/>
  <c r="Y139" i="2"/>
  <c r="X139" i="2"/>
  <c r="W139" i="2"/>
  <c r="V139" i="2"/>
  <c r="U139" i="2"/>
  <c r="T139" i="2"/>
  <c r="S139" i="2"/>
  <c r="R139" i="2"/>
  <c r="Y138" i="2"/>
  <c r="X138" i="2"/>
  <c r="W138" i="2"/>
  <c r="V138" i="2"/>
  <c r="U138" i="2"/>
  <c r="T138" i="2"/>
  <c r="S138" i="2"/>
  <c r="R138" i="2"/>
  <c r="Y137" i="2"/>
  <c r="X137" i="2"/>
  <c r="W137" i="2"/>
  <c r="V137" i="2"/>
  <c r="U137" i="2"/>
  <c r="T137" i="2"/>
  <c r="S137" i="2"/>
  <c r="R137" i="2"/>
  <c r="Y136" i="2"/>
  <c r="X136" i="2"/>
  <c r="W136" i="2"/>
  <c r="V136" i="2"/>
  <c r="U136" i="2"/>
  <c r="T136" i="2"/>
  <c r="S136" i="2"/>
  <c r="R136" i="2"/>
  <c r="Y135" i="2"/>
  <c r="X135" i="2"/>
  <c r="W135" i="2"/>
  <c r="V135" i="2"/>
  <c r="U135" i="2"/>
  <c r="T135" i="2"/>
  <c r="S135" i="2"/>
  <c r="R135" i="2"/>
  <c r="Y134" i="2"/>
  <c r="X134" i="2"/>
  <c r="W134" i="2"/>
  <c r="V134" i="2"/>
  <c r="U134" i="2"/>
  <c r="T134" i="2"/>
  <c r="S134" i="2"/>
  <c r="R134" i="2"/>
  <c r="P133" i="2"/>
  <c r="H133" i="2"/>
  <c r="Y132" i="2"/>
  <c r="X132" i="2"/>
  <c r="W132" i="2"/>
  <c r="V132" i="2"/>
  <c r="U132" i="2"/>
  <c r="T132" i="2"/>
  <c r="S132" i="2"/>
  <c r="R132" i="2"/>
  <c r="Y131" i="2"/>
  <c r="X131" i="2"/>
  <c r="W131" i="2"/>
  <c r="V131" i="2"/>
  <c r="U131" i="2"/>
  <c r="T131" i="2"/>
  <c r="S131" i="2"/>
  <c r="R131" i="2"/>
  <c r="Y130" i="2"/>
  <c r="X130" i="2"/>
  <c r="W130" i="2"/>
  <c r="V130" i="2"/>
  <c r="U130" i="2"/>
  <c r="T130" i="2"/>
  <c r="S130" i="2"/>
  <c r="R130" i="2"/>
  <c r="Y129" i="2"/>
  <c r="X129" i="2"/>
  <c r="W129" i="2"/>
  <c r="V129" i="2"/>
  <c r="U129" i="2"/>
  <c r="T129" i="2"/>
  <c r="S129" i="2"/>
  <c r="R129" i="2"/>
  <c r="Y128" i="2"/>
  <c r="X128" i="2"/>
  <c r="W128" i="2"/>
  <c r="V128" i="2"/>
  <c r="U128" i="2"/>
  <c r="T128" i="2"/>
  <c r="S128" i="2"/>
  <c r="R128" i="2"/>
  <c r="U127" i="2"/>
  <c r="T127" i="2"/>
  <c r="S127" i="2"/>
  <c r="Q127" i="2"/>
  <c r="P127" i="2"/>
  <c r="O127" i="2"/>
  <c r="N127" i="2"/>
  <c r="V127" i="2" s="1"/>
  <c r="M127" i="2"/>
  <c r="L127" i="2"/>
  <c r="K127" i="2"/>
  <c r="J127" i="2"/>
  <c r="I127" i="2"/>
  <c r="H127" i="2"/>
  <c r="G127" i="2"/>
  <c r="F127" i="2"/>
  <c r="R127" i="2" s="1"/>
  <c r="E127" i="2"/>
  <c r="D127" i="2"/>
  <c r="Y126" i="2"/>
  <c r="X126" i="2"/>
  <c r="W126" i="2"/>
  <c r="V126" i="2"/>
  <c r="U126" i="2"/>
  <c r="T126" i="2"/>
  <c r="S126" i="2"/>
  <c r="R126" i="2"/>
  <c r="Y125" i="2"/>
  <c r="X125" i="2"/>
  <c r="W125" i="2"/>
  <c r="V125" i="2"/>
  <c r="U125" i="2"/>
  <c r="T125" i="2"/>
  <c r="S125" i="2"/>
  <c r="R125" i="2"/>
  <c r="Y124" i="2"/>
  <c r="X124" i="2"/>
  <c r="W124" i="2"/>
  <c r="V124" i="2"/>
  <c r="U124" i="2"/>
  <c r="T124" i="2"/>
  <c r="S124" i="2"/>
  <c r="R124" i="2"/>
  <c r="Y123" i="2"/>
  <c r="X123" i="2"/>
  <c r="W123" i="2"/>
  <c r="V123" i="2"/>
  <c r="U123" i="2"/>
  <c r="T123" i="2"/>
  <c r="S123" i="2"/>
  <c r="R123" i="2"/>
  <c r="Y122" i="2"/>
  <c r="X122" i="2"/>
  <c r="W122" i="2"/>
  <c r="V122" i="2"/>
  <c r="U122" i="2"/>
  <c r="T122" i="2"/>
  <c r="S122" i="2"/>
  <c r="R122" i="2"/>
  <c r="Y121" i="2"/>
  <c r="X121" i="2"/>
  <c r="W121" i="2"/>
  <c r="V121" i="2"/>
  <c r="U121" i="2"/>
  <c r="T121" i="2"/>
  <c r="S121" i="2"/>
  <c r="R121" i="2"/>
  <c r="Y120" i="2"/>
  <c r="X120" i="2"/>
  <c r="W120" i="2"/>
  <c r="V120" i="2"/>
  <c r="U120" i="2"/>
  <c r="T120" i="2"/>
  <c r="S120" i="2"/>
  <c r="R120" i="2"/>
  <c r="Y119" i="2"/>
  <c r="X119" i="2"/>
  <c r="W119" i="2"/>
  <c r="V119" i="2"/>
  <c r="U119" i="2"/>
  <c r="T119" i="2"/>
  <c r="S119" i="2"/>
  <c r="R119" i="2"/>
  <c r="Y118" i="2"/>
  <c r="X118" i="2"/>
  <c r="W118" i="2"/>
  <c r="V118" i="2"/>
  <c r="U118" i="2"/>
  <c r="T118" i="2"/>
  <c r="S118" i="2"/>
  <c r="R118" i="2"/>
  <c r="Y117" i="2"/>
  <c r="X117" i="2"/>
  <c r="W117" i="2"/>
  <c r="V117" i="2"/>
  <c r="U117" i="2"/>
  <c r="T117" i="2"/>
  <c r="S117" i="2"/>
  <c r="R117" i="2"/>
  <c r="Y116" i="2"/>
  <c r="X116" i="2"/>
  <c r="W116" i="2"/>
  <c r="V116" i="2"/>
  <c r="U116" i="2"/>
  <c r="T116" i="2"/>
  <c r="S116" i="2"/>
  <c r="R116" i="2"/>
  <c r="Y115" i="2"/>
  <c r="X115" i="2"/>
  <c r="W115" i="2"/>
  <c r="V115" i="2"/>
  <c r="U115" i="2"/>
  <c r="T115" i="2"/>
  <c r="S115" i="2"/>
  <c r="R115" i="2"/>
  <c r="Y114" i="2"/>
  <c r="X114" i="2"/>
  <c r="W114" i="2"/>
  <c r="V114" i="2"/>
  <c r="U114" i="2"/>
  <c r="T114" i="2"/>
  <c r="S114" i="2"/>
  <c r="R114" i="2"/>
  <c r="Y113" i="2"/>
  <c r="X113" i="2"/>
  <c r="W113" i="2"/>
  <c r="V113" i="2"/>
  <c r="U113" i="2"/>
  <c r="T113" i="2"/>
  <c r="S113" i="2"/>
  <c r="R113" i="2"/>
  <c r="Y112" i="2"/>
  <c r="X112" i="2"/>
  <c r="W112" i="2"/>
  <c r="V112" i="2"/>
  <c r="U112" i="2"/>
  <c r="T112" i="2"/>
  <c r="S112" i="2"/>
  <c r="R112" i="2"/>
  <c r="Y111" i="2"/>
  <c r="X111" i="2"/>
  <c r="W111" i="2"/>
  <c r="V111" i="2"/>
  <c r="U111" i="2"/>
  <c r="T111" i="2"/>
  <c r="S111" i="2"/>
  <c r="R111" i="2"/>
  <c r="Y110" i="2"/>
  <c r="X110" i="2"/>
  <c r="W110" i="2"/>
  <c r="V110" i="2"/>
  <c r="U110" i="2"/>
  <c r="T110" i="2"/>
  <c r="S110" i="2"/>
  <c r="R110" i="2"/>
  <c r="Y109" i="2"/>
  <c r="X109" i="2"/>
  <c r="W109" i="2"/>
  <c r="V109" i="2"/>
  <c r="U109" i="2"/>
  <c r="T109" i="2"/>
  <c r="S109" i="2"/>
  <c r="R109" i="2"/>
  <c r="Y108" i="2"/>
  <c r="X108" i="2"/>
  <c r="W108" i="2"/>
  <c r="V108" i="2"/>
  <c r="U108" i="2"/>
  <c r="T108" i="2"/>
  <c r="S108" i="2"/>
  <c r="R108" i="2"/>
  <c r="Y107" i="2"/>
  <c r="X107" i="2"/>
  <c r="W107" i="2"/>
  <c r="V107" i="2"/>
  <c r="U107" i="2"/>
  <c r="T107" i="2"/>
  <c r="S107" i="2"/>
  <c r="R107" i="2"/>
  <c r="Y106" i="2"/>
  <c r="X106" i="2"/>
  <c r="W106" i="2"/>
  <c r="V106" i="2"/>
  <c r="U106" i="2"/>
  <c r="T106" i="2"/>
  <c r="S106" i="2"/>
  <c r="R106" i="2"/>
  <c r="Y105" i="2"/>
  <c r="X105" i="2"/>
  <c r="W105" i="2"/>
  <c r="V105" i="2"/>
  <c r="U105" i="2"/>
  <c r="T105" i="2"/>
  <c r="S105" i="2"/>
  <c r="R105" i="2"/>
  <c r="U104" i="2"/>
  <c r="T104" i="2"/>
  <c r="Q104" i="2"/>
  <c r="P104" i="2"/>
  <c r="Y104" i="2" s="1"/>
  <c r="O104" i="2"/>
  <c r="N104" i="2"/>
  <c r="V104" i="2" s="1"/>
  <c r="M104" i="2"/>
  <c r="L104" i="2"/>
  <c r="K104" i="2"/>
  <c r="J104" i="2"/>
  <c r="I104" i="2"/>
  <c r="H104" i="2"/>
  <c r="H97" i="2" s="1"/>
  <c r="G104" i="2"/>
  <c r="F104" i="2"/>
  <c r="E104" i="2"/>
  <c r="D104" i="2"/>
  <c r="D97" i="2" s="1"/>
  <c r="Y103" i="2"/>
  <c r="X103" i="2"/>
  <c r="W103" i="2"/>
  <c r="V103" i="2"/>
  <c r="U103" i="2"/>
  <c r="T103" i="2"/>
  <c r="S103" i="2"/>
  <c r="R103" i="2"/>
  <c r="Y102" i="2"/>
  <c r="X102" i="2"/>
  <c r="W102" i="2"/>
  <c r="V102" i="2"/>
  <c r="U102" i="2"/>
  <c r="T102" i="2"/>
  <c r="S102" i="2"/>
  <c r="R102" i="2"/>
  <c r="Y101" i="2"/>
  <c r="X101" i="2"/>
  <c r="W101" i="2"/>
  <c r="V101" i="2"/>
  <c r="U101" i="2"/>
  <c r="T101" i="2"/>
  <c r="S101" i="2"/>
  <c r="R101" i="2"/>
  <c r="H101" i="2"/>
  <c r="H360" i="2" s="1"/>
  <c r="Y100" i="2"/>
  <c r="X100" i="2"/>
  <c r="W100" i="2"/>
  <c r="V100" i="2"/>
  <c r="U100" i="2"/>
  <c r="T100" i="2"/>
  <c r="S100" i="2"/>
  <c r="R100" i="2"/>
  <c r="Y99" i="2"/>
  <c r="X99" i="2"/>
  <c r="W99" i="2"/>
  <c r="V99" i="2"/>
  <c r="U99" i="2"/>
  <c r="T99" i="2"/>
  <c r="S99" i="2"/>
  <c r="R99" i="2"/>
  <c r="Y98" i="2"/>
  <c r="X98" i="2"/>
  <c r="W98" i="2"/>
  <c r="V98" i="2"/>
  <c r="U98" i="2"/>
  <c r="T98" i="2"/>
  <c r="S98" i="2"/>
  <c r="R98" i="2"/>
  <c r="U97" i="2"/>
  <c r="T97" i="2"/>
  <c r="L97" i="2"/>
  <c r="K97" i="2"/>
  <c r="J97" i="2"/>
  <c r="F97" i="2"/>
  <c r="Y96" i="2"/>
  <c r="X96" i="2"/>
  <c r="W96" i="2"/>
  <c r="V96" i="2"/>
  <c r="U96" i="2"/>
  <c r="T96" i="2"/>
  <c r="S96" i="2"/>
  <c r="R96" i="2"/>
  <c r="Y95" i="2"/>
  <c r="X95" i="2"/>
  <c r="W95" i="2"/>
  <c r="V95" i="2"/>
  <c r="U95" i="2"/>
  <c r="T95" i="2"/>
  <c r="S95" i="2"/>
  <c r="R95" i="2"/>
  <c r="Y94" i="2"/>
  <c r="X94" i="2"/>
  <c r="W94" i="2"/>
  <c r="V94" i="2"/>
  <c r="U94" i="2"/>
  <c r="T94" i="2"/>
  <c r="S94" i="2"/>
  <c r="R94" i="2"/>
  <c r="Y93" i="2"/>
  <c r="X93" i="2"/>
  <c r="W93" i="2"/>
  <c r="V93" i="2"/>
  <c r="U93" i="2"/>
  <c r="T93" i="2"/>
  <c r="S93" i="2"/>
  <c r="R93" i="2"/>
  <c r="Y92" i="2"/>
  <c r="X92" i="2"/>
  <c r="W92" i="2"/>
  <c r="V92" i="2"/>
  <c r="U92" i="2"/>
  <c r="T92" i="2"/>
  <c r="S92" i="2"/>
  <c r="R92" i="2"/>
  <c r="U91" i="2"/>
  <c r="T91" i="2"/>
  <c r="Q91" i="2"/>
  <c r="P91" i="2"/>
  <c r="O91" i="2"/>
  <c r="O61" i="2" s="1"/>
  <c r="N91" i="2"/>
  <c r="X91" i="2" s="1"/>
  <c r="M91" i="2"/>
  <c r="L91" i="2"/>
  <c r="K91" i="2"/>
  <c r="K61" i="2" s="1"/>
  <c r="J91" i="2"/>
  <c r="I91" i="2"/>
  <c r="H91" i="2"/>
  <c r="H61" i="2" s="1"/>
  <c r="G91" i="2"/>
  <c r="F91" i="2"/>
  <c r="E91" i="2"/>
  <c r="D91" i="2"/>
  <c r="Y90" i="2"/>
  <c r="X90" i="2"/>
  <c r="W90" i="2"/>
  <c r="V90" i="2"/>
  <c r="U90" i="2"/>
  <c r="T90" i="2"/>
  <c r="S90" i="2"/>
  <c r="R90" i="2"/>
  <c r="Y89" i="2"/>
  <c r="X89" i="2"/>
  <c r="W89" i="2"/>
  <c r="V89" i="2"/>
  <c r="U89" i="2"/>
  <c r="T89" i="2"/>
  <c r="S89" i="2"/>
  <c r="R89" i="2"/>
  <c r="Y88" i="2"/>
  <c r="X88" i="2"/>
  <c r="W88" i="2"/>
  <c r="V88" i="2"/>
  <c r="U88" i="2"/>
  <c r="T88" i="2"/>
  <c r="S88" i="2"/>
  <c r="R88" i="2"/>
  <c r="Y87" i="2"/>
  <c r="X87" i="2"/>
  <c r="W87" i="2"/>
  <c r="V87" i="2"/>
  <c r="U87" i="2"/>
  <c r="T87" i="2"/>
  <c r="S87" i="2"/>
  <c r="R87" i="2"/>
  <c r="Y86" i="2"/>
  <c r="X86" i="2"/>
  <c r="W86" i="2"/>
  <c r="V86" i="2"/>
  <c r="U86" i="2"/>
  <c r="T86" i="2"/>
  <c r="S86" i="2"/>
  <c r="R86" i="2"/>
  <c r="Y85" i="2"/>
  <c r="X85" i="2"/>
  <c r="W85" i="2"/>
  <c r="V85" i="2"/>
  <c r="U85" i="2"/>
  <c r="T85" i="2"/>
  <c r="S85" i="2"/>
  <c r="R85" i="2"/>
  <c r="Y84" i="2"/>
  <c r="X84" i="2"/>
  <c r="W84" i="2"/>
  <c r="V84" i="2"/>
  <c r="U84" i="2"/>
  <c r="T84" i="2"/>
  <c r="S84" i="2"/>
  <c r="R84" i="2"/>
  <c r="Y83" i="2"/>
  <c r="X83" i="2"/>
  <c r="W83" i="2"/>
  <c r="V83" i="2"/>
  <c r="U83" i="2"/>
  <c r="T83" i="2"/>
  <c r="S83" i="2"/>
  <c r="R83" i="2"/>
  <c r="Y82" i="2"/>
  <c r="X82" i="2"/>
  <c r="W82" i="2"/>
  <c r="V82" i="2"/>
  <c r="U82" i="2"/>
  <c r="T82" i="2"/>
  <c r="S82" i="2"/>
  <c r="R82" i="2"/>
  <c r="Y81" i="2"/>
  <c r="X81" i="2"/>
  <c r="W81" i="2"/>
  <c r="V81" i="2"/>
  <c r="U81" i="2"/>
  <c r="T81" i="2"/>
  <c r="S81" i="2"/>
  <c r="R81" i="2"/>
  <c r="Y80" i="2"/>
  <c r="X80" i="2"/>
  <c r="W80" i="2"/>
  <c r="V80" i="2"/>
  <c r="U80" i="2"/>
  <c r="T80" i="2"/>
  <c r="S80" i="2"/>
  <c r="R80" i="2"/>
  <c r="V79" i="2"/>
  <c r="T79" i="2"/>
  <c r="P79" i="2"/>
  <c r="N79" i="2"/>
  <c r="Y79" i="2" s="1"/>
  <c r="L79" i="2"/>
  <c r="U79" i="2" s="1"/>
  <c r="J79" i="2"/>
  <c r="J61" i="2" s="1"/>
  <c r="H79" i="2"/>
  <c r="F79" i="2"/>
  <c r="R79" i="2" s="1"/>
  <c r="D79" i="2"/>
  <c r="D61" i="2" s="1"/>
  <c r="Y78" i="2"/>
  <c r="X78" i="2"/>
  <c r="W78" i="2"/>
  <c r="V78" i="2"/>
  <c r="U78" i="2"/>
  <c r="T78" i="2"/>
  <c r="S78" i="2"/>
  <c r="R78" i="2"/>
  <c r="Y77" i="2"/>
  <c r="X77" i="2"/>
  <c r="W77" i="2"/>
  <c r="V77" i="2"/>
  <c r="U77" i="2"/>
  <c r="T77" i="2"/>
  <c r="S77" i="2"/>
  <c r="R77" i="2"/>
  <c r="Y76" i="2"/>
  <c r="X76" i="2"/>
  <c r="W76" i="2"/>
  <c r="V76" i="2"/>
  <c r="U76" i="2"/>
  <c r="T76" i="2"/>
  <c r="S76" i="2"/>
  <c r="R76" i="2"/>
  <c r="Y75" i="2"/>
  <c r="X75" i="2"/>
  <c r="W75" i="2"/>
  <c r="V75" i="2"/>
  <c r="U75" i="2"/>
  <c r="T75" i="2"/>
  <c r="S75" i="2"/>
  <c r="R75" i="2"/>
  <c r="Y74" i="2"/>
  <c r="X74" i="2"/>
  <c r="W74" i="2"/>
  <c r="V74" i="2"/>
  <c r="U74" i="2"/>
  <c r="T74" i="2"/>
  <c r="S74" i="2"/>
  <c r="R74" i="2"/>
  <c r="Y73" i="2"/>
  <c r="X73" i="2"/>
  <c r="W73" i="2"/>
  <c r="V73" i="2"/>
  <c r="U73" i="2"/>
  <c r="T73" i="2"/>
  <c r="S73" i="2"/>
  <c r="R73" i="2"/>
  <c r="Y72" i="2"/>
  <c r="X72" i="2"/>
  <c r="W72" i="2"/>
  <c r="V72" i="2"/>
  <c r="U72" i="2"/>
  <c r="T72" i="2"/>
  <c r="S72" i="2"/>
  <c r="R72" i="2"/>
  <c r="Y71" i="2"/>
  <c r="X71" i="2"/>
  <c r="W71" i="2"/>
  <c r="V71" i="2"/>
  <c r="U71" i="2"/>
  <c r="T71" i="2"/>
  <c r="S71" i="2"/>
  <c r="R71" i="2"/>
  <c r="Y70" i="2"/>
  <c r="X70" i="2"/>
  <c r="W70" i="2"/>
  <c r="V70" i="2"/>
  <c r="U70" i="2"/>
  <c r="T70" i="2"/>
  <c r="S70" i="2"/>
  <c r="R70" i="2"/>
  <c r="Y69" i="2"/>
  <c r="X69" i="2"/>
  <c r="W69" i="2"/>
  <c r="V69" i="2"/>
  <c r="U69" i="2"/>
  <c r="T69" i="2"/>
  <c r="S69" i="2"/>
  <c r="R69" i="2"/>
  <c r="Y68" i="2"/>
  <c r="Q68" i="2"/>
  <c r="P68" i="2"/>
  <c r="X68" i="2" s="1"/>
  <c r="O68" i="2"/>
  <c r="N68" i="2"/>
  <c r="M68" i="2"/>
  <c r="L68" i="2"/>
  <c r="T68" i="2" s="1"/>
  <c r="K68" i="2"/>
  <c r="J68" i="2"/>
  <c r="I68" i="2"/>
  <c r="H68" i="2"/>
  <c r="G68" i="2"/>
  <c r="G61" i="2" s="1"/>
  <c r="F68" i="2"/>
  <c r="R68" i="2" s="1"/>
  <c r="Y67" i="2"/>
  <c r="X67" i="2"/>
  <c r="W67" i="2"/>
  <c r="V67" i="2"/>
  <c r="U67" i="2"/>
  <c r="T67" i="2"/>
  <c r="S67" i="2"/>
  <c r="R67" i="2"/>
  <c r="Y66" i="2"/>
  <c r="X66" i="2"/>
  <c r="W66" i="2"/>
  <c r="V66" i="2"/>
  <c r="U66" i="2"/>
  <c r="T66" i="2"/>
  <c r="S66" i="2"/>
  <c r="R66" i="2"/>
  <c r="Y65" i="2"/>
  <c r="X65" i="2"/>
  <c r="W65" i="2"/>
  <c r="V65" i="2"/>
  <c r="U65" i="2"/>
  <c r="T65" i="2"/>
  <c r="S65" i="2"/>
  <c r="R65" i="2"/>
  <c r="Y64" i="2"/>
  <c r="X64" i="2"/>
  <c r="W64" i="2"/>
  <c r="V64" i="2"/>
  <c r="U64" i="2"/>
  <c r="T64" i="2"/>
  <c r="S64" i="2"/>
  <c r="R64" i="2"/>
  <c r="Y63" i="2"/>
  <c r="X63" i="2"/>
  <c r="W63" i="2"/>
  <c r="V63" i="2"/>
  <c r="U63" i="2"/>
  <c r="T63" i="2"/>
  <c r="S63" i="2"/>
  <c r="R63" i="2"/>
  <c r="Y62" i="2"/>
  <c r="X62" i="2"/>
  <c r="W62" i="2"/>
  <c r="V62" i="2"/>
  <c r="U62" i="2"/>
  <c r="T62" i="2"/>
  <c r="S62" i="2"/>
  <c r="R62" i="2"/>
  <c r="Q61" i="2"/>
  <c r="M61" i="2"/>
  <c r="L61" i="2"/>
  <c r="I61" i="2"/>
  <c r="E61" i="2"/>
  <c r="S60" i="2"/>
  <c r="Q52" i="2"/>
  <c r="P52" i="2"/>
  <c r="X52" i="2" s="1"/>
  <c r="O52" i="2"/>
  <c r="N52" i="2"/>
  <c r="V52" i="2" s="1"/>
  <c r="M52" i="2"/>
  <c r="L52" i="2"/>
  <c r="T52" i="2" s="1"/>
  <c r="K52" i="2"/>
  <c r="J52" i="2"/>
  <c r="I52" i="2"/>
  <c r="H52" i="2"/>
  <c r="G52" i="2"/>
  <c r="F52" i="2"/>
  <c r="R52" i="2" s="1"/>
  <c r="E52" i="2"/>
  <c r="D52" i="2"/>
  <c r="U51" i="2"/>
  <c r="T51" i="2"/>
  <c r="Q51" i="2"/>
  <c r="P51" i="2"/>
  <c r="X51" i="2" s="1"/>
  <c r="O51" i="2"/>
  <c r="N51" i="2"/>
  <c r="V51" i="2" s="1"/>
  <c r="M51" i="2"/>
  <c r="L51" i="2"/>
  <c r="K51" i="2"/>
  <c r="J51" i="2"/>
  <c r="I51" i="2"/>
  <c r="H51" i="2"/>
  <c r="G51" i="2"/>
  <c r="F51" i="2"/>
  <c r="R51" i="2" s="1"/>
  <c r="E51" i="2"/>
  <c r="D51" i="2"/>
  <c r="Y50" i="2"/>
  <c r="X50" i="2"/>
  <c r="Q50" i="2"/>
  <c r="P50" i="2"/>
  <c r="O50" i="2"/>
  <c r="N50" i="2"/>
  <c r="V50" i="2" s="1"/>
  <c r="M50" i="2"/>
  <c r="L50" i="2"/>
  <c r="U50" i="2" s="1"/>
  <c r="K50" i="2"/>
  <c r="J50" i="2"/>
  <c r="I50" i="2"/>
  <c r="H50" i="2"/>
  <c r="G50" i="2"/>
  <c r="F50" i="2"/>
  <c r="S50" i="2" s="1"/>
  <c r="E50" i="2"/>
  <c r="D50" i="2"/>
  <c r="W49" i="2"/>
  <c r="V49" i="2"/>
  <c r="Q49" i="2"/>
  <c r="P49" i="2"/>
  <c r="Y49" i="2" s="1"/>
  <c r="O49" i="2"/>
  <c r="N49" i="2"/>
  <c r="M49" i="2"/>
  <c r="L49" i="2"/>
  <c r="T49" i="2" s="1"/>
  <c r="K49" i="2"/>
  <c r="J49" i="2"/>
  <c r="I49" i="2"/>
  <c r="H49" i="2"/>
  <c r="G49" i="2"/>
  <c r="F49" i="2"/>
  <c r="S49" i="2" s="1"/>
  <c r="E49" i="2"/>
  <c r="D49" i="2"/>
  <c r="U48" i="2"/>
  <c r="T48" i="2"/>
  <c r="Q48" i="2"/>
  <c r="P48" i="2"/>
  <c r="X48" i="2" s="1"/>
  <c r="O48" i="2"/>
  <c r="N48" i="2"/>
  <c r="W48" i="2" s="1"/>
  <c r="M48" i="2"/>
  <c r="L48" i="2"/>
  <c r="K48" i="2"/>
  <c r="J48" i="2"/>
  <c r="I48" i="2"/>
  <c r="H48" i="2"/>
  <c r="G48" i="2"/>
  <c r="F48" i="2"/>
  <c r="R48" i="2" s="1"/>
  <c r="E48" i="2"/>
  <c r="D48" i="2"/>
  <c r="Q47" i="2"/>
  <c r="P47" i="2"/>
  <c r="O47" i="2"/>
  <c r="O46" i="2" s="1"/>
  <c r="M47" i="2"/>
  <c r="M46" i="2" s="1"/>
  <c r="L47" i="2"/>
  <c r="U47" i="2" s="1"/>
  <c r="K47" i="2"/>
  <c r="J47" i="2"/>
  <c r="I47" i="2"/>
  <c r="I46" i="2" s="1"/>
  <c r="H47" i="2"/>
  <c r="H46" i="2" s="1"/>
  <c r="G47" i="2"/>
  <c r="G46" i="2" s="1"/>
  <c r="F47" i="2"/>
  <c r="F46" i="2" s="1"/>
  <c r="E47" i="2"/>
  <c r="D47" i="2"/>
  <c r="Q46" i="2"/>
  <c r="P46" i="2"/>
  <c r="K46" i="2"/>
  <c r="J46" i="2"/>
  <c r="E46" i="2"/>
  <c r="D46" i="2"/>
  <c r="U45" i="2"/>
  <c r="T45" i="2"/>
  <c r="Q45" i="2"/>
  <c r="P45" i="2"/>
  <c r="X45" i="2" s="1"/>
  <c r="O45" i="2"/>
  <c r="N45" i="2"/>
  <c r="W45" i="2" s="1"/>
  <c r="M45" i="2"/>
  <c r="L45" i="2"/>
  <c r="K45" i="2"/>
  <c r="J45" i="2"/>
  <c r="I45" i="2"/>
  <c r="H45" i="2"/>
  <c r="G45" i="2"/>
  <c r="F45" i="2"/>
  <c r="R45" i="2" s="1"/>
  <c r="E45" i="2"/>
  <c r="D45" i="2"/>
  <c r="Y44" i="2"/>
  <c r="X44" i="2"/>
  <c r="Q44" i="2"/>
  <c r="P44" i="2"/>
  <c r="O44" i="2"/>
  <c r="N44" i="2"/>
  <c r="V44" i="2" s="1"/>
  <c r="M44" i="2"/>
  <c r="L44" i="2"/>
  <c r="U44" i="2" s="1"/>
  <c r="K44" i="2"/>
  <c r="J44" i="2"/>
  <c r="I44" i="2"/>
  <c r="H44" i="2"/>
  <c r="G44" i="2"/>
  <c r="F44" i="2"/>
  <c r="R44" i="2" s="1"/>
  <c r="E44" i="2"/>
  <c r="D44" i="2"/>
  <c r="T43" i="2"/>
  <c r="S43" i="2"/>
  <c r="Q43" i="2"/>
  <c r="P43" i="2"/>
  <c r="X43" i="2" s="1"/>
  <c r="O43" i="2"/>
  <c r="N43" i="2"/>
  <c r="V43" i="2" s="1"/>
  <c r="M43" i="2"/>
  <c r="L43" i="2"/>
  <c r="K43" i="2"/>
  <c r="J43" i="2"/>
  <c r="I43" i="2"/>
  <c r="H43" i="2"/>
  <c r="G43" i="2"/>
  <c r="F43" i="2"/>
  <c r="R43" i="2" s="1"/>
  <c r="E43" i="2"/>
  <c r="D43" i="2"/>
  <c r="T42" i="2"/>
  <c r="Q42" i="2"/>
  <c r="P42" i="2"/>
  <c r="X42" i="2" s="1"/>
  <c r="O42" i="2"/>
  <c r="N42" i="2"/>
  <c r="V42" i="2" s="1"/>
  <c r="M42" i="2"/>
  <c r="L42" i="2"/>
  <c r="K42" i="2"/>
  <c r="J42" i="2"/>
  <c r="I42" i="2"/>
  <c r="H42" i="2"/>
  <c r="G42" i="2"/>
  <c r="F42" i="2"/>
  <c r="R42" i="2" s="1"/>
  <c r="E42" i="2"/>
  <c r="D42" i="2"/>
  <c r="Y41" i="2"/>
  <c r="X41" i="2"/>
  <c r="Q41" i="2"/>
  <c r="P41" i="2"/>
  <c r="O41" i="2"/>
  <c r="N41" i="2"/>
  <c r="V41" i="2" s="1"/>
  <c r="M41" i="2"/>
  <c r="L41" i="2"/>
  <c r="U41" i="2" s="1"/>
  <c r="K41" i="2"/>
  <c r="J41" i="2"/>
  <c r="I41" i="2"/>
  <c r="H41" i="2"/>
  <c r="G41" i="2"/>
  <c r="F41" i="2"/>
  <c r="R41" i="2" s="1"/>
  <c r="E41" i="2"/>
  <c r="D41" i="2"/>
  <c r="W40" i="2"/>
  <c r="V40" i="2"/>
  <c r="Q40" i="2"/>
  <c r="P40" i="2"/>
  <c r="Y40" i="2" s="1"/>
  <c r="O40" i="2"/>
  <c r="N40" i="2"/>
  <c r="M40" i="2"/>
  <c r="L40" i="2"/>
  <c r="T40" i="2" s="1"/>
  <c r="K40" i="2"/>
  <c r="J40" i="2"/>
  <c r="I40" i="2"/>
  <c r="H40" i="2"/>
  <c r="G40" i="2"/>
  <c r="F40" i="2"/>
  <c r="S40" i="2" s="1"/>
  <c r="E40" i="2"/>
  <c r="D40" i="2"/>
  <c r="Q39" i="2"/>
  <c r="P39" i="2"/>
  <c r="X39" i="2" s="1"/>
  <c r="O39" i="2"/>
  <c r="N39" i="2"/>
  <c r="M39" i="2"/>
  <c r="K39" i="2"/>
  <c r="J39" i="2"/>
  <c r="I39" i="2"/>
  <c r="H39" i="2"/>
  <c r="G39" i="2"/>
  <c r="E39" i="2"/>
  <c r="D39" i="2"/>
  <c r="W38" i="2"/>
  <c r="V38" i="2"/>
  <c r="U38" i="2"/>
  <c r="Q38" i="2"/>
  <c r="O38" i="2"/>
  <c r="N38" i="2"/>
  <c r="M38" i="2"/>
  <c r="L38" i="2"/>
  <c r="T38" i="2" s="1"/>
  <c r="K38" i="2"/>
  <c r="I38" i="2"/>
  <c r="H38" i="2"/>
  <c r="G38" i="2"/>
  <c r="F38" i="2"/>
  <c r="R38" i="2" s="1"/>
  <c r="E38" i="2"/>
  <c r="Q37" i="2"/>
  <c r="P37" i="2"/>
  <c r="O37" i="2"/>
  <c r="M37" i="2"/>
  <c r="L37" i="2"/>
  <c r="T37" i="2" s="1"/>
  <c r="K37" i="2"/>
  <c r="J37" i="2"/>
  <c r="I37" i="2"/>
  <c r="G37" i="2"/>
  <c r="F37" i="2"/>
  <c r="S37" i="2" s="1"/>
  <c r="E37" i="2"/>
  <c r="D37" i="2"/>
  <c r="U36" i="2"/>
  <c r="T36" i="2"/>
  <c r="Q36" i="2"/>
  <c r="P36" i="2"/>
  <c r="X36" i="2" s="1"/>
  <c r="O36" i="2"/>
  <c r="N36" i="2"/>
  <c r="W36" i="2" s="1"/>
  <c r="M36" i="2"/>
  <c r="L36" i="2"/>
  <c r="K36" i="2"/>
  <c r="J36" i="2"/>
  <c r="I36" i="2"/>
  <c r="H36" i="2"/>
  <c r="G36" i="2"/>
  <c r="F36" i="2"/>
  <c r="R36" i="2" s="1"/>
  <c r="E36" i="2"/>
  <c r="D36" i="2"/>
  <c r="Y35" i="2"/>
  <c r="X35" i="2"/>
  <c r="Q35" i="2"/>
  <c r="P35" i="2"/>
  <c r="O35" i="2"/>
  <c r="N35" i="2"/>
  <c r="V35" i="2" s="1"/>
  <c r="M35" i="2"/>
  <c r="L35" i="2"/>
  <c r="U35" i="2" s="1"/>
  <c r="K35" i="2"/>
  <c r="J35" i="2"/>
  <c r="I35" i="2"/>
  <c r="H35" i="2"/>
  <c r="G35" i="2"/>
  <c r="F35" i="2"/>
  <c r="R35" i="2" s="1"/>
  <c r="E35" i="2"/>
  <c r="D35" i="2"/>
  <c r="W34" i="2"/>
  <c r="V34" i="2"/>
  <c r="Q34" i="2"/>
  <c r="P34" i="2"/>
  <c r="Y34" i="2" s="1"/>
  <c r="O34" i="2"/>
  <c r="N34" i="2"/>
  <c r="M34" i="2"/>
  <c r="L34" i="2"/>
  <c r="T34" i="2" s="1"/>
  <c r="K34" i="2"/>
  <c r="J34" i="2"/>
  <c r="I34" i="2"/>
  <c r="H34" i="2"/>
  <c r="G34" i="2"/>
  <c r="F34" i="2"/>
  <c r="S34" i="2" s="1"/>
  <c r="E34" i="2"/>
  <c r="D34" i="2"/>
  <c r="U33" i="2"/>
  <c r="T33" i="2"/>
  <c r="Q33" i="2"/>
  <c r="Q32" i="2" s="1"/>
  <c r="P33" i="2"/>
  <c r="X33" i="2" s="1"/>
  <c r="O33" i="2"/>
  <c r="O32" i="2" s="1"/>
  <c r="N33" i="2"/>
  <c r="W33" i="2" s="1"/>
  <c r="M33" i="2"/>
  <c r="L33" i="2"/>
  <c r="K33" i="2"/>
  <c r="K32" i="2" s="1"/>
  <c r="J33" i="2"/>
  <c r="J32" i="2" s="1"/>
  <c r="H33" i="2"/>
  <c r="H32" i="2" s="1"/>
  <c r="G33" i="2"/>
  <c r="F33" i="2"/>
  <c r="R33" i="2" s="1"/>
  <c r="E33" i="2"/>
  <c r="E32" i="2" s="1"/>
  <c r="E13" i="2" s="1"/>
  <c r="D33" i="2"/>
  <c r="D32" i="2" s="1"/>
  <c r="M32" i="2"/>
  <c r="L32" i="2"/>
  <c r="U32" i="2" s="1"/>
  <c r="G32" i="2"/>
  <c r="F32" i="2"/>
  <c r="W31" i="2"/>
  <c r="V31" i="2"/>
  <c r="Q31" i="2"/>
  <c r="P31" i="2"/>
  <c r="Y31" i="2" s="1"/>
  <c r="O31" i="2"/>
  <c r="N31" i="2"/>
  <c r="M31" i="2"/>
  <c r="L31" i="2"/>
  <c r="T31" i="2" s="1"/>
  <c r="K31" i="2"/>
  <c r="J31" i="2"/>
  <c r="I31" i="2"/>
  <c r="H31" i="2"/>
  <c r="G31" i="2"/>
  <c r="F31" i="2"/>
  <c r="S31" i="2" s="1"/>
  <c r="E31" i="2"/>
  <c r="D31" i="2"/>
  <c r="Q30" i="2"/>
  <c r="P30" i="2"/>
  <c r="X30" i="2" s="1"/>
  <c r="O30" i="2"/>
  <c r="N30" i="2"/>
  <c r="M30" i="2"/>
  <c r="K30" i="2"/>
  <c r="J30" i="2"/>
  <c r="I30" i="2"/>
  <c r="H30" i="2"/>
  <c r="G30" i="2"/>
  <c r="E30" i="2"/>
  <c r="D30" i="2"/>
  <c r="Q29" i="2"/>
  <c r="O29" i="2"/>
  <c r="N29" i="2"/>
  <c r="V29" i="2" s="1"/>
  <c r="M29" i="2"/>
  <c r="L29" i="2"/>
  <c r="U29" i="2" s="1"/>
  <c r="K29" i="2"/>
  <c r="I29" i="2"/>
  <c r="H29" i="2"/>
  <c r="G29" i="2"/>
  <c r="F29" i="2"/>
  <c r="E29" i="2"/>
  <c r="Q28" i="2"/>
  <c r="P28" i="2"/>
  <c r="O28" i="2"/>
  <c r="M28" i="2"/>
  <c r="L28" i="2"/>
  <c r="T28" i="2" s="1"/>
  <c r="K28" i="2"/>
  <c r="J28" i="2"/>
  <c r="I28" i="2"/>
  <c r="G28" i="2"/>
  <c r="F28" i="2"/>
  <c r="S28" i="2" s="1"/>
  <c r="E28" i="2"/>
  <c r="D28" i="2"/>
  <c r="U27" i="2"/>
  <c r="T27" i="2"/>
  <c r="Q27" i="2"/>
  <c r="P27" i="2"/>
  <c r="X27" i="2" s="1"/>
  <c r="O27" i="2"/>
  <c r="N27" i="2"/>
  <c r="W27" i="2" s="1"/>
  <c r="M27" i="2"/>
  <c r="L27" i="2"/>
  <c r="K27" i="2"/>
  <c r="J27" i="2"/>
  <c r="I27" i="2"/>
  <c r="H27" i="2"/>
  <c r="G27" i="2"/>
  <c r="F27" i="2"/>
  <c r="R27" i="2" s="1"/>
  <c r="E27" i="2"/>
  <c r="D27" i="2"/>
  <c r="Y26" i="2"/>
  <c r="X26" i="2"/>
  <c r="Q26" i="2"/>
  <c r="P26" i="2"/>
  <c r="O26" i="2"/>
  <c r="N26" i="2"/>
  <c r="V26" i="2" s="1"/>
  <c r="M26" i="2"/>
  <c r="L26" i="2"/>
  <c r="U26" i="2" s="1"/>
  <c r="K26" i="2"/>
  <c r="J26" i="2"/>
  <c r="I26" i="2"/>
  <c r="H26" i="2"/>
  <c r="G26" i="2"/>
  <c r="F26" i="2"/>
  <c r="R26" i="2" s="1"/>
  <c r="E26" i="2"/>
  <c r="D26" i="2"/>
  <c r="W25" i="2"/>
  <c r="V25" i="2"/>
  <c r="Q25" i="2"/>
  <c r="P25" i="2"/>
  <c r="Y25" i="2" s="1"/>
  <c r="O25" i="2"/>
  <c r="N25" i="2"/>
  <c r="M25" i="2"/>
  <c r="L25" i="2"/>
  <c r="T25" i="2" s="1"/>
  <c r="K25" i="2"/>
  <c r="J25" i="2"/>
  <c r="I25" i="2"/>
  <c r="H25" i="2"/>
  <c r="G25" i="2"/>
  <c r="F25" i="2"/>
  <c r="S25" i="2" s="1"/>
  <c r="E25" i="2"/>
  <c r="D25" i="2"/>
  <c r="Q24" i="2"/>
  <c r="O24" i="2"/>
  <c r="M24" i="2"/>
  <c r="K24" i="2"/>
  <c r="J24" i="2"/>
  <c r="I24" i="2"/>
  <c r="H24" i="2"/>
  <c r="G24" i="2"/>
  <c r="F24" i="2"/>
  <c r="R24" i="2" s="1"/>
  <c r="E24" i="2"/>
  <c r="D24" i="2"/>
  <c r="Y23" i="2"/>
  <c r="X23" i="2"/>
  <c r="Q23" i="2"/>
  <c r="P23" i="2"/>
  <c r="O23" i="2"/>
  <c r="N23" i="2"/>
  <c r="V23" i="2" s="1"/>
  <c r="M23" i="2"/>
  <c r="L23" i="2"/>
  <c r="U23" i="2" s="1"/>
  <c r="K23" i="2"/>
  <c r="J23" i="2"/>
  <c r="I23" i="2"/>
  <c r="H23" i="2"/>
  <c r="G23" i="2"/>
  <c r="F23" i="2"/>
  <c r="S23" i="2" s="1"/>
  <c r="E23" i="2"/>
  <c r="D23" i="2"/>
  <c r="W22" i="2"/>
  <c r="V22" i="2"/>
  <c r="Q22" i="2"/>
  <c r="P22" i="2"/>
  <c r="Y22" i="2" s="1"/>
  <c r="O22" i="2"/>
  <c r="N22" i="2"/>
  <c r="M22" i="2"/>
  <c r="L22" i="2"/>
  <c r="T22" i="2" s="1"/>
  <c r="K22" i="2"/>
  <c r="J22" i="2"/>
  <c r="I22" i="2"/>
  <c r="H22" i="2"/>
  <c r="G22" i="2"/>
  <c r="F22" i="2"/>
  <c r="S22" i="2" s="1"/>
  <c r="E22" i="2"/>
  <c r="D22" i="2"/>
  <c r="Q21" i="2"/>
  <c r="Q20" i="2" s="1"/>
  <c r="P21" i="2"/>
  <c r="X21" i="2" s="1"/>
  <c r="O21" i="2"/>
  <c r="O20" i="2" s="1"/>
  <c r="N21" i="2"/>
  <c r="M21" i="2"/>
  <c r="K21" i="2"/>
  <c r="K20" i="2" s="1"/>
  <c r="J21" i="2"/>
  <c r="J20" i="2" s="1"/>
  <c r="I21" i="2"/>
  <c r="I20" i="2" s="1"/>
  <c r="H21" i="2"/>
  <c r="H20" i="2" s="1"/>
  <c r="G21" i="2"/>
  <c r="E21" i="2"/>
  <c r="E20" i="2" s="1"/>
  <c r="D21" i="2"/>
  <c r="D20" i="2" s="1"/>
  <c r="M20" i="2"/>
  <c r="G20" i="2"/>
  <c r="W19" i="2"/>
  <c r="V19" i="2"/>
  <c r="Q19" i="2"/>
  <c r="P19" i="2"/>
  <c r="Y19" i="2" s="1"/>
  <c r="O19" i="2"/>
  <c r="N19" i="2"/>
  <c r="M19" i="2"/>
  <c r="L19" i="2"/>
  <c r="T19" i="2" s="1"/>
  <c r="K19" i="2"/>
  <c r="J19" i="2"/>
  <c r="I19" i="2"/>
  <c r="H19" i="2"/>
  <c r="G19" i="2"/>
  <c r="F19" i="2"/>
  <c r="S19" i="2" s="1"/>
  <c r="E19" i="2"/>
  <c r="D19" i="2"/>
  <c r="U18" i="2"/>
  <c r="T18" i="2"/>
  <c r="Q18" i="2"/>
  <c r="P18" i="2"/>
  <c r="X18" i="2" s="1"/>
  <c r="O18" i="2"/>
  <c r="N18" i="2"/>
  <c r="W18" i="2" s="1"/>
  <c r="M18" i="2"/>
  <c r="L18" i="2"/>
  <c r="K18" i="2"/>
  <c r="J18" i="2"/>
  <c r="I18" i="2"/>
  <c r="H18" i="2"/>
  <c r="G18" i="2"/>
  <c r="F18" i="2"/>
  <c r="R18" i="2" s="1"/>
  <c r="E18" i="2"/>
  <c r="D18" i="2"/>
  <c r="Y17" i="2"/>
  <c r="X17" i="2"/>
  <c r="Q17" i="2"/>
  <c r="P17" i="2"/>
  <c r="O17" i="2"/>
  <c r="N17" i="2"/>
  <c r="V17" i="2" s="1"/>
  <c r="M17" i="2"/>
  <c r="L17" i="2"/>
  <c r="U17" i="2" s="1"/>
  <c r="K17" i="2"/>
  <c r="J17" i="2"/>
  <c r="I17" i="2"/>
  <c r="H17" i="2"/>
  <c r="G17" i="2"/>
  <c r="F17" i="2"/>
  <c r="R17" i="2" s="1"/>
  <c r="E17" i="2"/>
  <c r="D17" i="2"/>
  <c r="W16" i="2"/>
  <c r="V16" i="2"/>
  <c r="Q16" i="2"/>
  <c r="P16" i="2"/>
  <c r="Y16" i="2" s="1"/>
  <c r="O16" i="2"/>
  <c r="N16" i="2"/>
  <c r="M16" i="2"/>
  <c r="L16" i="2"/>
  <c r="T16" i="2" s="1"/>
  <c r="K16" i="2"/>
  <c r="J16" i="2"/>
  <c r="I16" i="2"/>
  <c r="H16" i="2"/>
  <c r="G16" i="2"/>
  <c r="F16" i="2"/>
  <c r="S16" i="2" s="1"/>
  <c r="E16" i="2"/>
  <c r="D16" i="2"/>
  <c r="U15" i="2"/>
  <c r="T15" i="2"/>
  <c r="Q15" i="2"/>
  <c r="P15" i="2"/>
  <c r="X15" i="2" s="1"/>
  <c r="O15" i="2"/>
  <c r="N15" i="2"/>
  <c r="W15" i="2" s="1"/>
  <c r="M15" i="2"/>
  <c r="L15" i="2"/>
  <c r="K15" i="2"/>
  <c r="J15" i="2"/>
  <c r="I15" i="2"/>
  <c r="H15" i="2"/>
  <c r="G15" i="2"/>
  <c r="F15" i="2"/>
  <c r="E15" i="2"/>
  <c r="Y14" i="2"/>
  <c r="X14" i="2"/>
  <c r="Q14" i="2"/>
  <c r="P14" i="2"/>
  <c r="O14" i="2"/>
  <c r="N14" i="2"/>
  <c r="V14" i="2" s="1"/>
  <c r="M14" i="2"/>
  <c r="L14" i="2"/>
  <c r="U14" i="2" s="1"/>
  <c r="K14" i="2"/>
  <c r="J14" i="2"/>
  <c r="I14" i="2"/>
  <c r="H14" i="2"/>
  <c r="G14" i="2"/>
  <c r="F14" i="2"/>
  <c r="S14" i="2" s="1"/>
  <c r="E14" i="2"/>
  <c r="D14" i="2"/>
  <c r="Q12" i="2"/>
  <c r="P12" i="2"/>
  <c r="O12" i="2"/>
  <c r="N12" i="2"/>
  <c r="M12" i="2"/>
  <c r="L12" i="2"/>
  <c r="P66" i="1"/>
  <c r="N66" i="1"/>
  <c r="L66" i="1"/>
  <c r="K66" i="1"/>
  <c r="H66" i="1"/>
  <c r="F66" i="1"/>
  <c r="E66" i="1"/>
  <c r="Q64" i="1"/>
  <c r="Q66" i="1" s="1"/>
  <c r="O64" i="1"/>
  <c r="O66" i="1" s="1"/>
  <c r="M64" i="1"/>
  <c r="M66" i="1" s="1"/>
  <c r="J64" i="1"/>
  <c r="I64" i="1"/>
  <c r="J63" i="1"/>
  <c r="I63" i="1"/>
  <c r="G63" i="1"/>
  <c r="J60" i="1"/>
  <c r="J66" i="1" s="1"/>
  <c r="I60" i="1"/>
  <c r="I66" i="1" s="1"/>
  <c r="G60" i="1"/>
  <c r="G66" i="1" s="1"/>
  <c r="G54" i="1"/>
  <c r="J45" i="1"/>
  <c r="I45" i="1"/>
  <c r="Q44" i="1"/>
  <c r="O44" i="1"/>
  <c r="M44" i="1"/>
  <c r="J44" i="1"/>
  <c r="I44" i="1"/>
  <c r="Q43" i="1"/>
  <c r="O43" i="1"/>
  <c r="M43" i="1"/>
  <c r="J43" i="1"/>
  <c r="J42" i="1" s="1"/>
  <c r="I43" i="1"/>
  <c r="P42" i="1"/>
  <c r="N42" i="1"/>
  <c r="M42" i="1"/>
  <c r="L42" i="1"/>
  <c r="K42" i="1"/>
  <c r="Q40" i="1"/>
  <c r="Q38" i="1" s="1"/>
  <c r="O40" i="1"/>
  <c r="O38" i="1" s="1"/>
  <c r="M40" i="1"/>
  <c r="M38" i="1" s="1"/>
  <c r="J40" i="1"/>
  <c r="J38" i="1" s="1"/>
  <c r="I40" i="1"/>
  <c r="I38" i="1" s="1"/>
  <c r="P38" i="1"/>
  <c r="N38" i="1"/>
  <c r="L38" i="1"/>
  <c r="K38" i="1"/>
  <c r="G38" i="1"/>
  <c r="J37" i="1"/>
  <c r="I37" i="1"/>
  <c r="G36" i="1"/>
  <c r="F36" i="1"/>
  <c r="J35" i="1"/>
  <c r="I35" i="1"/>
  <c r="H35" i="1"/>
  <c r="E35" i="1"/>
  <c r="J34" i="1"/>
  <c r="I34" i="1"/>
  <c r="H34" i="1"/>
  <c r="E34" i="1"/>
  <c r="J33" i="1"/>
  <c r="I33" i="1"/>
  <c r="H33" i="1"/>
  <c r="G33" i="1"/>
  <c r="G31" i="1" s="1"/>
  <c r="F33" i="1"/>
  <c r="F31" i="1" s="1"/>
  <c r="F57" i="1" s="1"/>
  <c r="E33" i="1"/>
  <c r="J32" i="1"/>
  <c r="I32" i="1"/>
  <c r="H32" i="1"/>
  <c r="E32" i="1"/>
  <c r="E31" i="1" s="1"/>
  <c r="E57" i="1" s="1"/>
  <c r="Q31" i="1"/>
  <c r="P31" i="1"/>
  <c r="P57" i="1" s="1"/>
  <c r="O31" i="1"/>
  <c r="N31" i="1"/>
  <c r="N57" i="1" s="1"/>
  <c r="M31" i="1"/>
  <c r="M57" i="1" s="1"/>
  <c r="L31" i="1"/>
  <c r="L57" i="1" s="1"/>
  <c r="K31" i="1"/>
  <c r="O30" i="1"/>
  <c r="L30" i="1"/>
  <c r="Q29" i="1"/>
  <c r="P29" i="1"/>
  <c r="P30" i="1" s="1"/>
  <c r="O29" i="1"/>
  <c r="N29" i="1"/>
  <c r="N30" i="1" s="1"/>
  <c r="L29" i="1"/>
  <c r="K29" i="1"/>
  <c r="E29" i="1"/>
  <c r="M23" i="1"/>
  <c r="M29" i="1" s="1"/>
  <c r="M30" i="1" s="1"/>
  <c r="J23" i="1"/>
  <c r="I23" i="1"/>
  <c r="J22" i="1"/>
  <c r="I22" i="1"/>
  <c r="H22" i="1"/>
  <c r="H29" i="1" s="1"/>
  <c r="G22" i="1"/>
  <c r="G29" i="1" s="1"/>
  <c r="G30" i="1" s="1"/>
  <c r="F22" i="1"/>
  <c r="F29" i="1" s="1"/>
  <c r="F30" i="1" s="1"/>
  <c r="E22" i="1"/>
  <c r="J19" i="1"/>
  <c r="J29" i="1" s="1"/>
  <c r="I19" i="1"/>
  <c r="I29" i="1" s="1"/>
  <c r="Q18" i="1"/>
  <c r="P18" i="1"/>
  <c r="O18" i="1"/>
  <c r="N18" i="1"/>
  <c r="M18" i="1"/>
  <c r="L18" i="1"/>
  <c r="K18" i="1"/>
  <c r="H18" i="1"/>
  <c r="G18" i="1"/>
  <c r="F18" i="1"/>
  <c r="H17" i="1"/>
  <c r="E17" i="1"/>
  <c r="J12" i="1"/>
  <c r="J18" i="1" s="1"/>
  <c r="I12" i="1"/>
  <c r="I18" i="1" s="1"/>
  <c r="H12" i="1"/>
  <c r="E12" i="1"/>
  <c r="P58" i="1" l="1"/>
  <c r="I42" i="1"/>
  <c r="J31" i="1"/>
  <c r="J57" i="1" s="1"/>
  <c r="J58" i="1" s="1"/>
  <c r="J70" i="1" s="1"/>
  <c r="H30" i="1"/>
  <c r="E18" i="1"/>
  <c r="E30" i="1" s="1"/>
  <c r="E58" i="1" s="1"/>
  <c r="E70" i="1" s="1"/>
  <c r="K30" i="1"/>
  <c r="Q30" i="1"/>
  <c r="K57" i="1"/>
  <c r="F58" i="1"/>
  <c r="H31" i="1"/>
  <c r="H57" i="1" s="1"/>
  <c r="H58" i="1" s="1"/>
  <c r="H70" i="1" s="1"/>
  <c r="L58" i="1"/>
  <c r="L70" i="1" s="1"/>
  <c r="G57" i="1"/>
  <c r="O42" i="1"/>
  <c r="O57" i="1" s="1"/>
  <c r="O58" i="1" s="1"/>
  <c r="O70" i="1" s="1"/>
  <c r="I31" i="1"/>
  <c r="I57" i="1" s="1"/>
  <c r="Q42" i="1"/>
  <c r="Q57" i="1" s="1"/>
  <c r="W21" i="2"/>
  <c r="S29" i="2"/>
  <c r="D13" i="2"/>
  <c r="K13" i="2"/>
  <c r="Q13" i="2"/>
  <c r="S46" i="2"/>
  <c r="R46" i="2"/>
  <c r="R97" i="2"/>
  <c r="S97" i="2"/>
  <c r="R15" i="2"/>
  <c r="X37" i="2"/>
  <c r="Y28" i="2"/>
  <c r="G13" i="2"/>
  <c r="H13" i="2"/>
  <c r="O13" i="2"/>
  <c r="M13" i="2"/>
  <c r="J13" i="2"/>
  <c r="R14" i="2"/>
  <c r="R23" i="2"/>
  <c r="R29" i="2"/>
  <c r="U364" i="2"/>
  <c r="T364" i="2"/>
  <c r="L363" i="2"/>
  <c r="U382" i="2"/>
  <c r="T382" i="2"/>
  <c r="R723" i="2"/>
  <c r="S723" i="2"/>
  <c r="W14" i="2"/>
  <c r="S15" i="2"/>
  <c r="Y15" i="2"/>
  <c r="U16" i="2"/>
  <c r="W17" i="2"/>
  <c r="S18" i="2"/>
  <c r="Y18" i="2"/>
  <c r="U19" i="2"/>
  <c r="Y21" i="2"/>
  <c r="U22" i="2"/>
  <c r="W23" i="2"/>
  <c r="S24" i="2"/>
  <c r="U25" i="2"/>
  <c r="W26" i="2"/>
  <c r="S27" i="2"/>
  <c r="Y27" i="2"/>
  <c r="U28" i="2"/>
  <c r="W29" i="2"/>
  <c r="Y30" i="2"/>
  <c r="U31" i="2"/>
  <c r="S33" i="2"/>
  <c r="Y33" i="2"/>
  <c r="U34" i="2"/>
  <c r="W35" i="2"/>
  <c r="S36" i="2"/>
  <c r="Y36" i="2"/>
  <c r="U40" i="2"/>
  <c r="W41" i="2"/>
  <c r="S42" i="2"/>
  <c r="W44" i="2"/>
  <c r="S45" i="2"/>
  <c r="Y45" i="2"/>
  <c r="S48" i="2"/>
  <c r="Y48" i="2"/>
  <c r="U49" i="2"/>
  <c r="W50" i="2"/>
  <c r="S51" i="2"/>
  <c r="S79" i="2"/>
  <c r="S91" i="2"/>
  <c r="R91" i="2"/>
  <c r="W104" i="2"/>
  <c r="L133" i="2"/>
  <c r="S151" i="2"/>
  <c r="T266" i="2"/>
  <c r="F247" i="2"/>
  <c r="S266" i="2"/>
  <c r="R266" i="2"/>
  <c r="S357" i="2"/>
  <c r="X359" i="2"/>
  <c r="S360" i="2"/>
  <c r="X362" i="2"/>
  <c r="R367" i="2"/>
  <c r="W368" i="2"/>
  <c r="V368" i="2"/>
  <c r="Y369" i="2"/>
  <c r="X369" i="2"/>
  <c r="U370" i="2"/>
  <c r="T370" i="2"/>
  <c r="R370" i="2"/>
  <c r="X375" i="2"/>
  <c r="P356" i="2"/>
  <c r="G356" i="2"/>
  <c r="M356" i="2"/>
  <c r="W377" i="2"/>
  <c r="V377" i="2"/>
  <c r="Y378" i="2"/>
  <c r="X378" i="2"/>
  <c r="U379" i="2"/>
  <c r="T379" i="2"/>
  <c r="R379" i="2"/>
  <c r="S604" i="2"/>
  <c r="W619" i="2"/>
  <c r="F715" i="2"/>
  <c r="R32" i="2"/>
  <c r="R50" i="2"/>
  <c r="F363" i="2"/>
  <c r="S364" i="2"/>
  <c r="W380" i="2"/>
  <c r="V380" i="2"/>
  <c r="Y381" i="2"/>
  <c r="X381" i="2"/>
  <c r="S17" i="2"/>
  <c r="S26" i="2"/>
  <c r="S32" i="2"/>
  <c r="S35" i="2"/>
  <c r="P38" i="2"/>
  <c r="F39" i="2"/>
  <c r="L39" i="2"/>
  <c r="S41" i="2"/>
  <c r="S44" i="2"/>
  <c r="S47" i="2"/>
  <c r="S52" i="2"/>
  <c r="F61" i="2"/>
  <c r="T61" i="2"/>
  <c r="S68" i="2"/>
  <c r="U144" i="2"/>
  <c r="U162" i="2"/>
  <c r="R162" i="2"/>
  <c r="X363" i="2"/>
  <c r="W365" i="2"/>
  <c r="V365" i="2"/>
  <c r="Y366" i="2"/>
  <c r="X366" i="2"/>
  <c r="L367" i="2"/>
  <c r="W374" i="2"/>
  <c r="V374" i="2"/>
  <c r="W383" i="2"/>
  <c r="V383" i="2"/>
  <c r="Y384" i="2"/>
  <c r="X384" i="2"/>
  <c r="U385" i="2"/>
  <c r="T385" i="2"/>
  <c r="R385" i="2"/>
  <c r="L401" i="2"/>
  <c r="V401" i="2" s="1"/>
  <c r="T405" i="2"/>
  <c r="F394" i="2"/>
  <c r="S423" i="2"/>
  <c r="U423" i="2"/>
  <c r="T423" i="2"/>
  <c r="R423" i="2"/>
  <c r="S538" i="2"/>
  <c r="R538" i="2"/>
  <c r="Y582" i="2"/>
  <c r="X582" i="2"/>
  <c r="T604" i="2"/>
  <c r="U604" i="2"/>
  <c r="W604" i="2"/>
  <c r="T690" i="2"/>
  <c r="W690" i="2"/>
  <c r="U690" i="2"/>
  <c r="V690" i="2"/>
  <c r="R690" i="2"/>
  <c r="S696" i="2"/>
  <c r="F693" i="2"/>
  <c r="T693" i="2" s="1"/>
  <c r="T696" i="2"/>
  <c r="W696" i="2"/>
  <c r="U696" i="2"/>
  <c r="V696" i="2"/>
  <c r="R696" i="2"/>
  <c r="U718" i="2"/>
  <c r="T718" i="2"/>
  <c r="R718" i="2"/>
  <c r="W719" i="2"/>
  <c r="V719" i="2"/>
  <c r="Y720" i="2"/>
  <c r="X720" i="2"/>
  <c r="R47" i="2"/>
  <c r="Y372" i="2"/>
  <c r="X372" i="2"/>
  <c r="R373" i="2"/>
  <c r="T14" i="2"/>
  <c r="V15" i="2"/>
  <c r="R16" i="2"/>
  <c r="X16" i="2"/>
  <c r="T17" i="2"/>
  <c r="V18" i="2"/>
  <c r="R19" i="2"/>
  <c r="X19" i="2"/>
  <c r="V21" i="2"/>
  <c r="R22" i="2"/>
  <c r="X22" i="2"/>
  <c r="T23" i="2"/>
  <c r="R25" i="2"/>
  <c r="X25" i="2"/>
  <c r="T26" i="2"/>
  <c r="V27" i="2"/>
  <c r="R28" i="2"/>
  <c r="X28" i="2"/>
  <c r="T29" i="2"/>
  <c r="R31" i="2"/>
  <c r="X31" i="2"/>
  <c r="N32" i="2"/>
  <c r="T32" i="2"/>
  <c r="V33" i="2"/>
  <c r="R34" i="2"/>
  <c r="X34" i="2"/>
  <c r="T35" i="2"/>
  <c r="V36" i="2"/>
  <c r="R37" i="2"/>
  <c r="R40" i="2"/>
  <c r="X40" i="2"/>
  <c r="T41" i="2"/>
  <c r="T44" i="2"/>
  <c r="V45" i="2"/>
  <c r="L46" i="2"/>
  <c r="T47" i="2"/>
  <c r="V48" i="2"/>
  <c r="R49" i="2"/>
  <c r="X49" i="2"/>
  <c r="T50" i="2"/>
  <c r="N61" i="2"/>
  <c r="U68" i="2"/>
  <c r="W79" i="2"/>
  <c r="V91" i="2"/>
  <c r="R104" i="2"/>
  <c r="S104" i="2"/>
  <c r="W127" i="2"/>
  <c r="F133" i="2"/>
  <c r="W144" i="2"/>
  <c r="N367" i="2"/>
  <c r="V144" i="2"/>
  <c r="X173" i="2"/>
  <c r="Y173" i="2"/>
  <c r="U358" i="2"/>
  <c r="T358" i="2"/>
  <c r="Y360" i="2"/>
  <c r="X360" i="2"/>
  <c r="U361" i="2"/>
  <c r="T361" i="2"/>
  <c r="R361" i="2"/>
  <c r="H363" i="2"/>
  <c r="H356" i="2" s="1"/>
  <c r="V364" i="2"/>
  <c r="X371" i="2"/>
  <c r="S372" i="2"/>
  <c r="V373" i="2"/>
  <c r="X380" i="2"/>
  <c r="S381" i="2"/>
  <c r="V382" i="2"/>
  <c r="W386" i="2"/>
  <c r="V386" i="2"/>
  <c r="Y387" i="2"/>
  <c r="X387" i="2"/>
  <c r="U388" i="2"/>
  <c r="T388" i="2"/>
  <c r="W401" i="2"/>
  <c r="W405" i="2"/>
  <c r="N394" i="2"/>
  <c r="Y394" i="2" s="1"/>
  <c r="W413" i="2"/>
  <c r="N464" i="2"/>
  <c r="S471" i="2"/>
  <c r="Y483" i="2"/>
  <c r="W594" i="2"/>
  <c r="N575" i="2"/>
  <c r="U693" i="2"/>
  <c r="W371" i="2"/>
  <c r="V371" i="2"/>
  <c r="U373" i="2"/>
  <c r="T373" i="2"/>
  <c r="Y471" i="2"/>
  <c r="X471" i="2"/>
  <c r="P464" i="2"/>
  <c r="V68" i="2"/>
  <c r="P61" i="2"/>
  <c r="X79" i="2"/>
  <c r="Y91" i="2"/>
  <c r="W91" i="2"/>
  <c r="N97" i="2"/>
  <c r="X127" i="2"/>
  <c r="Y127" i="2"/>
  <c r="T140" i="2"/>
  <c r="Y367" i="2"/>
  <c r="X144" i="2"/>
  <c r="V162" i="2"/>
  <c r="W162" i="2"/>
  <c r="T162" i="2"/>
  <c r="D358" i="2"/>
  <c r="D15" i="2" s="1"/>
  <c r="S170" i="2"/>
  <c r="V173" i="2"/>
  <c r="K210" i="2"/>
  <c r="T247" i="2"/>
  <c r="O284" i="2"/>
  <c r="Y357" i="2"/>
  <c r="X357" i="2"/>
  <c r="W359" i="2"/>
  <c r="V359" i="2"/>
  <c r="W362" i="2"/>
  <c r="V362" i="2"/>
  <c r="X365" i="2"/>
  <c r="S366" i="2"/>
  <c r="X374" i="2"/>
  <c r="J356" i="2"/>
  <c r="X383" i="2"/>
  <c r="S384" i="2"/>
  <c r="V385" i="2"/>
  <c r="Y413" i="2"/>
  <c r="V423" i="2"/>
  <c r="G464" i="2"/>
  <c r="M464" i="2"/>
  <c r="Y538" i="2"/>
  <c r="S619" i="2"/>
  <c r="F612" i="2"/>
  <c r="L612" i="2"/>
  <c r="U619" i="2"/>
  <c r="T619" i="2"/>
  <c r="R619" i="2"/>
  <c r="V692" i="2"/>
  <c r="X693" i="2"/>
  <c r="X104" i="2"/>
  <c r="P97" i="2"/>
  <c r="X140" i="2"/>
  <c r="R364" i="2"/>
  <c r="R382" i="2"/>
  <c r="U716" i="2"/>
  <c r="L715" i="2"/>
  <c r="F21" i="2"/>
  <c r="L21" i="2"/>
  <c r="N28" i="2"/>
  <c r="P29" i="2"/>
  <c r="F30" i="2"/>
  <c r="L30" i="2"/>
  <c r="P32" i="2"/>
  <c r="N37" i="2"/>
  <c r="V37" i="2" s="1"/>
  <c r="W68" i="2"/>
  <c r="N140" i="2"/>
  <c r="Y180" i="2"/>
  <c r="X180" i="2"/>
  <c r="F173" i="2"/>
  <c r="T191" i="2"/>
  <c r="R191" i="2"/>
  <c r="Y210" i="2"/>
  <c r="X210" i="2"/>
  <c r="Y327" i="2"/>
  <c r="X327" i="2"/>
  <c r="Y350" i="2"/>
  <c r="X350" i="2"/>
  <c r="E356" i="2"/>
  <c r="K356" i="2"/>
  <c r="Q356" i="2"/>
  <c r="V358" i="2"/>
  <c r="V361" i="2"/>
  <c r="F375" i="2"/>
  <c r="S376" i="2"/>
  <c r="U376" i="2"/>
  <c r="T376" i="2"/>
  <c r="L375" i="2"/>
  <c r="R376" i="2"/>
  <c r="X386" i="2"/>
  <c r="S387" i="2"/>
  <c r="R388" i="2"/>
  <c r="W389" i="2"/>
  <c r="V389" i="2"/>
  <c r="N388" i="2"/>
  <c r="Y390" i="2"/>
  <c r="X390" i="2"/>
  <c r="U391" i="2"/>
  <c r="T391" i="2"/>
  <c r="R391" i="2"/>
  <c r="X401" i="2"/>
  <c r="V413" i="2"/>
  <c r="R464" i="2"/>
  <c r="V483" i="2"/>
  <c r="V594" i="2"/>
  <c r="Y641" i="2"/>
  <c r="P612" i="2"/>
  <c r="X641" i="2"/>
  <c r="Y144" i="2"/>
  <c r="W151" i="2"/>
  <c r="U180" i="2"/>
  <c r="X191" i="2"/>
  <c r="N210" i="2"/>
  <c r="W254" i="2"/>
  <c r="W266" i="2"/>
  <c r="F284" i="2"/>
  <c r="L284" i="2"/>
  <c r="U327" i="2"/>
  <c r="U350" i="2"/>
  <c r="U357" i="2"/>
  <c r="W358" i="2"/>
  <c r="S359" i="2"/>
  <c r="Y359" i="2"/>
  <c r="U360" i="2"/>
  <c r="W361" i="2"/>
  <c r="S362" i="2"/>
  <c r="Y362" i="2"/>
  <c r="W364" i="2"/>
  <c r="S365" i="2"/>
  <c r="Y365" i="2"/>
  <c r="U366" i="2"/>
  <c r="S368" i="2"/>
  <c r="Y368" i="2"/>
  <c r="U369" i="2"/>
  <c r="W370" i="2"/>
  <c r="S371" i="2"/>
  <c r="Y371" i="2"/>
  <c r="U372" i="2"/>
  <c r="W373" i="2"/>
  <c r="S374" i="2"/>
  <c r="Y374" i="2"/>
  <c r="W376" i="2"/>
  <c r="S377" i="2"/>
  <c r="Y377" i="2"/>
  <c r="U378" i="2"/>
  <c r="W379" i="2"/>
  <c r="S380" i="2"/>
  <c r="Y380" i="2"/>
  <c r="U381" i="2"/>
  <c r="W382" i="2"/>
  <c r="S383" i="2"/>
  <c r="Y383" i="2"/>
  <c r="U384" i="2"/>
  <c r="W385" i="2"/>
  <c r="S386" i="2"/>
  <c r="Y386" i="2"/>
  <c r="U387" i="2"/>
  <c r="S389" i="2"/>
  <c r="Y389" i="2"/>
  <c r="U390" i="2"/>
  <c r="W391" i="2"/>
  <c r="S401" i="2"/>
  <c r="Y401" i="2"/>
  <c r="W423" i="2"/>
  <c r="S464" i="2"/>
  <c r="L501" i="2"/>
  <c r="N538" i="2"/>
  <c r="F575" i="2"/>
  <c r="L575" i="2"/>
  <c r="E612" i="2"/>
  <c r="K612" i="2"/>
  <c r="Q612" i="2"/>
  <c r="X619" i="2"/>
  <c r="T649" i="2"/>
  <c r="U649" i="2"/>
  <c r="X678" i="2"/>
  <c r="Y678" i="2"/>
  <c r="X687" i="2"/>
  <c r="X689" i="2"/>
  <c r="Y689" i="2"/>
  <c r="U691" i="2"/>
  <c r="R691" i="2"/>
  <c r="X695" i="2"/>
  <c r="Y695" i="2"/>
  <c r="V700" i="2"/>
  <c r="X701" i="2"/>
  <c r="S702" i="2"/>
  <c r="F705" i="2"/>
  <c r="S706" i="2"/>
  <c r="U706" i="2"/>
  <c r="T706" i="2"/>
  <c r="L705" i="2"/>
  <c r="R706" i="2"/>
  <c r="W707" i="2"/>
  <c r="V707" i="2"/>
  <c r="Y708" i="2"/>
  <c r="X708" i="2"/>
  <c r="V712" i="2"/>
  <c r="X713" i="2"/>
  <c r="S714" i="2"/>
  <c r="W813" i="2"/>
  <c r="T813" i="2"/>
  <c r="L794" i="2"/>
  <c r="X873" i="2"/>
  <c r="V247" i="2"/>
  <c r="V405" i="2"/>
  <c r="R508" i="2"/>
  <c r="R545" i="2"/>
  <c r="W605" i="2"/>
  <c r="V656" i="2"/>
  <c r="N649" i="2"/>
  <c r="X649" i="2" s="1"/>
  <c r="W656" i="2"/>
  <c r="V691" i="2"/>
  <c r="Y691" i="2"/>
  <c r="W691" i="2"/>
  <c r="X691" i="2"/>
  <c r="Y693" i="2"/>
  <c r="Y717" i="2"/>
  <c r="X717" i="2"/>
  <c r="U866" i="2"/>
  <c r="T866" i="2"/>
  <c r="Y930" i="2"/>
  <c r="X930" i="2"/>
  <c r="J971" i="2"/>
  <c r="R180" i="2"/>
  <c r="U191" i="2"/>
  <c r="R327" i="2"/>
  <c r="R350" i="2"/>
  <c r="R357" i="2"/>
  <c r="R360" i="2"/>
  <c r="R366" i="2"/>
  <c r="R369" i="2"/>
  <c r="R372" i="2"/>
  <c r="R378" i="2"/>
  <c r="R381" i="2"/>
  <c r="R384" i="2"/>
  <c r="R387" i="2"/>
  <c r="R390" i="2"/>
  <c r="R413" i="2"/>
  <c r="X413" i="2"/>
  <c r="R471" i="2"/>
  <c r="R483" i="2"/>
  <c r="X483" i="2"/>
  <c r="S508" i="2"/>
  <c r="S545" i="2"/>
  <c r="R582" i="2"/>
  <c r="R594" i="2"/>
  <c r="X594" i="2"/>
  <c r="V604" i="2"/>
  <c r="P715" i="2"/>
  <c r="X605" i="2"/>
  <c r="U641" i="2"/>
  <c r="R641" i="2"/>
  <c r="E686" i="2"/>
  <c r="K686" i="2"/>
  <c r="U688" i="2"/>
  <c r="R688" i="2"/>
  <c r="X690" i="2"/>
  <c r="X692" i="2"/>
  <c r="Y692" i="2"/>
  <c r="U694" i="2"/>
  <c r="R694" i="2"/>
  <c r="U703" i="2"/>
  <c r="T703" i="2"/>
  <c r="R703" i="2"/>
  <c r="W704" i="2"/>
  <c r="V704" i="2"/>
  <c r="V718" i="2"/>
  <c r="X719" i="2"/>
  <c r="S720" i="2"/>
  <c r="W794" i="2"/>
  <c r="Y859" i="2"/>
  <c r="X859" i="2"/>
  <c r="P829" i="2"/>
  <c r="U978" i="2"/>
  <c r="T978" i="2"/>
  <c r="Y980" i="2"/>
  <c r="X980" i="2"/>
  <c r="S1001" i="2"/>
  <c r="R1001" i="2"/>
  <c r="F971" i="2"/>
  <c r="S1183" i="2"/>
  <c r="T1183" i="2"/>
  <c r="R1183" i="2"/>
  <c r="V202" i="2"/>
  <c r="T210" i="2"/>
  <c r="V217" i="2"/>
  <c r="X247" i="2"/>
  <c r="X278" i="2"/>
  <c r="D284" i="2"/>
  <c r="P284" i="2"/>
  <c r="X291" i="2"/>
  <c r="X314" i="2"/>
  <c r="X405" i="2"/>
  <c r="S413" i="2"/>
  <c r="V493" i="2"/>
  <c r="P501" i="2"/>
  <c r="T508" i="2"/>
  <c r="X530" i="2"/>
  <c r="L538" i="2"/>
  <c r="X538" i="2"/>
  <c r="T545" i="2"/>
  <c r="V567" i="2"/>
  <c r="S594" i="2"/>
  <c r="P604" i="2"/>
  <c r="P575" i="2" s="1"/>
  <c r="Y605" i="2"/>
  <c r="V619" i="2"/>
  <c r="R649" i="2"/>
  <c r="X656" i="2"/>
  <c r="V678" i="2"/>
  <c r="S687" i="2"/>
  <c r="T687" i="2"/>
  <c r="W687" i="2"/>
  <c r="U687" i="2"/>
  <c r="R687" i="2"/>
  <c r="T688" i="2"/>
  <c r="V689" i="2"/>
  <c r="T694" i="2"/>
  <c r="V695" i="2"/>
  <c r="U700" i="2"/>
  <c r="T700" i="2"/>
  <c r="R700" i="2"/>
  <c r="W701" i="2"/>
  <c r="V701" i="2"/>
  <c r="Y702" i="2"/>
  <c r="X702" i="2"/>
  <c r="U712" i="2"/>
  <c r="T712" i="2"/>
  <c r="R712" i="2"/>
  <c r="W713" i="2"/>
  <c r="V713" i="2"/>
  <c r="Y714" i="2"/>
  <c r="X714" i="2"/>
  <c r="N716" i="2"/>
  <c r="Y716" i="2" s="1"/>
  <c r="S717" i="2"/>
  <c r="W873" i="2"/>
  <c r="V873" i="2"/>
  <c r="N866" i="2"/>
  <c r="S930" i="2"/>
  <c r="X974" i="2"/>
  <c r="D978" i="2"/>
  <c r="S978" i="2" s="1"/>
  <c r="J978" i="2"/>
  <c r="N363" i="2"/>
  <c r="Y363" i="2" s="1"/>
  <c r="N375" i="2"/>
  <c r="P388" i="2"/>
  <c r="T641" i="2"/>
  <c r="Y656" i="2"/>
  <c r="V688" i="2"/>
  <c r="Y688" i="2"/>
  <c r="W688" i="2"/>
  <c r="X688" i="2"/>
  <c r="R692" i="2"/>
  <c r="V694" i="2"/>
  <c r="N693" i="2"/>
  <c r="Y694" i="2"/>
  <c r="W694" i="2"/>
  <c r="X694" i="2"/>
  <c r="Y696" i="2"/>
  <c r="X696" i="2"/>
  <c r="U697" i="2"/>
  <c r="T697" i="2"/>
  <c r="R697" i="2"/>
  <c r="W698" i="2"/>
  <c r="V698" i="2"/>
  <c r="Y699" i="2"/>
  <c r="X699" i="2"/>
  <c r="V703" i="2"/>
  <c r="X704" i="2"/>
  <c r="U709" i="2"/>
  <c r="T709" i="2"/>
  <c r="R709" i="2"/>
  <c r="W710" i="2"/>
  <c r="V710" i="2"/>
  <c r="Y711" i="2"/>
  <c r="X711" i="2"/>
  <c r="H715" i="2"/>
  <c r="H686" i="2" s="1"/>
  <c r="Y730" i="2"/>
  <c r="X730" i="2"/>
  <c r="P723" i="2"/>
  <c r="S777" i="2"/>
  <c r="R777" i="2"/>
  <c r="T777" i="2"/>
  <c r="F758" i="2"/>
  <c r="S859" i="2"/>
  <c r="V901" i="2"/>
  <c r="S1142" i="2"/>
  <c r="F1113" i="2"/>
  <c r="U1142" i="2"/>
  <c r="T1142" i="2"/>
  <c r="L1113" i="2"/>
  <c r="R1142" i="2"/>
  <c r="U605" i="2"/>
  <c r="S678" i="2"/>
  <c r="S689" i="2"/>
  <c r="S692" i="2"/>
  <c r="S695" i="2"/>
  <c r="W697" i="2"/>
  <c r="S698" i="2"/>
  <c r="Y698" i="2"/>
  <c r="U699" i="2"/>
  <c r="W700" i="2"/>
  <c r="S701" i="2"/>
  <c r="Y701" i="2"/>
  <c r="U702" i="2"/>
  <c r="W703" i="2"/>
  <c r="S704" i="2"/>
  <c r="Y704" i="2"/>
  <c r="W706" i="2"/>
  <c r="S707" i="2"/>
  <c r="Y707" i="2"/>
  <c r="U708" i="2"/>
  <c r="W709" i="2"/>
  <c r="S710" i="2"/>
  <c r="Y710" i="2"/>
  <c r="U711" i="2"/>
  <c r="W712" i="2"/>
  <c r="S713" i="2"/>
  <c r="Y713" i="2"/>
  <c r="U714" i="2"/>
  <c r="S716" i="2"/>
  <c r="U717" i="2"/>
  <c r="W718" i="2"/>
  <c r="S719" i="2"/>
  <c r="Y719" i="2"/>
  <c r="U720" i="2"/>
  <c r="U730" i="2"/>
  <c r="S742" i="2"/>
  <c r="L758" i="2"/>
  <c r="R765" i="2"/>
  <c r="I991" i="2"/>
  <c r="F794" i="2"/>
  <c r="N829" i="2"/>
  <c r="U859" i="2"/>
  <c r="S873" i="2"/>
  <c r="Y873" i="2"/>
  <c r="F901" i="2"/>
  <c r="X936" i="2"/>
  <c r="X943" i="2"/>
  <c r="U972" i="2"/>
  <c r="X973" i="2"/>
  <c r="Y973" i="2"/>
  <c r="V975" i="2"/>
  <c r="R976" i="2"/>
  <c r="S977" i="2"/>
  <c r="E1001" i="2"/>
  <c r="E971" i="2" s="1"/>
  <c r="K1001" i="2"/>
  <c r="K971" i="2" s="1"/>
  <c r="Q1001" i="2"/>
  <c r="Q971" i="2" s="1"/>
  <c r="W1043" i="2"/>
  <c r="V1043" i="2"/>
  <c r="U1043" i="2"/>
  <c r="V1107" i="2"/>
  <c r="U1350" i="2"/>
  <c r="T1350" i="2"/>
  <c r="R1350" i="2"/>
  <c r="Y697" i="2"/>
  <c r="W699" i="2"/>
  <c r="Y700" i="2"/>
  <c r="W702" i="2"/>
  <c r="Y703" i="2"/>
  <c r="Y706" i="2"/>
  <c r="W708" i="2"/>
  <c r="Y709" i="2"/>
  <c r="W711" i="2"/>
  <c r="Y712" i="2"/>
  <c r="W714" i="2"/>
  <c r="W717" i="2"/>
  <c r="Y718" i="2"/>
  <c r="W720" i="2"/>
  <c r="W730" i="2"/>
  <c r="W859" i="2"/>
  <c r="T885" i="2"/>
  <c r="S943" i="2"/>
  <c r="F936" i="2"/>
  <c r="T943" i="2"/>
  <c r="L936" i="2"/>
  <c r="R943" i="2"/>
  <c r="W976" i="2"/>
  <c r="V976" i="2"/>
  <c r="U981" i="2"/>
  <c r="T981" i="2"/>
  <c r="R981" i="2"/>
  <c r="S990" i="2"/>
  <c r="G1001" i="2"/>
  <c r="G971" i="2" s="1"/>
  <c r="M1001" i="2"/>
  <c r="U1016" i="2"/>
  <c r="T1016" i="2"/>
  <c r="R1016" i="2"/>
  <c r="Y1050" i="2"/>
  <c r="X1050" i="2"/>
  <c r="P1043" i="2"/>
  <c r="P1334" i="2"/>
  <c r="Y1054" i="2"/>
  <c r="X1054" i="2"/>
  <c r="R1148" i="2"/>
  <c r="R699" i="2"/>
  <c r="R702" i="2"/>
  <c r="R708" i="2"/>
  <c r="R711" i="2"/>
  <c r="R714" i="2"/>
  <c r="R717" i="2"/>
  <c r="R720" i="2"/>
  <c r="R730" i="2"/>
  <c r="R859" i="2"/>
  <c r="T930" i="2"/>
  <c r="R930" i="2"/>
  <c r="U965" i="2"/>
  <c r="R965" i="2"/>
  <c r="S974" i="2"/>
  <c r="T974" i="2"/>
  <c r="R974" i="2"/>
  <c r="S980" i="2"/>
  <c r="M971" i="2"/>
  <c r="Y1001" i="2"/>
  <c r="Y1037" i="2"/>
  <c r="X1037" i="2"/>
  <c r="N1113" i="2"/>
  <c r="V1120" i="2"/>
  <c r="X1113" i="2"/>
  <c r="Y1113" i="2"/>
  <c r="Y1155" i="2"/>
  <c r="P1148" i="2"/>
  <c r="O1323" i="2"/>
  <c r="Y1496" i="2"/>
  <c r="X1496" i="2"/>
  <c r="P1466" i="2"/>
  <c r="N1502" i="2"/>
  <c r="S730" i="2"/>
  <c r="R752" i="2"/>
  <c r="X752" i="2"/>
  <c r="R787" i="2"/>
  <c r="X787" i="2"/>
  <c r="P794" i="2"/>
  <c r="V794" i="2"/>
  <c r="R801" i="2"/>
  <c r="X801" i="2"/>
  <c r="R813" i="2"/>
  <c r="X813" i="2"/>
  <c r="T823" i="2"/>
  <c r="F829" i="2"/>
  <c r="L829" i="2"/>
  <c r="T836" i="2"/>
  <c r="T848" i="2"/>
  <c r="V885" i="2"/>
  <c r="R895" i="2"/>
  <c r="X895" i="2"/>
  <c r="V908" i="2"/>
  <c r="V936" i="2"/>
  <c r="U974" i="2"/>
  <c r="U975" i="2"/>
  <c r="R975" i="2"/>
  <c r="Y977" i="2"/>
  <c r="X977" i="2"/>
  <c r="R1043" i="2"/>
  <c r="S1043" i="2"/>
  <c r="Y1085" i="2"/>
  <c r="X1085" i="2"/>
  <c r="U1107" i="2"/>
  <c r="T1107" i="2"/>
  <c r="R1107" i="2"/>
  <c r="U1183" i="2"/>
  <c r="N705" i="2"/>
  <c r="L723" i="2"/>
  <c r="P866" i="2"/>
  <c r="L901" i="2"/>
  <c r="W901" i="2" s="1"/>
  <c r="J901" i="2"/>
  <c r="X908" i="2"/>
  <c r="P901" i="2"/>
  <c r="U930" i="2"/>
  <c r="Y936" i="2"/>
  <c r="W943" i="2"/>
  <c r="V965" i="2"/>
  <c r="T965" i="2"/>
  <c r="Y972" i="2"/>
  <c r="V973" i="2"/>
  <c r="V974" i="2"/>
  <c r="W979" i="2"/>
  <c r="V979" i="2"/>
  <c r="N978" i="2"/>
  <c r="H990" i="2"/>
  <c r="H971" i="2" s="1"/>
  <c r="O990" i="2"/>
  <c r="O971" i="2" s="1"/>
  <c r="S1037" i="2"/>
  <c r="Y1120" i="2"/>
  <c r="X1120" i="2"/>
  <c r="U1148" i="2"/>
  <c r="T1148" i="2"/>
  <c r="X1155" i="2"/>
  <c r="Y1352" i="2"/>
  <c r="X1352" i="2"/>
  <c r="P978" i="2"/>
  <c r="P990" i="2"/>
  <c r="N1001" i="2"/>
  <c r="X1001" i="2" s="1"/>
  <c r="W1016" i="2"/>
  <c r="U1037" i="2"/>
  <c r="U1050" i="2"/>
  <c r="N1334" i="2"/>
  <c r="V1054" i="2"/>
  <c r="U1085" i="2"/>
  <c r="W1107" i="2"/>
  <c r="Y1124" i="2"/>
  <c r="T1132" i="2"/>
  <c r="E1183" i="2"/>
  <c r="K1183" i="2"/>
  <c r="Q1183" i="2"/>
  <c r="D1218" i="2"/>
  <c r="R1288" i="2"/>
  <c r="M1288" i="2"/>
  <c r="G1330" i="2"/>
  <c r="G1323" i="2" s="1"/>
  <c r="M1330" i="2"/>
  <c r="M1323" i="2" s="1"/>
  <c r="H1323" i="2"/>
  <c r="G1502" i="2"/>
  <c r="R984" i="2"/>
  <c r="R987" i="2"/>
  <c r="R990" i="2"/>
  <c r="R993" i="2"/>
  <c r="R996" i="2"/>
  <c r="R999" i="2"/>
  <c r="R1002" i="2"/>
  <c r="R1005" i="2"/>
  <c r="U1124" i="2"/>
  <c r="X1177" i="2"/>
  <c r="F1218" i="2"/>
  <c r="S1225" i="2"/>
  <c r="U1225" i="2"/>
  <c r="L1218" i="2"/>
  <c r="T1225" i="2"/>
  <c r="R1225" i="2"/>
  <c r="W1347" i="2"/>
  <c r="V1347" i="2"/>
  <c r="X1509" i="2"/>
  <c r="S1002" i="2"/>
  <c r="R1037" i="2"/>
  <c r="R1050" i="2"/>
  <c r="U1062" i="2"/>
  <c r="R1085" i="2"/>
  <c r="S1120" i="2"/>
  <c r="R1120" i="2"/>
  <c r="V1124" i="2"/>
  <c r="X1132" i="2"/>
  <c r="W1142" i="2"/>
  <c r="V1148" i="2"/>
  <c r="S1155" i="2"/>
  <c r="R1155" i="2"/>
  <c r="W1202" i="2"/>
  <c r="T1202" i="2"/>
  <c r="R1247" i="2"/>
  <c r="Q1323" i="2"/>
  <c r="D1323" i="2"/>
  <c r="J1323" i="2"/>
  <c r="S1353" i="2"/>
  <c r="F1352" i="2"/>
  <c r="L1352" i="2"/>
  <c r="V1352" i="2" s="1"/>
  <c r="U1353" i="2"/>
  <c r="T1353" i="2"/>
  <c r="R1353" i="2"/>
  <c r="R977" i="2"/>
  <c r="R980" i="2"/>
  <c r="V982" i="2"/>
  <c r="R983" i="2"/>
  <c r="X983" i="2"/>
  <c r="T984" i="2"/>
  <c r="V985" i="2"/>
  <c r="R986" i="2"/>
  <c r="X986" i="2"/>
  <c r="T987" i="2"/>
  <c r="V988" i="2"/>
  <c r="R989" i="2"/>
  <c r="X989" i="2"/>
  <c r="N990" i="2"/>
  <c r="T990" i="2"/>
  <c r="V991" i="2"/>
  <c r="R992" i="2"/>
  <c r="X992" i="2"/>
  <c r="T993" i="2"/>
  <c r="V994" i="2"/>
  <c r="R995" i="2"/>
  <c r="X995" i="2"/>
  <c r="T996" i="2"/>
  <c r="V997" i="2"/>
  <c r="R998" i="2"/>
  <c r="X998" i="2"/>
  <c r="T999" i="2"/>
  <c r="V1000" i="2"/>
  <c r="L1001" i="2"/>
  <c r="T1002" i="2"/>
  <c r="V1003" i="2"/>
  <c r="R1004" i="2"/>
  <c r="X1004" i="2"/>
  <c r="T1005" i="2"/>
  <c r="S1050" i="2"/>
  <c r="V1062" i="2"/>
  <c r="R1072" i="2"/>
  <c r="X1072" i="2"/>
  <c r="T1120" i="2"/>
  <c r="W1124" i="2"/>
  <c r="R1132" i="2"/>
  <c r="Y1132" i="2"/>
  <c r="T1155" i="2"/>
  <c r="S1177" i="2"/>
  <c r="U1177" i="2"/>
  <c r="R1177" i="2"/>
  <c r="V1225" i="2"/>
  <c r="E1330" i="2"/>
  <c r="E1323" i="2" s="1"/>
  <c r="K1330" i="2"/>
  <c r="K1323" i="2" s="1"/>
  <c r="P1330" i="2"/>
  <c r="Y1347" i="2"/>
  <c r="U1530" i="2"/>
  <c r="T1530" i="2"/>
  <c r="R1530" i="2"/>
  <c r="U1334" i="2"/>
  <c r="T1334" i="2"/>
  <c r="L1330" i="2"/>
  <c r="U1054" i="2"/>
  <c r="V1142" i="2"/>
  <c r="W1155" i="2"/>
  <c r="T1177" i="2"/>
  <c r="N1183" i="2"/>
  <c r="X1190" i="2"/>
  <c r="Y1190" i="2"/>
  <c r="Y1253" i="2"/>
  <c r="X1253" i="2"/>
  <c r="S1330" i="2"/>
  <c r="S1190" i="2"/>
  <c r="V1212" i="2"/>
  <c r="N1218" i="2"/>
  <c r="W1225" i="2"/>
  <c r="S1237" i="2"/>
  <c r="Y1237" i="2"/>
  <c r="V1247" i="2"/>
  <c r="N1253" i="2"/>
  <c r="V1260" i="2"/>
  <c r="X1282" i="2"/>
  <c r="P1288" i="2"/>
  <c r="T1324" i="2"/>
  <c r="V1325" i="2"/>
  <c r="T1327" i="2"/>
  <c r="V1328" i="2"/>
  <c r="V1331" i="2"/>
  <c r="X1332" i="2"/>
  <c r="T1333" i="2"/>
  <c r="T1336" i="2"/>
  <c r="V1337" i="2"/>
  <c r="T1339" i="2"/>
  <c r="V1340" i="2"/>
  <c r="N1342" i="2"/>
  <c r="Y1342" i="2" s="1"/>
  <c r="V1343" i="2"/>
  <c r="X1344" i="2"/>
  <c r="T1345" i="2"/>
  <c r="W1346" i="2"/>
  <c r="S1347" i="2"/>
  <c r="Y1348" i="2"/>
  <c r="W1348" i="2"/>
  <c r="T1349" i="2"/>
  <c r="U1351" i="2"/>
  <c r="X1353" i="2"/>
  <c r="U1354" i="2"/>
  <c r="U1355" i="2"/>
  <c r="Y1355" i="2"/>
  <c r="F1358" i="2"/>
  <c r="M1358" i="2"/>
  <c r="U1424" i="2"/>
  <c r="T1424" i="2"/>
  <c r="R1424" i="2"/>
  <c r="F1430" i="2"/>
  <c r="S1437" i="2"/>
  <c r="U1437" i="2"/>
  <c r="T1437" i="2"/>
  <c r="L1430" i="2"/>
  <c r="R1437" i="2"/>
  <c r="Y1449" i="2"/>
  <c r="X1449" i="2"/>
  <c r="V1504" i="2"/>
  <c r="X1505" i="2"/>
  <c r="S1506" i="2"/>
  <c r="F1509" i="2"/>
  <c r="S1510" i="2"/>
  <c r="U1510" i="2"/>
  <c r="T1510" i="2"/>
  <c r="L1509" i="2"/>
  <c r="R1510" i="2"/>
  <c r="W1511" i="2"/>
  <c r="V1511" i="2"/>
  <c r="Y1512" i="2"/>
  <c r="X1512" i="2"/>
  <c r="V1516" i="2"/>
  <c r="X1517" i="2"/>
  <c r="S1518" i="2"/>
  <c r="F1522" i="2"/>
  <c r="P1218" i="2"/>
  <c r="T1229" i="2"/>
  <c r="V1324" i="2"/>
  <c r="X1325" i="2"/>
  <c r="V1327" i="2"/>
  <c r="X1328" i="2"/>
  <c r="U1346" i="2"/>
  <c r="Y1346" i="2"/>
  <c r="R1348" i="2"/>
  <c r="W1351" i="2"/>
  <c r="W1354" i="2"/>
  <c r="U1413" i="2"/>
  <c r="X1485" i="2"/>
  <c r="W1485" i="2"/>
  <c r="N1466" i="2"/>
  <c r="U1527" i="2"/>
  <c r="T1527" i="2"/>
  <c r="R1527" i="2"/>
  <c r="W1528" i="2"/>
  <c r="V1528" i="2"/>
  <c r="Y1529" i="2"/>
  <c r="X1529" i="2"/>
  <c r="U1535" i="2"/>
  <c r="T1535" i="2"/>
  <c r="R1535" i="2"/>
  <c r="Y1673" i="2"/>
  <c r="V1237" i="2"/>
  <c r="W1350" i="2"/>
  <c r="W1353" i="2"/>
  <c r="U1388" i="2"/>
  <c r="R1388" i="2"/>
  <c r="S1496" i="2"/>
  <c r="U1507" i="2"/>
  <c r="T1507" i="2"/>
  <c r="R1507" i="2"/>
  <c r="W1508" i="2"/>
  <c r="V1508" i="2"/>
  <c r="U1519" i="2"/>
  <c r="T1519" i="2"/>
  <c r="R1519" i="2"/>
  <c r="U1521" i="2"/>
  <c r="T1521" i="2"/>
  <c r="R1521" i="2"/>
  <c r="U1524" i="2"/>
  <c r="T1524" i="2"/>
  <c r="R1524" i="2"/>
  <c r="W1525" i="2"/>
  <c r="V1525" i="2"/>
  <c r="Y1526" i="2"/>
  <c r="X1526" i="2"/>
  <c r="V1530" i="2"/>
  <c r="W1533" i="2"/>
  <c r="Y1568" i="2"/>
  <c r="X1568" i="2"/>
  <c r="X1202" i="2"/>
  <c r="V1229" i="2"/>
  <c r="R1253" i="2"/>
  <c r="R1324" i="2"/>
  <c r="R1327" i="2"/>
  <c r="R1330" i="2"/>
  <c r="R1333" i="2"/>
  <c r="R1336" i="2"/>
  <c r="R1339" i="2"/>
  <c r="R1342" i="2"/>
  <c r="R1345" i="2"/>
  <c r="X1347" i="2"/>
  <c r="U1349" i="2"/>
  <c r="R1349" i="2"/>
  <c r="R1351" i="2"/>
  <c r="I1352" i="2"/>
  <c r="I1323" i="2" s="1"/>
  <c r="O1352" i="2"/>
  <c r="R1354" i="2"/>
  <c r="U1394" i="2"/>
  <c r="T1394" i="2"/>
  <c r="U1504" i="2"/>
  <c r="T1504" i="2"/>
  <c r="R1504" i="2"/>
  <c r="W1505" i="2"/>
  <c r="V1505" i="2"/>
  <c r="Y1506" i="2"/>
  <c r="X1506" i="2"/>
  <c r="U1516" i="2"/>
  <c r="T1516" i="2"/>
  <c r="R1516" i="2"/>
  <c r="W1517" i="2"/>
  <c r="V1517" i="2"/>
  <c r="Y1518" i="2"/>
  <c r="X1518" i="2"/>
  <c r="D1502" i="2"/>
  <c r="J1502" i="2"/>
  <c r="Y1523" i="2"/>
  <c r="X1523" i="2"/>
  <c r="P1522" i="2"/>
  <c r="U1532" i="2"/>
  <c r="T1532" i="2"/>
  <c r="R1532" i="2"/>
  <c r="P1183" i="2"/>
  <c r="V1350" i="2"/>
  <c r="V1353" i="2"/>
  <c r="T1358" i="2"/>
  <c r="V1388" i="2"/>
  <c r="W1388" i="2"/>
  <c r="N1358" i="2"/>
  <c r="T1388" i="2"/>
  <c r="T1413" i="2"/>
  <c r="S1413" i="2"/>
  <c r="R1413" i="2"/>
  <c r="Y1503" i="2"/>
  <c r="X1503" i="2"/>
  <c r="V1507" i="2"/>
  <c r="X1508" i="2"/>
  <c r="U1513" i="2"/>
  <c r="T1513" i="2"/>
  <c r="R1513" i="2"/>
  <c r="W1514" i="2"/>
  <c r="V1514" i="2"/>
  <c r="Y1515" i="2"/>
  <c r="X1515" i="2"/>
  <c r="V1519" i="2"/>
  <c r="V1521" i="2"/>
  <c r="K1502" i="2"/>
  <c r="V1524" i="2"/>
  <c r="X1525" i="2"/>
  <c r="S1526" i="2"/>
  <c r="U1539" i="2"/>
  <c r="T1539" i="2"/>
  <c r="P1394" i="2"/>
  <c r="W1413" i="2"/>
  <c r="W1424" i="2"/>
  <c r="W1437" i="2"/>
  <c r="U1496" i="2"/>
  <c r="U1503" i="2"/>
  <c r="W1504" i="2"/>
  <c r="S1505" i="2"/>
  <c r="Y1505" i="2"/>
  <c r="U1506" i="2"/>
  <c r="W1507" i="2"/>
  <c r="S1508" i="2"/>
  <c r="Y1508" i="2"/>
  <c r="W1510" i="2"/>
  <c r="S1511" i="2"/>
  <c r="Y1511" i="2"/>
  <c r="U1512" i="2"/>
  <c r="W1513" i="2"/>
  <c r="S1514" i="2"/>
  <c r="Y1514" i="2"/>
  <c r="U1515" i="2"/>
  <c r="W1516" i="2"/>
  <c r="S1517" i="2"/>
  <c r="Y1517" i="2"/>
  <c r="U1518" i="2"/>
  <c r="W1519" i="2"/>
  <c r="W1521" i="2"/>
  <c r="U1523" i="2"/>
  <c r="W1524" i="2"/>
  <c r="S1525" i="2"/>
  <c r="Y1525" i="2"/>
  <c r="U1526" i="2"/>
  <c r="W1527" i="2"/>
  <c r="S1528" i="2"/>
  <c r="Y1528" i="2"/>
  <c r="U1529" i="2"/>
  <c r="W1530" i="2"/>
  <c r="G1533" i="2"/>
  <c r="M1533" i="2"/>
  <c r="M1502" i="2" s="1"/>
  <c r="X1536" i="2"/>
  <c r="Y1536" i="2"/>
  <c r="V1546" i="2"/>
  <c r="W1574" i="2"/>
  <c r="V1574" i="2"/>
  <c r="S1609" i="2"/>
  <c r="R1609" i="2"/>
  <c r="S1662" i="2"/>
  <c r="D1644" i="2"/>
  <c r="J1644" i="2"/>
  <c r="Y1424" i="2"/>
  <c r="Y1437" i="2"/>
  <c r="R1449" i="2"/>
  <c r="W1496" i="2"/>
  <c r="W1503" i="2"/>
  <c r="Y1504" i="2"/>
  <c r="W1506" i="2"/>
  <c r="Y1507" i="2"/>
  <c r="Y1510" i="2"/>
  <c r="W1512" i="2"/>
  <c r="Y1513" i="2"/>
  <c r="W1515" i="2"/>
  <c r="Y1516" i="2"/>
  <c r="W1518" i="2"/>
  <c r="Y1519" i="2"/>
  <c r="Y1521" i="2"/>
  <c r="W1523" i="2"/>
  <c r="Y1524" i="2"/>
  <c r="W1526" i="2"/>
  <c r="Y1527" i="2"/>
  <c r="W1529" i="2"/>
  <c r="V1539" i="2"/>
  <c r="W1539" i="2"/>
  <c r="D1539" i="2"/>
  <c r="S1539" i="2" s="1"/>
  <c r="J1539" i="2"/>
  <c r="X1546" i="2"/>
  <c r="P1539" i="2"/>
  <c r="Y1546" i="2"/>
  <c r="Y1592" i="2"/>
  <c r="P1574" i="2"/>
  <c r="X1592" i="2"/>
  <c r="Y1609" i="2"/>
  <c r="R1485" i="2"/>
  <c r="R1496" i="2"/>
  <c r="R1503" i="2"/>
  <c r="R1506" i="2"/>
  <c r="R1512" i="2"/>
  <c r="R1515" i="2"/>
  <c r="R1518" i="2"/>
  <c r="R1523" i="2"/>
  <c r="R1526" i="2"/>
  <c r="R1529" i="2"/>
  <c r="V1532" i="2"/>
  <c r="W1532" i="2"/>
  <c r="X1533" i="2"/>
  <c r="Y1533" i="2"/>
  <c r="X1534" i="2"/>
  <c r="V1535" i="2"/>
  <c r="W1535" i="2"/>
  <c r="R1539" i="2"/>
  <c r="S1568" i="2"/>
  <c r="T1568" i="2"/>
  <c r="W1568" i="2"/>
  <c r="U1568" i="2"/>
  <c r="R1568" i="2"/>
  <c r="Y1581" i="2"/>
  <c r="X1581" i="2"/>
  <c r="R1574" i="2"/>
  <c r="S1574" i="2"/>
  <c r="G1644" i="2"/>
  <c r="M1644" i="2"/>
  <c r="N1394" i="2"/>
  <c r="V1401" i="2"/>
  <c r="T1460" i="2"/>
  <c r="F1466" i="2"/>
  <c r="L1466" i="2"/>
  <c r="T1473" i="2"/>
  <c r="S1485" i="2"/>
  <c r="S1523" i="2"/>
  <c r="U1531" i="2"/>
  <c r="R1531" i="2"/>
  <c r="X1535" i="2"/>
  <c r="V1536" i="2"/>
  <c r="R1546" i="2"/>
  <c r="V1568" i="2"/>
  <c r="E1574" i="2"/>
  <c r="K1574" i="2"/>
  <c r="Q1574" i="2"/>
  <c r="H1644" i="2"/>
  <c r="N1430" i="2"/>
  <c r="Y1430" i="2" s="1"/>
  <c r="N1509" i="2"/>
  <c r="L1522" i="2"/>
  <c r="V1522" i="2" s="1"/>
  <c r="Y1530" i="2"/>
  <c r="X1532" i="2"/>
  <c r="F1533" i="2"/>
  <c r="T1534" i="2"/>
  <c r="L1533" i="2"/>
  <c r="U1534" i="2"/>
  <c r="R1534" i="2"/>
  <c r="Y1535" i="2"/>
  <c r="S1581" i="2"/>
  <c r="E1651" i="2"/>
  <c r="E1644" i="2" s="1"/>
  <c r="K1651" i="2"/>
  <c r="K1644" i="2" s="1"/>
  <c r="Q1651" i="2"/>
  <c r="Q1644" i="2" s="1"/>
  <c r="I1644" i="2"/>
  <c r="O1644" i="2"/>
  <c r="S1673" i="2"/>
  <c r="R1673" i="2"/>
  <c r="S1536" i="2"/>
  <c r="S1546" i="2"/>
  <c r="U1581" i="2"/>
  <c r="N1609" i="2"/>
  <c r="X1609" i="2" s="1"/>
  <c r="F1651" i="2"/>
  <c r="L1651" i="2"/>
  <c r="V1651" i="2" s="1"/>
  <c r="P1662" i="2"/>
  <c r="N1673" i="2"/>
  <c r="T1676" i="2"/>
  <c r="W1581" i="2"/>
  <c r="R1592" i="2"/>
  <c r="R1616" i="2"/>
  <c r="R1674" i="2"/>
  <c r="V1676" i="2"/>
  <c r="R1581" i="2"/>
  <c r="T1592" i="2"/>
  <c r="T1603" i="2"/>
  <c r="L1609" i="2"/>
  <c r="T1616" i="2"/>
  <c r="V1638" i="2"/>
  <c r="V1645" i="2"/>
  <c r="R1646" i="2"/>
  <c r="X1646" i="2"/>
  <c r="T1647" i="2"/>
  <c r="V1648" i="2"/>
  <c r="R1649" i="2"/>
  <c r="X1649" i="2"/>
  <c r="T1650" i="2"/>
  <c r="P1651" i="2"/>
  <c r="R1652" i="2"/>
  <c r="X1652" i="2"/>
  <c r="T1653" i="2"/>
  <c r="V1654" i="2"/>
  <c r="R1655" i="2"/>
  <c r="X1655" i="2"/>
  <c r="T1656" i="2"/>
  <c r="V1657" i="2"/>
  <c r="R1658" i="2"/>
  <c r="X1658" i="2"/>
  <c r="T1659" i="2"/>
  <c r="V1660" i="2"/>
  <c r="R1661" i="2"/>
  <c r="X1661" i="2"/>
  <c r="N1662" i="2"/>
  <c r="T1662" i="2"/>
  <c r="V1663" i="2"/>
  <c r="R1664" i="2"/>
  <c r="X1664" i="2"/>
  <c r="T1665" i="2"/>
  <c r="V1666" i="2"/>
  <c r="R1667" i="2"/>
  <c r="X1667" i="2"/>
  <c r="T1668" i="2"/>
  <c r="V1669" i="2"/>
  <c r="R1670" i="2"/>
  <c r="X1670" i="2"/>
  <c r="T1671" i="2"/>
  <c r="V1672" i="2"/>
  <c r="L1673" i="2"/>
  <c r="X1673" i="2"/>
  <c r="T1674" i="2"/>
  <c r="V1675" i="2"/>
  <c r="R1676" i="2"/>
  <c r="X1676" i="2"/>
  <c r="L1574" i="2"/>
  <c r="G58" i="1"/>
  <c r="G70" i="1" s="1"/>
  <c r="M58" i="1"/>
  <c r="M70" i="1" s="1"/>
  <c r="N58" i="1"/>
  <c r="I30" i="1"/>
  <c r="I58" i="1" s="1"/>
  <c r="I70" i="1" s="1"/>
  <c r="J30" i="1"/>
  <c r="N70" i="1"/>
  <c r="K58" i="1"/>
  <c r="K70" i="1" s="1"/>
  <c r="F70" i="1"/>
  <c r="P70" i="1"/>
  <c r="Q58" i="1" l="1"/>
  <c r="Q70" i="1" s="1"/>
  <c r="X575" i="2"/>
  <c r="Y575" i="2"/>
  <c r="X1651" i="2"/>
  <c r="Y1651" i="2"/>
  <c r="U723" i="2"/>
  <c r="T723" i="2"/>
  <c r="R1113" i="2"/>
  <c r="S1113" i="2"/>
  <c r="X32" i="2"/>
  <c r="Y32" i="2"/>
  <c r="V61" i="2"/>
  <c r="W61" i="2"/>
  <c r="F1644" i="2"/>
  <c r="R1651" i="2"/>
  <c r="S1651" i="2"/>
  <c r="S1430" i="2"/>
  <c r="R1430" i="2"/>
  <c r="V990" i="2"/>
  <c r="N971" i="2"/>
  <c r="W990" i="2"/>
  <c r="S1352" i="2"/>
  <c r="R1352" i="2"/>
  <c r="W705" i="2"/>
  <c r="V705" i="2"/>
  <c r="U758" i="2"/>
  <c r="T758" i="2"/>
  <c r="Y388" i="2"/>
  <c r="X388" i="2"/>
  <c r="U284" i="2"/>
  <c r="T284" i="2"/>
  <c r="T30" i="2"/>
  <c r="U30" i="2"/>
  <c r="S1466" i="2"/>
  <c r="R1466" i="2"/>
  <c r="V1358" i="2"/>
  <c r="W1358" i="2"/>
  <c r="T1330" i="2"/>
  <c r="U1330" i="2"/>
  <c r="U1574" i="2"/>
  <c r="T1574" i="2"/>
  <c r="T1673" i="2"/>
  <c r="U1673" i="2"/>
  <c r="Y1662" i="2"/>
  <c r="X1662" i="2"/>
  <c r="P1644" i="2"/>
  <c r="T1533" i="2"/>
  <c r="U1533" i="2"/>
  <c r="V1533" i="2"/>
  <c r="W1509" i="2"/>
  <c r="V1509" i="2"/>
  <c r="X1539" i="2"/>
  <c r="Y1539" i="2"/>
  <c r="Y1218" i="2"/>
  <c r="X1218" i="2"/>
  <c r="Y1288" i="2"/>
  <c r="X1288" i="2"/>
  <c r="Y866" i="2"/>
  <c r="X866" i="2"/>
  <c r="T829" i="2"/>
  <c r="U829" i="2"/>
  <c r="Y1466" i="2"/>
  <c r="X1466" i="2"/>
  <c r="X1043" i="2"/>
  <c r="Y1043" i="2"/>
  <c r="S901" i="2"/>
  <c r="R901" i="2"/>
  <c r="I990" i="2"/>
  <c r="I971" i="2" s="1"/>
  <c r="I33" i="2"/>
  <c r="I32" i="2" s="1"/>
  <c r="I13" i="2" s="1"/>
  <c r="R758" i="2"/>
  <c r="S758" i="2"/>
  <c r="X284" i="2"/>
  <c r="Y284" i="2"/>
  <c r="U794" i="2"/>
  <c r="T794" i="2"/>
  <c r="W538" i="2"/>
  <c r="V538" i="2"/>
  <c r="V210" i="2"/>
  <c r="W210" i="2"/>
  <c r="Y649" i="2"/>
  <c r="V388" i="2"/>
  <c r="W388" i="2"/>
  <c r="T21" i="2"/>
  <c r="U21" i="2"/>
  <c r="L20" i="2"/>
  <c r="Y705" i="2"/>
  <c r="W97" i="2"/>
  <c r="V97" i="2"/>
  <c r="X464" i="2"/>
  <c r="Y464" i="2"/>
  <c r="S358" i="2"/>
  <c r="S133" i="2"/>
  <c r="R133" i="2"/>
  <c r="V30" i="2"/>
  <c r="D356" i="2"/>
  <c r="S715" i="2"/>
  <c r="R715" i="2"/>
  <c r="S247" i="2"/>
  <c r="R247" i="2"/>
  <c r="U247" i="2"/>
  <c r="U1651" i="2"/>
  <c r="T1651" i="2"/>
  <c r="L1644" i="2"/>
  <c r="W1430" i="2"/>
  <c r="V1430" i="2"/>
  <c r="S1358" i="2"/>
  <c r="R1358" i="2"/>
  <c r="S829" i="2"/>
  <c r="R829" i="2"/>
  <c r="T538" i="2"/>
  <c r="U538" i="2"/>
  <c r="U501" i="2"/>
  <c r="T501" i="2"/>
  <c r="R173" i="2"/>
  <c r="S173" i="2"/>
  <c r="U173" i="2"/>
  <c r="T173" i="2"/>
  <c r="D971" i="2"/>
  <c r="S971" i="2" s="1"/>
  <c r="X1522" i="2"/>
  <c r="P1502" i="2"/>
  <c r="Y1522" i="2"/>
  <c r="Y97" i="2"/>
  <c r="X97" i="2"/>
  <c r="T46" i="2"/>
  <c r="U46" i="2"/>
  <c r="S394" i="2"/>
  <c r="R394" i="2"/>
  <c r="T1466" i="2"/>
  <c r="U1466" i="2"/>
  <c r="X1574" i="2"/>
  <c r="Y1574" i="2"/>
  <c r="Y1394" i="2"/>
  <c r="X1394" i="2"/>
  <c r="S1509" i="2"/>
  <c r="R1509" i="2"/>
  <c r="W1342" i="2"/>
  <c r="V1342" i="2"/>
  <c r="N1323" i="2"/>
  <c r="W1253" i="2"/>
  <c r="V1253" i="2"/>
  <c r="Y990" i="2"/>
  <c r="X990" i="2"/>
  <c r="P971" i="2"/>
  <c r="V978" i="2"/>
  <c r="W978" i="2"/>
  <c r="X1358" i="2"/>
  <c r="R978" i="2"/>
  <c r="W1502" i="2"/>
  <c r="U936" i="2"/>
  <c r="T936" i="2"/>
  <c r="W375" i="2"/>
  <c r="V375" i="2"/>
  <c r="N356" i="2"/>
  <c r="W758" i="2"/>
  <c r="F686" i="2"/>
  <c r="S705" i="2"/>
  <c r="R705" i="2"/>
  <c r="R284" i="2"/>
  <c r="S284" i="2"/>
  <c r="R30" i="2"/>
  <c r="S30" i="2"/>
  <c r="U715" i="2"/>
  <c r="T715" i="2"/>
  <c r="R358" i="2"/>
  <c r="V32" i="2"/>
  <c r="W32" i="2"/>
  <c r="U367" i="2"/>
  <c r="T367" i="2"/>
  <c r="L24" i="2"/>
  <c r="V39" i="2"/>
  <c r="T39" i="2"/>
  <c r="S363" i="2"/>
  <c r="R363" i="2"/>
  <c r="W501" i="2"/>
  <c r="Y375" i="2"/>
  <c r="T133" i="2"/>
  <c r="U133" i="2"/>
  <c r="W30" i="2"/>
  <c r="T1609" i="2"/>
  <c r="U1609" i="2"/>
  <c r="V1394" i="2"/>
  <c r="W1394" i="2"/>
  <c r="W1651" i="2"/>
  <c r="Y1330" i="2"/>
  <c r="U1352" i="2"/>
  <c r="T1352" i="2"/>
  <c r="S1218" i="2"/>
  <c r="R1218" i="2"/>
  <c r="X604" i="2"/>
  <c r="Y604" i="2"/>
  <c r="T375" i="2"/>
  <c r="L356" i="2"/>
  <c r="U375" i="2"/>
  <c r="T612" i="2"/>
  <c r="U612" i="2"/>
  <c r="T363" i="2"/>
  <c r="U363" i="2"/>
  <c r="W1466" i="2"/>
  <c r="V1466" i="2"/>
  <c r="R1522" i="2"/>
  <c r="F1502" i="2"/>
  <c r="S1522" i="2"/>
  <c r="Y901" i="2"/>
  <c r="X901" i="2"/>
  <c r="W716" i="2"/>
  <c r="V716" i="2"/>
  <c r="N715" i="2"/>
  <c r="N47" i="2"/>
  <c r="S612" i="2"/>
  <c r="R612" i="2"/>
  <c r="W1609" i="2"/>
  <c r="V1609" i="2"/>
  <c r="T1430" i="2"/>
  <c r="U1430" i="2"/>
  <c r="L1323" i="2"/>
  <c r="W1352" i="2"/>
  <c r="P1323" i="2"/>
  <c r="T1218" i="2"/>
  <c r="U1218" i="2"/>
  <c r="V1334" i="2"/>
  <c r="W1334" i="2"/>
  <c r="Y978" i="2"/>
  <c r="X978" i="2"/>
  <c r="Y1358" i="2"/>
  <c r="W1113" i="2"/>
  <c r="V1113" i="2"/>
  <c r="W829" i="2"/>
  <c r="V829" i="2"/>
  <c r="U1113" i="2"/>
  <c r="T1113" i="2"/>
  <c r="X723" i="2"/>
  <c r="Y723" i="2"/>
  <c r="W363" i="2"/>
  <c r="V363" i="2"/>
  <c r="V866" i="2"/>
  <c r="W866" i="2"/>
  <c r="V501" i="2"/>
  <c r="R971" i="2"/>
  <c r="V723" i="2"/>
  <c r="X716" i="2"/>
  <c r="U575" i="2"/>
  <c r="T575" i="2"/>
  <c r="V612" i="2"/>
  <c r="V140" i="2"/>
  <c r="W140" i="2"/>
  <c r="Y140" i="2"/>
  <c r="X29" i="2"/>
  <c r="Y29" i="2"/>
  <c r="P686" i="2"/>
  <c r="X61" i="2"/>
  <c r="Y61" i="2"/>
  <c r="W575" i="2"/>
  <c r="V575" i="2"/>
  <c r="V367" i="2"/>
  <c r="W367" i="2"/>
  <c r="N24" i="2"/>
  <c r="X367" i="2"/>
  <c r="L394" i="2"/>
  <c r="V394" i="2" s="1"/>
  <c r="U401" i="2"/>
  <c r="T401" i="2"/>
  <c r="W284" i="2"/>
  <c r="S61" i="2"/>
  <c r="R61" i="2"/>
  <c r="S39" i="2"/>
  <c r="R39" i="2"/>
  <c r="U61" i="2"/>
  <c r="R21" i="2"/>
  <c r="F20" i="2"/>
  <c r="S21" i="2"/>
  <c r="X356" i="2"/>
  <c r="R1533" i="2"/>
  <c r="S1533" i="2"/>
  <c r="W1218" i="2"/>
  <c r="V1218" i="2"/>
  <c r="W1001" i="2"/>
  <c r="V1001" i="2"/>
  <c r="X794" i="2"/>
  <c r="Y794" i="2"/>
  <c r="V649" i="2"/>
  <c r="W649" i="2"/>
  <c r="Y612" i="2"/>
  <c r="X612" i="2"/>
  <c r="W464" i="2"/>
  <c r="V464" i="2"/>
  <c r="S693" i="2"/>
  <c r="R693" i="2"/>
  <c r="N1644" i="2"/>
  <c r="V1662" i="2"/>
  <c r="W1662" i="2"/>
  <c r="Y1183" i="2"/>
  <c r="X1183" i="2"/>
  <c r="W1673" i="2"/>
  <c r="V1673" i="2"/>
  <c r="L1502" i="2"/>
  <c r="V1502" i="2" s="1"/>
  <c r="U1522" i="2"/>
  <c r="T1522" i="2"/>
  <c r="X1430" i="2"/>
  <c r="T1509" i="2"/>
  <c r="U1509" i="2"/>
  <c r="N1330" i="2"/>
  <c r="F1323" i="2"/>
  <c r="U1358" i="2"/>
  <c r="V1183" i="2"/>
  <c r="W1183" i="2"/>
  <c r="T1001" i="2"/>
  <c r="U1001" i="2"/>
  <c r="L971" i="2"/>
  <c r="X1342" i="2"/>
  <c r="Y1509" i="2"/>
  <c r="T901" i="2"/>
  <c r="U901" i="2"/>
  <c r="W936" i="2"/>
  <c r="V758" i="2"/>
  <c r="W1522" i="2"/>
  <c r="X1148" i="2"/>
  <c r="Y1148" i="2"/>
  <c r="Y1334" i="2"/>
  <c r="X1334" i="2"/>
  <c r="P24" i="2"/>
  <c r="R936" i="2"/>
  <c r="S936" i="2"/>
  <c r="R794" i="2"/>
  <c r="S794" i="2"/>
  <c r="W693" i="2"/>
  <c r="V693" i="2"/>
  <c r="X501" i="2"/>
  <c r="Y501" i="2"/>
  <c r="V284" i="2"/>
  <c r="Y829" i="2"/>
  <c r="X829" i="2"/>
  <c r="W723" i="2"/>
  <c r="T705" i="2"/>
  <c r="L686" i="2"/>
  <c r="U705" i="2"/>
  <c r="R575" i="2"/>
  <c r="S575" i="2"/>
  <c r="N133" i="2"/>
  <c r="W612" i="2"/>
  <c r="X394" i="2"/>
  <c r="F356" i="2"/>
  <c r="S375" i="2"/>
  <c r="R375" i="2"/>
  <c r="V28" i="2"/>
  <c r="W28" i="2"/>
  <c r="X705" i="2"/>
  <c r="Y38" i="2"/>
  <c r="X38" i="2"/>
  <c r="V1644" i="2" l="1"/>
  <c r="W1644" i="2"/>
  <c r="W394" i="2"/>
  <c r="V715" i="2"/>
  <c r="W715" i="2"/>
  <c r="X715" i="2"/>
  <c r="W971" i="2"/>
  <c r="V971" i="2"/>
  <c r="U686" i="2"/>
  <c r="T686" i="2"/>
  <c r="W24" i="2"/>
  <c r="V24" i="2"/>
  <c r="N20" i="2"/>
  <c r="X1323" i="2"/>
  <c r="Y1323" i="2"/>
  <c r="Y715" i="2"/>
  <c r="X1502" i="2"/>
  <c r="Y1502" i="2"/>
  <c r="N686" i="2"/>
  <c r="U356" i="2"/>
  <c r="T356" i="2"/>
  <c r="U24" i="2"/>
  <c r="T24" i="2"/>
  <c r="Y971" i="2"/>
  <c r="X971" i="2"/>
  <c r="V133" i="2"/>
  <c r="W133" i="2"/>
  <c r="X133" i="2"/>
  <c r="Y133" i="2"/>
  <c r="X24" i="2"/>
  <c r="Y24" i="2"/>
  <c r="P20" i="2"/>
  <c r="T971" i="2"/>
  <c r="U971" i="2"/>
  <c r="R1323" i="2"/>
  <c r="S1323" i="2"/>
  <c r="U1323" i="2"/>
  <c r="T1323" i="2"/>
  <c r="W356" i="2"/>
  <c r="V356" i="2"/>
  <c r="Y1644" i="2"/>
  <c r="X1644" i="2"/>
  <c r="W1330" i="2"/>
  <c r="V1330" i="2"/>
  <c r="U1502" i="2"/>
  <c r="T1502" i="2"/>
  <c r="Y356" i="2"/>
  <c r="Y686" i="2"/>
  <c r="V47" i="2"/>
  <c r="N46" i="2"/>
  <c r="X47" i="2"/>
  <c r="Y47" i="2"/>
  <c r="W47" i="2"/>
  <c r="X1330" i="2"/>
  <c r="R1502" i="2"/>
  <c r="S1502" i="2"/>
  <c r="R686" i="2"/>
  <c r="S686" i="2"/>
  <c r="T394" i="2"/>
  <c r="U394" i="2"/>
  <c r="R356" i="2"/>
  <c r="S356" i="2"/>
  <c r="S1644" i="2"/>
  <c r="R1644" i="2"/>
  <c r="U1644" i="2"/>
  <c r="T1644" i="2"/>
  <c r="U20" i="2"/>
  <c r="T20" i="2"/>
  <c r="L13" i="2"/>
  <c r="R20" i="2"/>
  <c r="S20" i="2"/>
  <c r="F13" i="2"/>
  <c r="W1323" i="2"/>
  <c r="V1323" i="2"/>
  <c r="V46" i="2" l="1"/>
  <c r="W46" i="2"/>
  <c r="Y46" i="2"/>
  <c r="X46" i="2"/>
  <c r="X20" i="2"/>
  <c r="Y20" i="2"/>
  <c r="P13" i="2"/>
  <c r="S13" i="2"/>
  <c r="R13" i="2"/>
  <c r="W686" i="2"/>
  <c r="V686" i="2"/>
  <c r="V20" i="2"/>
  <c r="W20" i="2"/>
  <c r="N13" i="2"/>
  <c r="X686" i="2"/>
  <c r="T13" i="2"/>
  <c r="U13" i="2"/>
  <c r="W13" i="2" l="1"/>
  <c r="V13" i="2"/>
  <c r="Y13" i="2"/>
  <c r="X13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I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УГНС</t>
        </r>
      </text>
    </comment>
  </commentList>
</comments>
</file>

<file path=xl/sharedStrings.xml><?xml version="1.0" encoding="utf-8"?>
<sst xmlns="http://schemas.openxmlformats.org/spreadsheetml/2006/main" count="1775" uniqueCount="230">
  <si>
    <t xml:space="preserve"> </t>
  </si>
  <si>
    <t>2026-жылга  Жалал-Абад  шаарынын  шаардык бюджетинин кирешелер боюнча долбоору жана 2027-2028 жылдарга божомолу</t>
  </si>
  <si>
    <t>№</t>
  </si>
  <si>
    <t>Элемент
(8)</t>
  </si>
  <si>
    <t xml:space="preserve">Киреше  булактарынын аттары. </t>
  </si>
  <si>
    <t>2023-жылга факт</t>
  </si>
  <si>
    <t>2024-жылга бекитилген план</t>
  </si>
  <si>
    <t>2024-жылга такталган план</t>
  </si>
  <si>
    <t>2024-жылдын 12-айынын фактысы</t>
  </si>
  <si>
    <t>2025-жылга бекитилген план</t>
  </si>
  <si>
    <t>2025-жылга такталган план</t>
  </si>
  <si>
    <t>2025-жылдын 5-айынын фактысы</t>
  </si>
  <si>
    <t>2026-жылга проект</t>
  </si>
  <si>
    <t xml:space="preserve">2027-жылга божомол </t>
  </si>
  <si>
    <t xml:space="preserve">2028-жылга божомол </t>
  </si>
  <si>
    <t>КР ФМ сунушу</t>
  </si>
  <si>
    <t>Шаар долбоору</t>
  </si>
  <si>
    <t>Кыргыз Республикасынын резиденттери-жеке жактардан алынуучу киреше салыгы</t>
  </si>
  <si>
    <t>Милдеттүү патенттин негизинде салык</t>
  </si>
  <si>
    <t>Ыктыярдуу патенттин негизинде салык</t>
  </si>
  <si>
    <t>Патенттин негизинде салык</t>
  </si>
  <si>
    <t>Чекене сооданын негизинде салык салуунун жонокойлотулгон системасы боюнча салык</t>
  </si>
  <si>
    <t>Роялти</t>
  </si>
  <si>
    <t>Жалпы мамлекеттик салыктардын жыйынтыгы</t>
  </si>
  <si>
    <t>Турак жайга же жайга мүлк салыгы</t>
  </si>
  <si>
    <t>Турак жай эмес имаратка жана жайга мүлк салыгы</t>
  </si>
  <si>
    <t>3-топтогу ишкердик иши үчүн пайдаланылган кыймылсыз мүлккө салык</t>
  </si>
  <si>
    <t>Кыймылдуу мүлккө салык (транспорттук каражаттарга)</t>
  </si>
  <si>
    <t>Жанаша, короо жай жана багбанчылык-огород жер участокторуна мүлк салыгы</t>
  </si>
  <si>
    <t>Айыл чарба жерлерине тиешелүү жерлерге мүлк салыгы</t>
  </si>
  <si>
    <t>Калктуу конуштардын жерлерине жана айыл чарба багытында болбогон жерлерге мүлк салыгы</t>
  </si>
  <si>
    <t>Калктуу пункттардын таштандысын чыгаруу үчүн жыйым</t>
  </si>
  <si>
    <t>Жергиликтүү маанидеги инфраструктураны өнүктүрүүгө жана күтүүгө чегерүүлөр</t>
  </si>
  <si>
    <t>Жергиликтуу бюджеттин башка жана болок салыктары</t>
  </si>
  <si>
    <t>Бекитилген кирешелердин жыйынтыгы</t>
  </si>
  <si>
    <t>Салык кызматтары аркылуу чогултулган киреше</t>
  </si>
  <si>
    <t>Калктуу конуштарда жер ижарасы үчүн акы, анын ичинен:</t>
  </si>
  <si>
    <t xml:space="preserve">Шаардык жер ресурстар башкармалыгы </t>
  </si>
  <si>
    <t>Муниципалдык мүлк башкармалыгы</t>
  </si>
  <si>
    <t>Курулуш базарынан түшүүчү киреше</t>
  </si>
  <si>
    <t>Жаны муниципалдык базар (Шабдалы-Зар)</t>
  </si>
  <si>
    <t>Жайыт жерлерди пайдалануу үчүн жыйым</t>
  </si>
  <si>
    <t>Айыл чарбасына жарактуу жерлердин мамлекеттик фондунун жерлерин иштетүү үчүн ижара акысы (ФПЗ)</t>
  </si>
  <si>
    <t>Муниципалдык менчикте турган жайлардын, имараттардын, курулмалардын, жабдуулардын жана техникалардын ижара акысы</t>
  </si>
  <si>
    <t>Жер ресурстары башкармалыгы</t>
  </si>
  <si>
    <t>Дагы башка мүлк ижарасы үчүн акы</t>
  </si>
  <si>
    <t>Автотранспортту парковкалоо жана автотоктотмо үчүн жыйымдар</t>
  </si>
  <si>
    <t>Дагы башка төлөмдөр (Сертификаттарды жана башка уруксат беруучу документтердин акысы)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</si>
  <si>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</si>
  <si>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Жер казынасын пайдалануу укугуна лицензияны кармоо үчүн акы</t>
  </si>
  <si>
    <t>Контролдук-көзөмөл чараларын жүргүзүүдөн түшүүлөр</t>
  </si>
  <si>
    <t>Экономикалык кылмыштар боюнча келтирилген зыяндын ордун толтуруу</t>
  </si>
  <si>
    <t>Мамлекеттин пайдасына айлантылган кирешелер</t>
  </si>
  <si>
    <t>Жеңил автомобилдерди сатуу</t>
  </si>
  <si>
    <t>Институционалдык имаратарды сатуу</t>
  </si>
  <si>
    <t>Башка имараттарды сатуу</t>
  </si>
  <si>
    <t>Жук ташуучу машиналарды сатуу</t>
  </si>
  <si>
    <t>Башка транспорт каражаттарын сатуу</t>
  </si>
  <si>
    <t>Жер ресурстары башкармалыгы, Муниципалдык мүлк башкармалыгы аркылуу чогултулган жыйымдар жана төлөмдөр</t>
  </si>
  <si>
    <t xml:space="preserve">Жалпы салык жана салык эмес  кирешелер </t>
  </si>
  <si>
    <t>Атайын төлөмдөрдөн түшүүчү кирешелер</t>
  </si>
  <si>
    <t>Мектепке чейинки жана мектеп мекемелерине кошумча кызмат көрсөтүү акысы</t>
  </si>
  <si>
    <t>Классификацияланбаган билим берүү жана маданият кызмат көрсөт. үчүн акы</t>
  </si>
  <si>
    <t xml:space="preserve">Маалымат берүү жана басып чыгаруу  боюнча классификацияланбаган кызмат көрсөтүүлөр акысы </t>
  </si>
  <si>
    <t>Кызмат көрсөтүүнүн башка классификацияланбаган түрлөрү үчүн акы</t>
  </si>
  <si>
    <t>Учурдагы жардам</t>
  </si>
  <si>
    <t>Капиталдык жардам</t>
  </si>
  <si>
    <t>Атайын төлөмдөрдөн түшүүчү кирешелердин жыйынтыгы</t>
  </si>
  <si>
    <t>Республикалык бюджеттен тушуучу каражат (максаттуу трансферттер)</t>
  </si>
  <si>
    <t>Теңдөөчү трансферттер (грант)</t>
  </si>
  <si>
    <t>Жергиликтүү бюджеттер арасында максаттуу трансферттер</t>
  </si>
  <si>
    <t>Жалпы кирешелер жана атайын төлөмдөр</t>
  </si>
  <si>
    <t>Долбоор</t>
  </si>
  <si>
    <t>Жалал-Абад шаарынын жергиликтүү бюджетинин чыгаша бөлүгүнүн 2026-жылына түзүлгөн долбоору жана 2027-2028 жылдарга божомолу</t>
  </si>
  <si>
    <t>Чыгашалардын аталышы</t>
  </si>
  <si>
    <t>Берене</t>
  </si>
  <si>
    <t xml:space="preserve"> 2024-жылга каржыланган </t>
  </si>
  <si>
    <t>2025-ж.  бекитилген план</t>
  </si>
  <si>
    <t>2025-ж.  такталган план</t>
  </si>
  <si>
    <t xml:space="preserve"> 2025-жылдын 
5 айында каржыланган </t>
  </si>
  <si>
    <t>2026-ж.  Долбоор</t>
  </si>
  <si>
    <t>2027-ж.  Божомол</t>
  </si>
  <si>
    <t>2028-ж.  Божомол</t>
  </si>
  <si>
    <t>Салыштыруу
2025-ж.  факт 2024 ж. (5-3)</t>
  </si>
  <si>
    <t>Салыштыруу
 2026 ж. 2025 ж. 
(11-5)</t>
  </si>
  <si>
    <t>Салыштыруу 2027 ж.  2026 ж.
 (13-11)</t>
  </si>
  <si>
    <t>Салыштыруу
 2028 ж.  2027 ж. 
(15-13)</t>
  </si>
  <si>
    <t>Бюджет</t>
  </si>
  <si>
    <t>Атайын төлөм</t>
  </si>
  <si>
    <t>откл.</t>
  </si>
  <si>
    <t>% рост</t>
  </si>
  <si>
    <t>Жалпысы (бюджет + атайын төлөмдөр)</t>
  </si>
  <si>
    <t xml:space="preserve">Жалпы шаар боюнча </t>
  </si>
  <si>
    <t xml:space="preserve">       </t>
  </si>
  <si>
    <t>Эмгек акы</t>
  </si>
  <si>
    <t>Социалдык фондго чегерүү</t>
  </si>
  <si>
    <t>Кызматтык иш сапарларга чыгымдар</t>
  </si>
  <si>
    <t>Байланыш кызматына</t>
  </si>
  <si>
    <t>Ижара акы</t>
  </si>
  <si>
    <t>Унаа менен тейлөө кызматы</t>
  </si>
  <si>
    <t>Башка тейлоо кызматтарына толоого байланышкан чыгымдар</t>
  </si>
  <si>
    <t>Башка тейлөө кызматтары алуу</t>
  </si>
  <si>
    <t>Мүлк абалын күтүү кызматы</t>
  </si>
  <si>
    <t>Кызматкерлерди окутуу</t>
  </si>
  <si>
    <t>Башка тейлөө кызматтары</t>
  </si>
  <si>
    <t>Медикаменттер</t>
  </si>
  <si>
    <t>Тамак аш продуктыларын алуу</t>
  </si>
  <si>
    <t>Мулкту учурдагы оңдоо</t>
  </si>
  <si>
    <t xml:space="preserve">Учурдагы чарбалык максаттар үчүн </t>
  </si>
  <si>
    <t>Кийим буюмдарын сатып алуу</t>
  </si>
  <si>
    <t>Көмур алууга</t>
  </si>
  <si>
    <t>Күзөт (охрана) кызматтарын алуу</t>
  </si>
  <si>
    <t>Коммуналдык чыгымдар, анын ичинен:</t>
  </si>
  <si>
    <t>Суу үчүн акы төлөө</t>
  </si>
  <si>
    <t>Электроэнергия үчүн акы төлөө</t>
  </si>
  <si>
    <t>Жылуулук энергиясы үчүн акы төлөө</t>
  </si>
  <si>
    <t>Газ үчүн акы төлөө</t>
  </si>
  <si>
    <t>Башка коммуналдык чыгымдар</t>
  </si>
  <si>
    <t>Финансылык эмес мамлек-к мекемелерге субсидия</t>
  </si>
  <si>
    <t>Финансылык мамлек-к мекемелерге субсидия</t>
  </si>
  <si>
    <t>КР ЖОБ органдарынын ассоцияциясына мүчөлүк акы</t>
  </si>
  <si>
    <t>Калкка соц.жардам боюнча жөлөк пул</t>
  </si>
  <si>
    <t>Стипендиялар</t>
  </si>
  <si>
    <t>Капиталдык ар түрдүү башка чыгымдар</t>
  </si>
  <si>
    <t>Сот чечимдерин аткаруу</t>
  </si>
  <si>
    <t xml:space="preserve">Резервдик фонд </t>
  </si>
  <si>
    <t>Активдер жана милдеттенмелер</t>
  </si>
  <si>
    <t>Имараттар жана курулуштар</t>
  </si>
  <si>
    <t>Машиналар жана жабдуулар</t>
  </si>
  <si>
    <t>Болок негизги каражаттар</t>
  </si>
  <si>
    <t>Материалдарды жана чийки заттарды алуу</t>
  </si>
  <si>
    <t>Жерлер (сатып алуу)</t>
  </si>
  <si>
    <t>Ички карыз алууларды кайтаруу (Кредит кайтаруу)</t>
  </si>
  <si>
    <t>Мэрия</t>
  </si>
  <si>
    <t>Жалпы чыгым</t>
  </si>
  <si>
    <t>Социалдык фондго чегеруу</t>
  </si>
  <si>
    <t>Башка тейлоо кызматтары алуу</t>
  </si>
  <si>
    <t>Мулк абалын кутуу кызматы</t>
  </si>
  <si>
    <t>Башка тейлоо кызматтары</t>
  </si>
  <si>
    <t>Мулкту учурдагы ондоо</t>
  </si>
  <si>
    <t>Кузот (охрана) кызматтарын алуу</t>
  </si>
  <si>
    <t>Коммунальные услуги:</t>
  </si>
  <si>
    <t>КР ЖОБ органдарынын ассоцияциясына мучолук акы</t>
  </si>
  <si>
    <t>Болок негизги каражаттар(Погашение кредитов)</t>
  </si>
  <si>
    <t>Шаардык кенеш</t>
  </si>
  <si>
    <t>Комур алууга</t>
  </si>
  <si>
    <t>Субсидии финансовым частным предприятиям и предпринимателям</t>
  </si>
  <si>
    <t>Т.Тайгараев МАБ</t>
  </si>
  <si>
    <t>Спутник МАБ - Статист</t>
  </si>
  <si>
    <t>М.Т. Конгантиев МАБ</t>
  </si>
  <si>
    <t>Керек жарак рыногу жана кызмат корсотуу департаменти</t>
  </si>
  <si>
    <t>Капиталдык ар турдуу башка чыгымдар</t>
  </si>
  <si>
    <t>Территориалдык башкармалыктар (Спутник)</t>
  </si>
  <si>
    <t>Мамлекеттик салык кызматы</t>
  </si>
  <si>
    <t>МАМЛЕКЕТТИК БАШКАРУУ КЫЗМАТЫ</t>
  </si>
  <si>
    <t>КОРГОНУУ</t>
  </si>
  <si>
    <t>КООМДУК ТАРТИИПТИ САКТОО</t>
  </si>
  <si>
    <t>Шаардык жолдор башкармалыгы</t>
  </si>
  <si>
    <t>70451</t>
  </si>
  <si>
    <t>Долбоорлорду ишке ашыруу болуму</t>
  </si>
  <si>
    <t>7049</t>
  </si>
  <si>
    <t>Муниципалдык жүргүнчүлөрдү ташуу автобаза</t>
  </si>
  <si>
    <t>Капиталдык курулуш департаменти</t>
  </si>
  <si>
    <t>7049 (70861)</t>
  </si>
  <si>
    <t>Үлүштүк каржылоо жана башка курулуштар</t>
  </si>
  <si>
    <t>704</t>
  </si>
  <si>
    <t>Жайыт</t>
  </si>
  <si>
    <t>ЭКОНОМИКАЛЫК СУРООЛОР</t>
  </si>
  <si>
    <t>Коммуналдык чарба департаменти</t>
  </si>
  <si>
    <t>70624</t>
  </si>
  <si>
    <t>Жалал-Абад тазалык</t>
  </si>
  <si>
    <t>Жашылдандыруу чарбасы</t>
  </si>
  <si>
    <t>70661</t>
  </si>
  <si>
    <t>Капитальные прочие расходы</t>
  </si>
  <si>
    <t>Жер ресурстар башкармалыгы</t>
  </si>
  <si>
    <t>Жалал-Абад Жылуулук</t>
  </si>
  <si>
    <t>70621</t>
  </si>
  <si>
    <t>Приобретение, пошив и ремонт предметов вещевого имущества и другого форменного и специального обмундирования</t>
  </si>
  <si>
    <t>Сууканал башкармалыгы</t>
  </si>
  <si>
    <t>КОММУНАЛДЫК ЧАРБА БОЛУГУ</t>
  </si>
  <si>
    <t>706</t>
  </si>
  <si>
    <t>САЛАМАТТЫКТЫ САКТОО</t>
  </si>
  <si>
    <t>707</t>
  </si>
  <si>
    <t>Маданият сарайы</t>
  </si>
  <si>
    <t>70823</t>
  </si>
  <si>
    <t>Приобр.пошив. И ремонт вещ.имущ.и др.фор.спец.оборуд.</t>
  </si>
  <si>
    <t>Маданият болуму</t>
  </si>
  <si>
    <t>70825</t>
  </si>
  <si>
    <t>Музей</t>
  </si>
  <si>
    <t>70822</t>
  </si>
  <si>
    <t>Маалымат борбору</t>
  </si>
  <si>
    <t>70832</t>
  </si>
  <si>
    <t>Дене тарбия спорт, жана жаштар болуму</t>
  </si>
  <si>
    <t>70862</t>
  </si>
  <si>
    <t>Стадион "Курманбек"</t>
  </si>
  <si>
    <t>70811</t>
  </si>
  <si>
    <t>Жаштар комитети</t>
  </si>
  <si>
    <t>70861</t>
  </si>
  <si>
    <t>Денсоолукту чындоо комплекси</t>
  </si>
  <si>
    <t>МАДАНИЯТ ЖАНА СПОРТ</t>
  </si>
  <si>
    <t>708</t>
  </si>
  <si>
    <t>Лагерь Алтын балалык</t>
  </si>
  <si>
    <t>70981</t>
  </si>
  <si>
    <t>Стипендилар</t>
  </si>
  <si>
    <t>Мектептер</t>
  </si>
  <si>
    <t>70921</t>
  </si>
  <si>
    <t>Бала-бакчалар</t>
  </si>
  <si>
    <t>70911</t>
  </si>
  <si>
    <t>Расходы по оплате услу банков</t>
  </si>
  <si>
    <t>Мектептен сырткары мек-р</t>
  </si>
  <si>
    <t>7096</t>
  </si>
  <si>
    <t>БИЛИМ БЕРУУ</t>
  </si>
  <si>
    <t>709</t>
  </si>
  <si>
    <t>Социалдык камсыздоо башкармалыгы</t>
  </si>
  <si>
    <t>71091</t>
  </si>
  <si>
    <t>Уй булоого жана балдарга жардам беруу кайрымдуулук борбору</t>
  </si>
  <si>
    <t>71093</t>
  </si>
  <si>
    <t xml:space="preserve">                                               </t>
  </si>
  <si>
    <t>Согуш ардагерлер кенеши</t>
  </si>
  <si>
    <t>71023</t>
  </si>
  <si>
    <t xml:space="preserve">СОЦИАЛДЫК КОРГОО </t>
  </si>
  <si>
    <t>710</t>
  </si>
  <si>
    <t>Шаардык   кеңештин</t>
  </si>
  <si>
    <t>№1-токтомуна</t>
  </si>
  <si>
    <t>№2-тиркеме</t>
  </si>
  <si>
    <t>07.07.2025-жылдагы</t>
  </si>
  <si>
    <t>X сессиясынын</t>
  </si>
  <si>
    <t>№1-тиркеме</t>
  </si>
  <si>
    <t>Жооптуу катчы</t>
  </si>
  <si>
    <t>Осмонова Г.О.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</si>
</sst>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52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name val="Times New Roman"/>
      <family val="1"/>
      <charset val="204"/>
    </font>
    <font>
      <sz val="10"/>
      <name val="Times New Roman CE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 CE"/>
      <family val="1"/>
      <charset val="238"/>
    </font>
    <font>
      <sz val="10"/>
      <color theme="1"/>
      <name val="Times New Roman CE"/>
      <family val="1"/>
      <charset val="204"/>
    </font>
    <font>
      <sz val="10"/>
      <name val="Times New Roman CE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 CE"/>
      <family val="1"/>
      <charset val="238"/>
    </font>
    <font>
      <b/>
      <i/>
      <sz val="10"/>
      <color theme="1"/>
      <name val="Times New Roman CE"/>
      <family val="1"/>
      <charset val="204"/>
    </font>
    <font>
      <b/>
      <i/>
      <sz val="10"/>
      <name val="Times New Roman CE"/>
      <family val="1"/>
      <charset val="204"/>
    </font>
    <font>
      <b/>
      <sz val="10"/>
      <name val="Times New Roman CE"/>
      <family val="1"/>
      <charset val="204"/>
    </font>
    <font>
      <b/>
      <sz val="10"/>
      <color theme="1"/>
      <name val="Times New Roman CE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E"/>
      <charset val="204"/>
    </font>
    <font>
      <i/>
      <sz val="10"/>
      <color theme="1"/>
      <name val="Times New Roman CE"/>
      <charset val="204"/>
    </font>
    <font>
      <sz val="10"/>
      <color theme="1"/>
      <name val="Times New Roman CE"/>
      <charset val="204"/>
    </font>
    <font>
      <i/>
      <sz val="10"/>
      <name val="Times New Roman CE"/>
      <family val="1"/>
      <charset val="204"/>
    </font>
    <font>
      <i/>
      <sz val="10"/>
      <color theme="1"/>
      <name val="Times New Roman CE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 CE"/>
      <charset val="204"/>
    </font>
    <font>
      <b/>
      <sz val="10"/>
      <name val="Times New Roman CE"/>
      <charset val="204"/>
    </font>
    <font>
      <sz val="11"/>
      <name val="Times New Roman"/>
      <family val="1"/>
      <charset val="204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theme="0" tint="-0.14999847407452621"/>
      <name val="Times New Roman"/>
      <family val="1"/>
      <charset val="204"/>
    </font>
    <font>
      <sz val="10"/>
      <color rgb="FFFF33CC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rgb="FFFF33CC"/>
      <name val="Times New Roman"/>
      <family val="1"/>
      <charset val="204"/>
    </font>
    <font>
      <sz val="6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5" xfId="1" applyFont="1" applyBorder="1"/>
    <xf numFmtId="0" fontId="8" fillId="0" borderId="5" xfId="1" applyFont="1" applyBorder="1"/>
    <xf numFmtId="0" fontId="2" fillId="0" borderId="5" xfId="1" applyFont="1" applyBorder="1" applyAlignment="1">
      <alignment horizontal="left" vertical="center" wrapText="1"/>
    </xf>
    <xf numFmtId="1" fontId="4" fillId="0" borderId="5" xfId="1" applyNumberFormat="1" applyFont="1" applyBorder="1"/>
    <xf numFmtId="164" fontId="9" fillId="0" borderId="5" xfId="1" applyNumberFormat="1" applyFont="1" applyBorder="1"/>
    <xf numFmtId="164" fontId="10" fillId="0" borderId="5" xfId="1" applyNumberFormat="1" applyFont="1" applyBorder="1"/>
    <xf numFmtId="164" fontId="11" fillId="0" borderId="5" xfId="1" applyNumberFormat="1" applyFont="1" applyBorder="1"/>
    <xf numFmtId="164" fontId="2" fillId="0" borderId="5" xfId="0" applyNumberFormat="1" applyFont="1" applyBorder="1" applyAlignment="1">
      <alignment wrapText="1"/>
    </xf>
    <xf numFmtId="0" fontId="2" fillId="0" borderId="5" xfId="1" applyFont="1" applyBorder="1"/>
    <xf numFmtId="0" fontId="3" fillId="0" borderId="5" xfId="0" applyFont="1" applyBorder="1"/>
    <xf numFmtId="0" fontId="2" fillId="0" borderId="5" xfId="1" applyFont="1" applyBorder="1" applyAlignment="1">
      <alignment wrapText="1"/>
    </xf>
    <xf numFmtId="0" fontId="5" fillId="0" borderId="5" xfId="1" applyFont="1" applyBorder="1"/>
    <xf numFmtId="0" fontId="12" fillId="0" borderId="5" xfId="1" applyFont="1" applyBorder="1" applyAlignment="1">
      <alignment horizontal="center"/>
    </xf>
    <xf numFmtId="164" fontId="13" fillId="0" borderId="5" xfId="1" applyNumberFormat="1" applyFont="1" applyBorder="1"/>
    <xf numFmtId="164" fontId="14" fillId="0" borderId="5" xfId="1" applyNumberFormat="1" applyFont="1" applyBorder="1"/>
    <xf numFmtId="164" fontId="15" fillId="0" borderId="5" xfId="1" applyNumberFormat="1" applyFont="1" applyBorder="1"/>
    <xf numFmtId="0" fontId="4" fillId="0" borderId="5" xfId="1" applyFont="1" applyBorder="1" applyAlignment="1">
      <alignment horizontal="left" vertical="center" wrapText="1"/>
    </xf>
    <xf numFmtId="164" fontId="6" fillId="0" borderId="5" xfId="1" applyNumberFormat="1" applyFont="1" applyBorder="1" applyAlignment="1">
      <alignment horizontal="center"/>
    </xf>
    <xf numFmtId="164" fontId="12" fillId="0" borderId="5" xfId="1" applyNumberFormat="1" applyFont="1" applyBorder="1"/>
    <xf numFmtId="164" fontId="3" fillId="0" borderId="0" xfId="0" applyNumberFormat="1" applyFont="1"/>
    <xf numFmtId="0" fontId="12" fillId="0" borderId="5" xfId="1" applyFont="1" applyBorder="1" applyAlignment="1">
      <alignment horizontal="center" wrapText="1"/>
    </xf>
    <xf numFmtId="1" fontId="16" fillId="0" borderId="5" xfId="1" applyNumberFormat="1" applyFont="1" applyBorder="1"/>
    <xf numFmtId="164" fontId="17" fillId="0" borderId="5" xfId="1" applyNumberFormat="1" applyFont="1" applyBorder="1"/>
    <xf numFmtId="0" fontId="18" fillId="0" borderId="0" xfId="0" applyFont="1"/>
    <xf numFmtId="164" fontId="18" fillId="0" borderId="0" xfId="0" applyNumberFormat="1" applyFont="1"/>
    <xf numFmtId="0" fontId="19" fillId="2" borderId="5" xfId="1" applyFont="1" applyFill="1" applyBorder="1"/>
    <xf numFmtId="1" fontId="4" fillId="2" borderId="5" xfId="1" applyNumberFormat="1" applyFont="1" applyFill="1" applyBorder="1"/>
    <xf numFmtId="164" fontId="20" fillId="2" borderId="5" xfId="1" applyNumberFormat="1" applyFont="1" applyFill="1" applyBorder="1"/>
    <xf numFmtId="164" fontId="21" fillId="2" borderId="5" xfId="1" applyNumberFormat="1" applyFont="1" applyFill="1" applyBorder="1"/>
    <xf numFmtId="0" fontId="19" fillId="3" borderId="5" xfId="1" applyFont="1" applyFill="1" applyBorder="1"/>
    <xf numFmtId="1" fontId="4" fillId="3" borderId="5" xfId="1" applyNumberFormat="1" applyFont="1" applyFill="1" applyBorder="1"/>
    <xf numFmtId="164" fontId="2" fillId="3" borderId="5" xfId="0" applyNumberFormat="1" applyFont="1" applyFill="1" applyBorder="1"/>
    <xf numFmtId="164" fontId="21" fillId="3" borderId="5" xfId="1" applyNumberFormat="1" applyFont="1" applyFill="1" applyBorder="1"/>
    <xf numFmtId="164" fontId="20" fillId="3" borderId="5" xfId="1" applyNumberFormat="1" applyFont="1" applyFill="1" applyBorder="1"/>
    <xf numFmtId="0" fontId="20" fillId="3" borderId="5" xfId="1" applyFont="1" applyFill="1" applyBorder="1"/>
    <xf numFmtId="165" fontId="20" fillId="3" borderId="5" xfId="1" applyNumberFormat="1" applyFont="1" applyFill="1" applyBorder="1"/>
    <xf numFmtId="0" fontId="7" fillId="0" borderId="5" xfId="1" applyFont="1" applyBorder="1" applyAlignment="1">
      <alignment vertical="center"/>
    </xf>
    <xf numFmtId="0" fontId="11" fillId="2" borderId="5" xfId="1" applyFont="1" applyFill="1" applyBorder="1" applyAlignment="1">
      <alignment horizontal="left" vertical="center"/>
    </xf>
    <xf numFmtId="1" fontId="11" fillId="2" borderId="5" xfId="1" applyNumberFormat="1" applyFont="1" applyFill="1" applyBorder="1"/>
    <xf numFmtId="164" fontId="22" fillId="2" borderId="5" xfId="1" applyNumberFormat="1" applyFont="1" applyFill="1" applyBorder="1"/>
    <xf numFmtId="164" fontId="6" fillId="2" borderId="5" xfId="1" applyNumberFormat="1" applyFont="1" applyFill="1" applyBorder="1"/>
    <xf numFmtId="0" fontId="2" fillId="2" borderId="5" xfId="1" applyFont="1" applyFill="1" applyBorder="1" applyAlignment="1">
      <alignment wrapText="1"/>
    </xf>
    <xf numFmtId="164" fontId="10" fillId="2" borderId="5" xfId="1" applyNumberFormat="1" applyFont="1" applyFill="1" applyBorder="1"/>
    <xf numFmtId="164" fontId="11" fillId="2" borderId="5" xfId="1" applyNumberFormat="1" applyFont="1" applyFill="1" applyBorder="1"/>
    <xf numFmtId="1" fontId="11" fillId="0" borderId="5" xfId="1" applyNumberFormat="1" applyFont="1" applyBorder="1"/>
    <xf numFmtId="164" fontId="16" fillId="0" borderId="5" xfId="1" applyNumberFormat="1" applyFont="1" applyBorder="1"/>
    <xf numFmtId="0" fontId="19" fillId="0" borderId="5" xfId="1" applyFont="1" applyBorder="1" applyAlignment="1">
      <alignment wrapText="1"/>
    </xf>
    <xf numFmtId="0" fontId="19" fillId="3" borderId="5" xfId="1" applyFont="1" applyFill="1" applyBorder="1" applyAlignment="1">
      <alignment wrapText="1"/>
    </xf>
    <xf numFmtId="1" fontId="23" fillId="3" borderId="5" xfId="1" applyNumberFormat="1" applyFont="1" applyFill="1" applyBorder="1"/>
    <xf numFmtId="164" fontId="24" fillId="3" borderId="5" xfId="1" applyNumberFormat="1" applyFont="1" applyFill="1" applyBorder="1"/>
    <xf numFmtId="164" fontId="23" fillId="3" borderId="5" xfId="1" applyNumberFormat="1" applyFont="1" applyFill="1" applyBorder="1"/>
    <xf numFmtId="0" fontId="19" fillId="2" borderId="5" xfId="1" applyFont="1" applyFill="1" applyBorder="1" applyAlignment="1">
      <alignment wrapText="1"/>
    </xf>
    <xf numFmtId="1" fontId="23" fillId="2" borderId="5" xfId="1" applyNumberFormat="1" applyFont="1" applyFill="1" applyBorder="1"/>
    <xf numFmtId="164" fontId="24" fillId="2" borderId="5" xfId="1" applyNumberFormat="1" applyFont="1" applyFill="1" applyBorder="1"/>
    <xf numFmtId="164" fontId="23" fillId="2" borderId="5" xfId="1" applyNumberFormat="1" applyFont="1" applyFill="1" applyBorder="1"/>
    <xf numFmtId="0" fontId="4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7" fillId="0" borderId="5" xfId="2" applyFont="1" applyBorder="1"/>
    <xf numFmtId="0" fontId="7" fillId="0" borderId="5" xfId="2" applyFont="1" applyBorder="1" applyAlignment="1">
      <alignment wrapText="1"/>
    </xf>
    <xf numFmtId="0" fontId="7" fillId="3" borderId="5" xfId="2" applyFont="1" applyFill="1" applyBorder="1" applyAlignment="1">
      <alignment wrapText="1"/>
    </xf>
    <xf numFmtId="164" fontId="25" fillId="3" borderId="5" xfId="2" applyNumberFormat="1" applyFont="1" applyFill="1" applyBorder="1" applyAlignment="1">
      <alignment horizontal="right" wrapText="1"/>
    </xf>
    <xf numFmtId="164" fontId="9" fillId="3" borderId="5" xfId="1" applyNumberFormat="1" applyFont="1" applyFill="1" applyBorder="1"/>
    <xf numFmtId="164" fontId="10" fillId="3" borderId="5" xfId="1" applyNumberFormat="1" applyFont="1" applyFill="1" applyBorder="1"/>
    <xf numFmtId="164" fontId="11" fillId="3" borderId="5" xfId="1" applyNumberFormat="1" applyFont="1" applyFill="1" applyBorder="1"/>
    <xf numFmtId="164" fontId="6" fillId="3" borderId="5" xfId="1" applyNumberFormat="1" applyFont="1" applyFill="1" applyBorder="1" applyAlignment="1">
      <alignment horizontal="center"/>
    </xf>
    <xf numFmtId="0" fontId="3" fillId="3" borderId="5" xfId="0" applyFont="1" applyFill="1" applyBorder="1"/>
    <xf numFmtId="164" fontId="25" fillId="0" borderId="5" xfId="2" applyNumberFormat="1" applyFont="1" applyBorder="1" applyAlignment="1">
      <alignment horizontal="right" wrapText="1"/>
    </xf>
    <xf numFmtId="0" fontId="5" fillId="0" borderId="5" xfId="1" applyFont="1" applyBorder="1" applyAlignment="1">
      <alignment wrapText="1"/>
    </xf>
    <xf numFmtId="164" fontId="18" fillId="0" borderId="5" xfId="0" applyNumberFormat="1" applyFont="1" applyBorder="1"/>
    <xf numFmtId="0" fontId="5" fillId="0" borderId="2" xfId="1" applyFont="1" applyBorder="1" applyAlignment="1">
      <alignment horizontal="center"/>
    </xf>
    <xf numFmtId="164" fontId="26" fillId="0" borderId="3" xfId="1" applyNumberFormat="1" applyFont="1" applyBorder="1"/>
    <xf numFmtId="164" fontId="27" fillId="0" borderId="3" xfId="1" applyNumberFormat="1" applyFont="1" applyBorder="1"/>
    <xf numFmtId="164" fontId="27" fillId="0" borderId="5" xfId="1" applyNumberFormat="1" applyFont="1" applyBorder="1"/>
    <xf numFmtId="0" fontId="12" fillId="0" borderId="2" xfId="1" applyFont="1" applyBorder="1"/>
    <xf numFmtId="164" fontId="3" fillId="0" borderId="5" xfId="1" applyNumberFormat="1" applyFont="1" applyBorder="1"/>
    <xf numFmtId="164" fontId="2" fillId="0" borderId="5" xfId="1" applyNumberFormat="1" applyFont="1" applyBorder="1"/>
    <xf numFmtId="164" fontId="25" fillId="0" borderId="5" xfId="0" applyNumberFormat="1" applyFont="1" applyBorder="1" applyAlignment="1">
      <alignment wrapText="1"/>
    </xf>
    <xf numFmtId="164" fontId="2" fillId="4" borderId="5" xfId="1" applyNumberFormat="1" applyFont="1" applyFill="1" applyBorder="1"/>
    <xf numFmtId="0" fontId="4" fillId="0" borderId="2" xfId="1" applyFont="1" applyBorder="1" applyAlignment="1">
      <alignment wrapText="1"/>
    </xf>
    <xf numFmtId="0" fontId="2" fillId="0" borderId="2" xfId="1" applyFont="1" applyBorder="1"/>
    <xf numFmtId="164" fontId="3" fillId="0" borderId="5" xfId="0" applyNumberFormat="1" applyFont="1" applyBorder="1"/>
    <xf numFmtId="0" fontId="28" fillId="0" borderId="5" xfId="1" applyFont="1" applyBorder="1" applyAlignment="1">
      <alignment horizontal="left" vertical="center"/>
    </xf>
    <xf numFmtId="0" fontId="29" fillId="0" borderId="2" xfId="1" applyFont="1" applyBorder="1" applyAlignment="1">
      <alignment horizontal="center"/>
    </xf>
    <xf numFmtId="164" fontId="18" fillId="5" borderId="5" xfId="0" applyNumberFormat="1" applyFont="1" applyFill="1" applyBorder="1"/>
    <xf numFmtId="0" fontId="30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32" fillId="0" borderId="0" xfId="0" applyNumberFormat="1" applyFont="1"/>
    <xf numFmtId="0" fontId="2" fillId="0" borderId="8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5" fillId="0" borderId="3" xfId="0" applyFont="1" applyBorder="1"/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center"/>
    </xf>
    <xf numFmtId="0" fontId="5" fillId="0" borderId="3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5" fillId="5" borderId="5" xfId="0" applyNumberFormat="1" applyFont="1" applyFill="1" applyBorder="1" applyAlignment="1">
      <alignment horizontal="right"/>
    </xf>
    <xf numFmtId="165" fontId="33" fillId="0" borderId="5" xfId="0" applyNumberFormat="1" applyFont="1" applyBorder="1"/>
    <xf numFmtId="164" fontId="33" fillId="0" borderId="5" xfId="0" applyNumberFormat="1" applyFont="1" applyBorder="1"/>
    <xf numFmtId="0" fontId="2" fillId="0" borderId="3" xfId="0" applyFont="1" applyBorder="1" applyAlignment="1">
      <alignment shrinkToFit="1"/>
    </xf>
    <xf numFmtId="0" fontId="2" fillId="0" borderId="5" xfId="0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3" xfId="0" applyFont="1" applyBorder="1" applyAlignment="1">
      <alignment horizontal="left" shrinkToFit="1"/>
    </xf>
    <xf numFmtId="0" fontId="34" fillId="0" borderId="3" xfId="0" applyFont="1" applyBorder="1" applyAlignment="1">
      <alignment vertical="center" shrinkToFit="1"/>
    </xf>
    <xf numFmtId="0" fontId="35" fillId="0" borderId="5" xfId="0" applyFont="1" applyBorder="1" applyAlignment="1">
      <alignment horizontal="left" wrapText="1"/>
    </xf>
    <xf numFmtId="164" fontId="35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indent="2" shrinkToFit="1"/>
    </xf>
    <xf numFmtId="164" fontId="36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36" fillId="0" borderId="5" xfId="0" applyFont="1" applyBorder="1" applyAlignment="1">
      <alignment horizontal="left" wrapText="1"/>
    </xf>
    <xf numFmtId="164" fontId="37" fillId="0" borderId="5" xfId="0" applyNumberFormat="1" applyFont="1" applyBorder="1" applyAlignment="1">
      <alignment horizontal="right" wrapText="1"/>
    </xf>
    <xf numFmtId="0" fontId="38" fillId="0" borderId="3" xfId="0" applyFont="1" applyBorder="1" applyAlignment="1">
      <alignment shrinkToFit="1"/>
    </xf>
    <xf numFmtId="0" fontId="38" fillId="0" borderId="5" xfId="0" applyFont="1" applyBorder="1" applyAlignment="1">
      <alignment horizontal="left" wrapText="1"/>
    </xf>
    <xf numFmtId="164" fontId="38" fillId="0" borderId="5" xfId="0" applyNumberFormat="1" applyFont="1" applyBorder="1" applyAlignment="1">
      <alignment horizontal="right" vertical="center"/>
    </xf>
    <xf numFmtId="0" fontId="39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/>
    <xf numFmtId="164" fontId="37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35" fillId="0" borderId="3" xfId="0" applyFont="1" applyBorder="1" applyAlignment="1">
      <alignment horizontal="left"/>
    </xf>
    <xf numFmtId="164" fontId="35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6" fillId="0" borderId="0" xfId="0" applyFont="1" applyAlignment="1">
      <alignment horizontal="left" wrapText="1"/>
    </xf>
    <xf numFmtId="164" fontId="37" fillId="0" borderId="0" xfId="0" applyNumberFormat="1" applyFont="1" applyAlignment="1">
      <alignment horizontal="right"/>
    </xf>
    <xf numFmtId="164" fontId="37" fillId="0" borderId="0" xfId="0" applyNumberFormat="1" applyFont="1"/>
    <xf numFmtId="164" fontId="33" fillId="0" borderId="0" xfId="0" applyNumberFormat="1" applyFont="1"/>
    <xf numFmtId="164" fontId="2" fillId="0" borderId="0" xfId="0" applyNumberFormat="1" applyFont="1" applyAlignment="1">
      <alignment horizontal="right"/>
    </xf>
    <xf numFmtId="0" fontId="40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right" wrapText="1"/>
    </xf>
    <xf numFmtId="164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 wrapText="1"/>
    </xf>
    <xf numFmtId="164" fontId="5" fillId="0" borderId="5" xfId="0" applyNumberFormat="1" applyFont="1" applyBorder="1"/>
    <xf numFmtId="164" fontId="2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164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indent="1" shrinkToFit="1"/>
    </xf>
    <xf numFmtId="0" fontId="35" fillId="0" borderId="3" xfId="0" applyFont="1" applyBorder="1" applyAlignment="1">
      <alignment shrinkToFit="1"/>
    </xf>
    <xf numFmtId="164" fontId="41" fillId="0" borderId="5" xfId="0" applyNumberFormat="1" applyFont="1" applyBorder="1" applyAlignment="1">
      <alignment horizontal="right" vertical="center"/>
    </xf>
    <xf numFmtId="164" fontId="35" fillId="0" borderId="5" xfId="0" applyNumberFormat="1" applyFont="1" applyBorder="1" applyAlignment="1">
      <alignment vertical="center"/>
    </xf>
    <xf numFmtId="164" fontId="36" fillId="0" borderId="5" xfId="0" applyNumberFormat="1" applyFont="1" applyBorder="1"/>
    <xf numFmtId="0" fontId="42" fillId="0" borderId="5" xfId="0" applyFont="1" applyBorder="1" applyAlignment="1">
      <alignment horizontal="left" wrapText="1"/>
    </xf>
    <xf numFmtId="164" fontId="37" fillId="0" borderId="5" xfId="0" applyNumberFormat="1" applyFont="1" applyBorder="1" applyAlignment="1">
      <alignment wrapText="1"/>
    </xf>
    <xf numFmtId="164" fontId="38" fillId="0" borderId="5" xfId="0" applyNumberFormat="1" applyFont="1" applyBorder="1" applyAlignment="1">
      <alignment vertical="center"/>
    </xf>
    <xf numFmtId="0" fontId="43" fillId="0" borderId="3" xfId="0" applyFont="1" applyBorder="1" applyAlignment="1">
      <alignment horizontal="left" wrapText="1"/>
    </xf>
    <xf numFmtId="164" fontId="35" fillId="0" borderId="5" xfId="0" applyNumberFormat="1" applyFont="1" applyBorder="1"/>
    <xf numFmtId="164" fontId="2" fillId="0" borderId="5" xfId="0" applyNumberFormat="1" applyFont="1" applyBorder="1" applyAlignment="1">
      <alignment horizontal="right" wrapText="1"/>
    </xf>
    <xf numFmtId="0" fontId="44" fillId="0" borderId="10" xfId="0" applyFont="1" applyBorder="1" applyAlignment="1">
      <alignment horizontal="right" vertical="center" wrapText="1"/>
    </xf>
    <xf numFmtId="164" fontId="37" fillId="0" borderId="5" xfId="0" applyNumberFormat="1" applyFont="1" applyBorder="1"/>
    <xf numFmtId="0" fontId="5" fillId="0" borderId="3" xfId="0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0" fontId="40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2" fillId="0" borderId="4" xfId="0" applyNumberFormat="1" applyFont="1" applyBorder="1"/>
    <xf numFmtId="166" fontId="35" fillId="0" borderId="5" xfId="0" applyNumberFormat="1" applyFont="1" applyBorder="1" applyAlignment="1">
      <alignment horizontal="right" vertical="center"/>
    </xf>
    <xf numFmtId="164" fontId="35" fillId="0" borderId="5" xfId="0" applyNumberFormat="1" applyFont="1" applyBorder="1" applyAlignment="1">
      <alignment horizontal="center"/>
    </xf>
    <xf numFmtId="165" fontId="2" fillId="0" borderId="0" xfId="0" applyNumberFormat="1" applyFont="1"/>
    <xf numFmtId="0" fontId="5" fillId="0" borderId="3" xfId="0" applyFont="1" applyBorder="1" applyAlignment="1">
      <alignment horizontal="left" wrapText="1"/>
    </xf>
    <xf numFmtId="166" fontId="45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0" fontId="46" fillId="0" borderId="5" xfId="0" applyFont="1" applyBorder="1" applyAlignment="1">
      <alignment horizontal="left" wrapText="1"/>
    </xf>
    <xf numFmtId="0" fontId="47" fillId="0" borderId="3" xfId="0" applyFont="1" applyBorder="1" applyAlignment="1">
      <alignment horizontal="center" wrapText="1"/>
    </xf>
    <xf numFmtId="49" fontId="47" fillId="0" borderId="5" xfId="0" applyNumberFormat="1" applyFont="1" applyBorder="1" applyAlignment="1">
      <alignment horizontal="left" wrapText="1"/>
    </xf>
    <xf numFmtId="4" fontId="45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4" fontId="4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wrapText="1"/>
    </xf>
    <xf numFmtId="165" fontId="5" fillId="0" borderId="0" xfId="0" applyNumberFormat="1" applyFont="1"/>
    <xf numFmtId="0" fontId="5" fillId="0" borderId="0" xfId="0" applyFont="1"/>
    <xf numFmtId="165" fontId="2" fillId="0" borderId="5" xfId="0" applyNumberFormat="1" applyFont="1" applyBorder="1" applyAlignment="1">
      <alignment horizontal="right" wrapText="1"/>
    </xf>
    <xf numFmtId="164" fontId="5" fillId="0" borderId="5" xfId="0" applyNumberFormat="1" applyFont="1" applyBorder="1" applyAlignment="1">
      <alignment vertical="center"/>
    </xf>
    <xf numFmtId="0" fontId="47" fillId="0" borderId="3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right" vertical="center"/>
    </xf>
    <xf numFmtId="164" fontId="45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164" fontId="41" fillId="0" borderId="5" xfId="0" applyNumberFormat="1" applyFont="1" applyBorder="1" applyAlignment="1">
      <alignment horizontal="right"/>
    </xf>
    <xf numFmtId="164" fontId="41" fillId="0" borderId="5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5" fontId="48" fillId="0" borderId="5" xfId="0" applyNumberFormat="1" applyFont="1" applyBorder="1"/>
    <xf numFmtId="164" fontId="48" fillId="0" borderId="5" xfId="0" applyNumberFormat="1" applyFont="1" applyBorder="1"/>
    <xf numFmtId="164" fontId="5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right" vertical="center" wrapText="1"/>
    </xf>
    <xf numFmtId="164" fontId="46" fillId="0" borderId="5" xfId="0" applyNumberFormat="1" applyFont="1" applyBorder="1" applyAlignment="1">
      <alignment horizontal="right" vertical="center"/>
    </xf>
    <xf numFmtId="0" fontId="49" fillId="0" borderId="1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0" fillId="0" borderId="0" xfId="0" applyFont="1"/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51" fillId="0" borderId="0" xfId="0" applyFont="1"/>
  </cellXfs>
  <cellStyles count="4">
    <cellStyle name="Обычный" xfId="0" builtinId="0"/>
    <cellStyle name="Обычный 2 2" xfId="2"/>
    <cellStyle name="Обычный 3" xfId="1"/>
    <cellStyle name="Обычный_маке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1;&#1102;&#1076;&#1078;&#1077;&#1090;%202026\&#1055;&#1088;&#1086;&#1077;&#1082;&#1090;%20&#1073;&#1102;&#1076;&#1078;&#1077;&#1090;&#1072;%20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Киреше 2024-2026"/>
      <sheetName val="сс"/>
      <sheetName val="Т2 чыгаша 2024-2026"/>
      <sheetName val="фин 2024 долбоор"/>
    </sheetNames>
    <sheetDataSet>
      <sheetData sheetId="0">
        <row r="58">
          <cell r="M58">
            <v>1121154.0320000001</v>
          </cell>
          <cell r="O58">
            <v>1251073.432</v>
          </cell>
          <cell r="Q58">
            <v>1393127.432</v>
          </cell>
        </row>
        <row r="66">
          <cell r="M66">
            <v>327746.5</v>
          </cell>
          <cell r="O66">
            <v>327756.40000000002</v>
          </cell>
          <cell r="Q66">
            <v>327767.3</v>
          </cell>
        </row>
      </sheetData>
      <sheetData sheetId="1"/>
      <sheetData sheetId="2">
        <row r="9">
          <cell r="L9">
            <v>1121154.0000000002</v>
          </cell>
          <cell r="M9">
            <v>327746.50000000006</v>
          </cell>
          <cell r="N9">
            <v>1251073.3999999999</v>
          </cell>
          <cell r="O9">
            <v>327756.40000000008</v>
          </cell>
          <cell r="P9">
            <v>1393127.4000000004</v>
          </cell>
          <cell r="Q9">
            <v>327767.30000000005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zoomScaleNormal="100" workbookViewId="0">
      <selection activeCell="P85" sqref="P85"/>
    </sheetView>
  </sheetViews>
  <sheetFormatPr defaultColWidth="9.140625" defaultRowHeight="12.75"/>
  <cols>
    <col min="1" max="1" width="4.28515625" style="2" customWidth="1"/>
    <col min="2" max="2" width="8.85546875" style="2" customWidth="1"/>
    <col min="3" max="3" width="60.5703125" style="2" customWidth="1"/>
    <col min="4" max="4" width="5.85546875" style="2" customWidth="1"/>
    <col min="5" max="5" width="12.140625" style="2" hidden="1" customWidth="1"/>
    <col min="6" max="6" width="11.5703125" style="2" hidden="1" customWidth="1"/>
    <col min="7" max="7" width="10.28515625" style="2" hidden="1" customWidth="1"/>
    <col min="8" max="11" width="12.140625" style="2" customWidth="1"/>
    <col min="12" max="12" width="10.7109375" style="2" customWidth="1"/>
    <col min="13" max="13" width="11.5703125" style="2" customWidth="1"/>
    <col min="14" max="14" width="10.28515625" style="2" customWidth="1"/>
    <col min="15" max="16" width="10.7109375" style="2" customWidth="1"/>
    <col min="17" max="17" width="10.42578125" style="2" customWidth="1"/>
    <col min="18" max="18" width="9.140625" style="2"/>
    <col min="19" max="19" width="10.42578125" style="2" bestFit="1" customWidth="1"/>
    <col min="20" max="256" width="9.140625" style="2"/>
    <col min="257" max="257" width="4.28515625" style="2" customWidth="1"/>
    <col min="258" max="258" width="8.85546875" style="2" customWidth="1"/>
    <col min="259" max="259" width="60.5703125" style="2" customWidth="1"/>
    <col min="260" max="260" width="5.85546875" style="2" customWidth="1"/>
    <col min="261" max="263" width="0" style="2" hidden="1" customWidth="1"/>
    <col min="264" max="267" width="12.140625" style="2" customWidth="1"/>
    <col min="268" max="268" width="10.7109375" style="2" customWidth="1"/>
    <col min="269" max="269" width="11.5703125" style="2" customWidth="1"/>
    <col min="270" max="270" width="10.28515625" style="2" customWidth="1"/>
    <col min="271" max="272" width="10.7109375" style="2" customWidth="1"/>
    <col min="273" max="273" width="10.42578125" style="2" customWidth="1"/>
    <col min="274" max="274" width="9.140625" style="2"/>
    <col min="275" max="275" width="10.42578125" style="2" bestFit="1" customWidth="1"/>
    <col min="276" max="512" width="9.140625" style="2"/>
    <col min="513" max="513" width="4.28515625" style="2" customWidth="1"/>
    <col min="514" max="514" width="8.85546875" style="2" customWidth="1"/>
    <col min="515" max="515" width="60.5703125" style="2" customWidth="1"/>
    <col min="516" max="516" width="5.85546875" style="2" customWidth="1"/>
    <col min="517" max="519" width="0" style="2" hidden="1" customWidth="1"/>
    <col min="520" max="523" width="12.140625" style="2" customWidth="1"/>
    <col min="524" max="524" width="10.7109375" style="2" customWidth="1"/>
    <col min="525" max="525" width="11.5703125" style="2" customWidth="1"/>
    <col min="526" max="526" width="10.28515625" style="2" customWidth="1"/>
    <col min="527" max="528" width="10.7109375" style="2" customWidth="1"/>
    <col min="529" max="529" width="10.42578125" style="2" customWidth="1"/>
    <col min="530" max="530" width="9.140625" style="2"/>
    <col min="531" max="531" width="10.42578125" style="2" bestFit="1" customWidth="1"/>
    <col min="532" max="768" width="9.140625" style="2"/>
    <col min="769" max="769" width="4.28515625" style="2" customWidth="1"/>
    <col min="770" max="770" width="8.85546875" style="2" customWidth="1"/>
    <col min="771" max="771" width="60.5703125" style="2" customWidth="1"/>
    <col min="772" max="772" width="5.85546875" style="2" customWidth="1"/>
    <col min="773" max="775" width="0" style="2" hidden="1" customWidth="1"/>
    <col min="776" max="779" width="12.140625" style="2" customWidth="1"/>
    <col min="780" max="780" width="10.7109375" style="2" customWidth="1"/>
    <col min="781" max="781" width="11.5703125" style="2" customWidth="1"/>
    <col min="782" max="782" width="10.28515625" style="2" customWidth="1"/>
    <col min="783" max="784" width="10.7109375" style="2" customWidth="1"/>
    <col min="785" max="785" width="10.42578125" style="2" customWidth="1"/>
    <col min="786" max="786" width="9.140625" style="2"/>
    <col min="787" max="787" width="10.42578125" style="2" bestFit="1" customWidth="1"/>
    <col min="788" max="1024" width="9.140625" style="2"/>
    <col min="1025" max="1025" width="4.28515625" style="2" customWidth="1"/>
    <col min="1026" max="1026" width="8.85546875" style="2" customWidth="1"/>
    <col min="1027" max="1027" width="60.5703125" style="2" customWidth="1"/>
    <col min="1028" max="1028" width="5.85546875" style="2" customWidth="1"/>
    <col min="1029" max="1031" width="0" style="2" hidden="1" customWidth="1"/>
    <col min="1032" max="1035" width="12.140625" style="2" customWidth="1"/>
    <col min="1036" max="1036" width="10.7109375" style="2" customWidth="1"/>
    <col min="1037" max="1037" width="11.5703125" style="2" customWidth="1"/>
    <col min="1038" max="1038" width="10.28515625" style="2" customWidth="1"/>
    <col min="1039" max="1040" width="10.7109375" style="2" customWidth="1"/>
    <col min="1041" max="1041" width="10.42578125" style="2" customWidth="1"/>
    <col min="1042" max="1042" width="9.140625" style="2"/>
    <col min="1043" max="1043" width="10.42578125" style="2" bestFit="1" customWidth="1"/>
    <col min="1044" max="1280" width="9.140625" style="2"/>
    <col min="1281" max="1281" width="4.28515625" style="2" customWidth="1"/>
    <col min="1282" max="1282" width="8.85546875" style="2" customWidth="1"/>
    <col min="1283" max="1283" width="60.5703125" style="2" customWidth="1"/>
    <col min="1284" max="1284" width="5.85546875" style="2" customWidth="1"/>
    <col min="1285" max="1287" width="0" style="2" hidden="1" customWidth="1"/>
    <col min="1288" max="1291" width="12.140625" style="2" customWidth="1"/>
    <col min="1292" max="1292" width="10.7109375" style="2" customWidth="1"/>
    <col min="1293" max="1293" width="11.5703125" style="2" customWidth="1"/>
    <col min="1294" max="1294" width="10.28515625" style="2" customWidth="1"/>
    <col min="1295" max="1296" width="10.7109375" style="2" customWidth="1"/>
    <col min="1297" max="1297" width="10.42578125" style="2" customWidth="1"/>
    <col min="1298" max="1298" width="9.140625" style="2"/>
    <col min="1299" max="1299" width="10.42578125" style="2" bestFit="1" customWidth="1"/>
    <col min="1300" max="1536" width="9.140625" style="2"/>
    <col min="1537" max="1537" width="4.28515625" style="2" customWidth="1"/>
    <col min="1538" max="1538" width="8.85546875" style="2" customWidth="1"/>
    <col min="1539" max="1539" width="60.5703125" style="2" customWidth="1"/>
    <col min="1540" max="1540" width="5.85546875" style="2" customWidth="1"/>
    <col min="1541" max="1543" width="0" style="2" hidden="1" customWidth="1"/>
    <col min="1544" max="1547" width="12.140625" style="2" customWidth="1"/>
    <col min="1548" max="1548" width="10.7109375" style="2" customWidth="1"/>
    <col min="1549" max="1549" width="11.5703125" style="2" customWidth="1"/>
    <col min="1550" max="1550" width="10.28515625" style="2" customWidth="1"/>
    <col min="1551" max="1552" width="10.7109375" style="2" customWidth="1"/>
    <col min="1553" max="1553" width="10.42578125" style="2" customWidth="1"/>
    <col min="1554" max="1554" width="9.140625" style="2"/>
    <col min="1555" max="1555" width="10.42578125" style="2" bestFit="1" customWidth="1"/>
    <col min="1556" max="1792" width="9.140625" style="2"/>
    <col min="1793" max="1793" width="4.28515625" style="2" customWidth="1"/>
    <col min="1794" max="1794" width="8.85546875" style="2" customWidth="1"/>
    <col min="1795" max="1795" width="60.5703125" style="2" customWidth="1"/>
    <col min="1796" max="1796" width="5.85546875" style="2" customWidth="1"/>
    <col min="1797" max="1799" width="0" style="2" hidden="1" customWidth="1"/>
    <col min="1800" max="1803" width="12.140625" style="2" customWidth="1"/>
    <col min="1804" max="1804" width="10.7109375" style="2" customWidth="1"/>
    <col min="1805" max="1805" width="11.5703125" style="2" customWidth="1"/>
    <col min="1806" max="1806" width="10.28515625" style="2" customWidth="1"/>
    <col min="1807" max="1808" width="10.7109375" style="2" customWidth="1"/>
    <col min="1809" max="1809" width="10.42578125" style="2" customWidth="1"/>
    <col min="1810" max="1810" width="9.140625" style="2"/>
    <col min="1811" max="1811" width="10.42578125" style="2" bestFit="1" customWidth="1"/>
    <col min="1812" max="2048" width="9.140625" style="2"/>
    <col min="2049" max="2049" width="4.28515625" style="2" customWidth="1"/>
    <col min="2050" max="2050" width="8.85546875" style="2" customWidth="1"/>
    <col min="2051" max="2051" width="60.5703125" style="2" customWidth="1"/>
    <col min="2052" max="2052" width="5.85546875" style="2" customWidth="1"/>
    <col min="2053" max="2055" width="0" style="2" hidden="1" customWidth="1"/>
    <col min="2056" max="2059" width="12.140625" style="2" customWidth="1"/>
    <col min="2060" max="2060" width="10.7109375" style="2" customWidth="1"/>
    <col min="2061" max="2061" width="11.5703125" style="2" customWidth="1"/>
    <col min="2062" max="2062" width="10.28515625" style="2" customWidth="1"/>
    <col min="2063" max="2064" width="10.7109375" style="2" customWidth="1"/>
    <col min="2065" max="2065" width="10.42578125" style="2" customWidth="1"/>
    <col min="2066" max="2066" width="9.140625" style="2"/>
    <col min="2067" max="2067" width="10.42578125" style="2" bestFit="1" customWidth="1"/>
    <col min="2068" max="2304" width="9.140625" style="2"/>
    <col min="2305" max="2305" width="4.28515625" style="2" customWidth="1"/>
    <col min="2306" max="2306" width="8.85546875" style="2" customWidth="1"/>
    <col min="2307" max="2307" width="60.5703125" style="2" customWidth="1"/>
    <col min="2308" max="2308" width="5.85546875" style="2" customWidth="1"/>
    <col min="2309" max="2311" width="0" style="2" hidden="1" customWidth="1"/>
    <col min="2312" max="2315" width="12.140625" style="2" customWidth="1"/>
    <col min="2316" max="2316" width="10.7109375" style="2" customWidth="1"/>
    <col min="2317" max="2317" width="11.5703125" style="2" customWidth="1"/>
    <col min="2318" max="2318" width="10.28515625" style="2" customWidth="1"/>
    <col min="2319" max="2320" width="10.7109375" style="2" customWidth="1"/>
    <col min="2321" max="2321" width="10.42578125" style="2" customWidth="1"/>
    <col min="2322" max="2322" width="9.140625" style="2"/>
    <col min="2323" max="2323" width="10.42578125" style="2" bestFit="1" customWidth="1"/>
    <col min="2324" max="2560" width="9.140625" style="2"/>
    <col min="2561" max="2561" width="4.28515625" style="2" customWidth="1"/>
    <col min="2562" max="2562" width="8.85546875" style="2" customWidth="1"/>
    <col min="2563" max="2563" width="60.5703125" style="2" customWidth="1"/>
    <col min="2564" max="2564" width="5.85546875" style="2" customWidth="1"/>
    <col min="2565" max="2567" width="0" style="2" hidden="1" customWidth="1"/>
    <col min="2568" max="2571" width="12.140625" style="2" customWidth="1"/>
    <col min="2572" max="2572" width="10.7109375" style="2" customWidth="1"/>
    <col min="2573" max="2573" width="11.5703125" style="2" customWidth="1"/>
    <col min="2574" max="2574" width="10.28515625" style="2" customWidth="1"/>
    <col min="2575" max="2576" width="10.7109375" style="2" customWidth="1"/>
    <col min="2577" max="2577" width="10.42578125" style="2" customWidth="1"/>
    <col min="2578" max="2578" width="9.140625" style="2"/>
    <col min="2579" max="2579" width="10.42578125" style="2" bestFit="1" customWidth="1"/>
    <col min="2580" max="2816" width="9.140625" style="2"/>
    <col min="2817" max="2817" width="4.28515625" style="2" customWidth="1"/>
    <col min="2818" max="2818" width="8.85546875" style="2" customWidth="1"/>
    <col min="2819" max="2819" width="60.5703125" style="2" customWidth="1"/>
    <col min="2820" max="2820" width="5.85546875" style="2" customWidth="1"/>
    <col min="2821" max="2823" width="0" style="2" hidden="1" customWidth="1"/>
    <col min="2824" max="2827" width="12.140625" style="2" customWidth="1"/>
    <col min="2828" max="2828" width="10.7109375" style="2" customWidth="1"/>
    <col min="2829" max="2829" width="11.5703125" style="2" customWidth="1"/>
    <col min="2830" max="2830" width="10.28515625" style="2" customWidth="1"/>
    <col min="2831" max="2832" width="10.7109375" style="2" customWidth="1"/>
    <col min="2833" max="2833" width="10.42578125" style="2" customWidth="1"/>
    <col min="2834" max="2834" width="9.140625" style="2"/>
    <col min="2835" max="2835" width="10.42578125" style="2" bestFit="1" customWidth="1"/>
    <col min="2836" max="3072" width="9.140625" style="2"/>
    <col min="3073" max="3073" width="4.28515625" style="2" customWidth="1"/>
    <col min="3074" max="3074" width="8.85546875" style="2" customWidth="1"/>
    <col min="3075" max="3075" width="60.5703125" style="2" customWidth="1"/>
    <col min="3076" max="3076" width="5.85546875" style="2" customWidth="1"/>
    <col min="3077" max="3079" width="0" style="2" hidden="1" customWidth="1"/>
    <col min="3080" max="3083" width="12.140625" style="2" customWidth="1"/>
    <col min="3084" max="3084" width="10.7109375" style="2" customWidth="1"/>
    <col min="3085" max="3085" width="11.5703125" style="2" customWidth="1"/>
    <col min="3086" max="3086" width="10.28515625" style="2" customWidth="1"/>
    <col min="3087" max="3088" width="10.7109375" style="2" customWidth="1"/>
    <col min="3089" max="3089" width="10.42578125" style="2" customWidth="1"/>
    <col min="3090" max="3090" width="9.140625" style="2"/>
    <col min="3091" max="3091" width="10.42578125" style="2" bestFit="1" customWidth="1"/>
    <col min="3092" max="3328" width="9.140625" style="2"/>
    <col min="3329" max="3329" width="4.28515625" style="2" customWidth="1"/>
    <col min="3330" max="3330" width="8.85546875" style="2" customWidth="1"/>
    <col min="3331" max="3331" width="60.5703125" style="2" customWidth="1"/>
    <col min="3332" max="3332" width="5.85546875" style="2" customWidth="1"/>
    <col min="3333" max="3335" width="0" style="2" hidden="1" customWidth="1"/>
    <col min="3336" max="3339" width="12.140625" style="2" customWidth="1"/>
    <col min="3340" max="3340" width="10.7109375" style="2" customWidth="1"/>
    <col min="3341" max="3341" width="11.5703125" style="2" customWidth="1"/>
    <col min="3342" max="3342" width="10.28515625" style="2" customWidth="1"/>
    <col min="3343" max="3344" width="10.7109375" style="2" customWidth="1"/>
    <col min="3345" max="3345" width="10.42578125" style="2" customWidth="1"/>
    <col min="3346" max="3346" width="9.140625" style="2"/>
    <col min="3347" max="3347" width="10.42578125" style="2" bestFit="1" customWidth="1"/>
    <col min="3348" max="3584" width="9.140625" style="2"/>
    <col min="3585" max="3585" width="4.28515625" style="2" customWidth="1"/>
    <col min="3586" max="3586" width="8.85546875" style="2" customWidth="1"/>
    <col min="3587" max="3587" width="60.5703125" style="2" customWidth="1"/>
    <col min="3588" max="3588" width="5.85546875" style="2" customWidth="1"/>
    <col min="3589" max="3591" width="0" style="2" hidden="1" customWidth="1"/>
    <col min="3592" max="3595" width="12.140625" style="2" customWidth="1"/>
    <col min="3596" max="3596" width="10.7109375" style="2" customWidth="1"/>
    <col min="3597" max="3597" width="11.5703125" style="2" customWidth="1"/>
    <col min="3598" max="3598" width="10.28515625" style="2" customWidth="1"/>
    <col min="3599" max="3600" width="10.7109375" style="2" customWidth="1"/>
    <col min="3601" max="3601" width="10.42578125" style="2" customWidth="1"/>
    <col min="3602" max="3602" width="9.140625" style="2"/>
    <col min="3603" max="3603" width="10.42578125" style="2" bestFit="1" customWidth="1"/>
    <col min="3604" max="3840" width="9.140625" style="2"/>
    <col min="3841" max="3841" width="4.28515625" style="2" customWidth="1"/>
    <col min="3842" max="3842" width="8.85546875" style="2" customWidth="1"/>
    <col min="3843" max="3843" width="60.5703125" style="2" customWidth="1"/>
    <col min="3844" max="3844" width="5.85546875" style="2" customWidth="1"/>
    <col min="3845" max="3847" width="0" style="2" hidden="1" customWidth="1"/>
    <col min="3848" max="3851" width="12.140625" style="2" customWidth="1"/>
    <col min="3852" max="3852" width="10.7109375" style="2" customWidth="1"/>
    <col min="3853" max="3853" width="11.5703125" style="2" customWidth="1"/>
    <col min="3854" max="3854" width="10.28515625" style="2" customWidth="1"/>
    <col min="3855" max="3856" width="10.7109375" style="2" customWidth="1"/>
    <col min="3857" max="3857" width="10.42578125" style="2" customWidth="1"/>
    <col min="3858" max="3858" width="9.140625" style="2"/>
    <col min="3859" max="3859" width="10.42578125" style="2" bestFit="1" customWidth="1"/>
    <col min="3860" max="4096" width="9.140625" style="2"/>
    <col min="4097" max="4097" width="4.28515625" style="2" customWidth="1"/>
    <col min="4098" max="4098" width="8.85546875" style="2" customWidth="1"/>
    <col min="4099" max="4099" width="60.5703125" style="2" customWidth="1"/>
    <col min="4100" max="4100" width="5.85546875" style="2" customWidth="1"/>
    <col min="4101" max="4103" width="0" style="2" hidden="1" customWidth="1"/>
    <col min="4104" max="4107" width="12.140625" style="2" customWidth="1"/>
    <col min="4108" max="4108" width="10.7109375" style="2" customWidth="1"/>
    <col min="4109" max="4109" width="11.5703125" style="2" customWidth="1"/>
    <col min="4110" max="4110" width="10.28515625" style="2" customWidth="1"/>
    <col min="4111" max="4112" width="10.7109375" style="2" customWidth="1"/>
    <col min="4113" max="4113" width="10.42578125" style="2" customWidth="1"/>
    <col min="4114" max="4114" width="9.140625" style="2"/>
    <col min="4115" max="4115" width="10.42578125" style="2" bestFit="1" customWidth="1"/>
    <col min="4116" max="4352" width="9.140625" style="2"/>
    <col min="4353" max="4353" width="4.28515625" style="2" customWidth="1"/>
    <col min="4354" max="4354" width="8.85546875" style="2" customWidth="1"/>
    <col min="4355" max="4355" width="60.5703125" style="2" customWidth="1"/>
    <col min="4356" max="4356" width="5.85546875" style="2" customWidth="1"/>
    <col min="4357" max="4359" width="0" style="2" hidden="1" customWidth="1"/>
    <col min="4360" max="4363" width="12.140625" style="2" customWidth="1"/>
    <col min="4364" max="4364" width="10.7109375" style="2" customWidth="1"/>
    <col min="4365" max="4365" width="11.5703125" style="2" customWidth="1"/>
    <col min="4366" max="4366" width="10.28515625" style="2" customWidth="1"/>
    <col min="4367" max="4368" width="10.7109375" style="2" customWidth="1"/>
    <col min="4369" max="4369" width="10.42578125" style="2" customWidth="1"/>
    <col min="4370" max="4370" width="9.140625" style="2"/>
    <col min="4371" max="4371" width="10.42578125" style="2" bestFit="1" customWidth="1"/>
    <col min="4372" max="4608" width="9.140625" style="2"/>
    <col min="4609" max="4609" width="4.28515625" style="2" customWidth="1"/>
    <col min="4610" max="4610" width="8.85546875" style="2" customWidth="1"/>
    <col min="4611" max="4611" width="60.5703125" style="2" customWidth="1"/>
    <col min="4612" max="4612" width="5.85546875" style="2" customWidth="1"/>
    <col min="4613" max="4615" width="0" style="2" hidden="1" customWidth="1"/>
    <col min="4616" max="4619" width="12.140625" style="2" customWidth="1"/>
    <col min="4620" max="4620" width="10.7109375" style="2" customWidth="1"/>
    <col min="4621" max="4621" width="11.5703125" style="2" customWidth="1"/>
    <col min="4622" max="4622" width="10.28515625" style="2" customWidth="1"/>
    <col min="4623" max="4624" width="10.7109375" style="2" customWidth="1"/>
    <col min="4625" max="4625" width="10.42578125" style="2" customWidth="1"/>
    <col min="4626" max="4626" width="9.140625" style="2"/>
    <col min="4627" max="4627" width="10.42578125" style="2" bestFit="1" customWidth="1"/>
    <col min="4628" max="4864" width="9.140625" style="2"/>
    <col min="4865" max="4865" width="4.28515625" style="2" customWidth="1"/>
    <col min="4866" max="4866" width="8.85546875" style="2" customWidth="1"/>
    <col min="4867" max="4867" width="60.5703125" style="2" customWidth="1"/>
    <col min="4868" max="4868" width="5.85546875" style="2" customWidth="1"/>
    <col min="4869" max="4871" width="0" style="2" hidden="1" customWidth="1"/>
    <col min="4872" max="4875" width="12.140625" style="2" customWidth="1"/>
    <col min="4876" max="4876" width="10.7109375" style="2" customWidth="1"/>
    <col min="4877" max="4877" width="11.5703125" style="2" customWidth="1"/>
    <col min="4878" max="4878" width="10.28515625" style="2" customWidth="1"/>
    <col min="4879" max="4880" width="10.7109375" style="2" customWidth="1"/>
    <col min="4881" max="4881" width="10.42578125" style="2" customWidth="1"/>
    <col min="4882" max="4882" width="9.140625" style="2"/>
    <col min="4883" max="4883" width="10.42578125" style="2" bestFit="1" customWidth="1"/>
    <col min="4884" max="5120" width="9.140625" style="2"/>
    <col min="5121" max="5121" width="4.28515625" style="2" customWidth="1"/>
    <col min="5122" max="5122" width="8.85546875" style="2" customWidth="1"/>
    <col min="5123" max="5123" width="60.5703125" style="2" customWidth="1"/>
    <col min="5124" max="5124" width="5.85546875" style="2" customWidth="1"/>
    <col min="5125" max="5127" width="0" style="2" hidden="1" customWidth="1"/>
    <col min="5128" max="5131" width="12.140625" style="2" customWidth="1"/>
    <col min="5132" max="5132" width="10.7109375" style="2" customWidth="1"/>
    <col min="5133" max="5133" width="11.5703125" style="2" customWidth="1"/>
    <col min="5134" max="5134" width="10.28515625" style="2" customWidth="1"/>
    <col min="5135" max="5136" width="10.7109375" style="2" customWidth="1"/>
    <col min="5137" max="5137" width="10.42578125" style="2" customWidth="1"/>
    <col min="5138" max="5138" width="9.140625" style="2"/>
    <col min="5139" max="5139" width="10.42578125" style="2" bestFit="1" customWidth="1"/>
    <col min="5140" max="5376" width="9.140625" style="2"/>
    <col min="5377" max="5377" width="4.28515625" style="2" customWidth="1"/>
    <col min="5378" max="5378" width="8.85546875" style="2" customWidth="1"/>
    <col min="5379" max="5379" width="60.5703125" style="2" customWidth="1"/>
    <col min="5380" max="5380" width="5.85546875" style="2" customWidth="1"/>
    <col min="5381" max="5383" width="0" style="2" hidden="1" customWidth="1"/>
    <col min="5384" max="5387" width="12.140625" style="2" customWidth="1"/>
    <col min="5388" max="5388" width="10.7109375" style="2" customWidth="1"/>
    <col min="5389" max="5389" width="11.5703125" style="2" customWidth="1"/>
    <col min="5390" max="5390" width="10.28515625" style="2" customWidth="1"/>
    <col min="5391" max="5392" width="10.7109375" style="2" customWidth="1"/>
    <col min="5393" max="5393" width="10.42578125" style="2" customWidth="1"/>
    <col min="5394" max="5394" width="9.140625" style="2"/>
    <col min="5395" max="5395" width="10.42578125" style="2" bestFit="1" customWidth="1"/>
    <col min="5396" max="5632" width="9.140625" style="2"/>
    <col min="5633" max="5633" width="4.28515625" style="2" customWidth="1"/>
    <col min="5634" max="5634" width="8.85546875" style="2" customWidth="1"/>
    <col min="5635" max="5635" width="60.5703125" style="2" customWidth="1"/>
    <col min="5636" max="5636" width="5.85546875" style="2" customWidth="1"/>
    <col min="5637" max="5639" width="0" style="2" hidden="1" customWidth="1"/>
    <col min="5640" max="5643" width="12.140625" style="2" customWidth="1"/>
    <col min="5644" max="5644" width="10.7109375" style="2" customWidth="1"/>
    <col min="5645" max="5645" width="11.5703125" style="2" customWidth="1"/>
    <col min="5646" max="5646" width="10.28515625" style="2" customWidth="1"/>
    <col min="5647" max="5648" width="10.7109375" style="2" customWidth="1"/>
    <col min="5649" max="5649" width="10.42578125" style="2" customWidth="1"/>
    <col min="5650" max="5650" width="9.140625" style="2"/>
    <col min="5651" max="5651" width="10.42578125" style="2" bestFit="1" customWidth="1"/>
    <col min="5652" max="5888" width="9.140625" style="2"/>
    <col min="5889" max="5889" width="4.28515625" style="2" customWidth="1"/>
    <col min="5890" max="5890" width="8.85546875" style="2" customWidth="1"/>
    <col min="5891" max="5891" width="60.5703125" style="2" customWidth="1"/>
    <col min="5892" max="5892" width="5.85546875" style="2" customWidth="1"/>
    <col min="5893" max="5895" width="0" style="2" hidden="1" customWidth="1"/>
    <col min="5896" max="5899" width="12.140625" style="2" customWidth="1"/>
    <col min="5900" max="5900" width="10.7109375" style="2" customWidth="1"/>
    <col min="5901" max="5901" width="11.5703125" style="2" customWidth="1"/>
    <col min="5902" max="5902" width="10.28515625" style="2" customWidth="1"/>
    <col min="5903" max="5904" width="10.7109375" style="2" customWidth="1"/>
    <col min="5905" max="5905" width="10.42578125" style="2" customWidth="1"/>
    <col min="5906" max="5906" width="9.140625" style="2"/>
    <col min="5907" max="5907" width="10.42578125" style="2" bestFit="1" customWidth="1"/>
    <col min="5908" max="6144" width="9.140625" style="2"/>
    <col min="6145" max="6145" width="4.28515625" style="2" customWidth="1"/>
    <col min="6146" max="6146" width="8.85546875" style="2" customWidth="1"/>
    <col min="6147" max="6147" width="60.5703125" style="2" customWidth="1"/>
    <col min="6148" max="6148" width="5.85546875" style="2" customWidth="1"/>
    <col min="6149" max="6151" width="0" style="2" hidden="1" customWidth="1"/>
    <col min="6152" max="6155" width="12.140625" style="2" customWidth="1"/>
    <col min="6156" max="6156" width="10.7109375" style="2" customWidth="1"/>
    <col min="6157" max="6157" width="11.5703125" style="2" customWidth="1"/>
    <col min="6158" max="6158" width="10.28515625" style="2" customWidth="1"/>
    <col min="6159" max="6160" width="10.7109375" style="2" customWidth="1"/>
    <col min="6161" max="6161" width="10.42578125" style="2" customWidth="1"/>
    <col min="6162" max="6162" width="9.140625" style="2"/>
    <col min="6163" max="6163" width="10.42578125" style="2" bestFit="1" customWidth="1"/>
    <col min="6164" max="6400" width="9.140625" style="2"/>
    <col min="6401" max="6401" width="4.28515625" style="2" customWidth="1"/>
    <col min="6402" max="6402" width="8.85546875" style="2" customWidth="1"/>
    <col min="6403" max="6403" width="60.5703125" style="2" customWidth="1"/>
    <col min="6404" max="6404" width="5.85546875" style="2" customWidth="1"/>
    <col min="6405" max="6407" width="0" style="2" hidden="1" customWidth="1"/>
    <col min="6408" max="6411" width="12.140625" style="2" customWidth="1"/>
    <col min="6412" max="6412" width="10.7109375" style="2" customWidth="1"/>
    <col min="6413" max="6413" width="11.5703125" style="2" customWidth="1"/>
    <col min="6414" max="6414" width="10.28515625" style="2" customWidth="1"/>
    <col min="6415" max="6416" width="10.7109375" style="2" customWidth="1"/>
    <col min="6417" max="6417" width="10.42578125" style="2" customWidth="1"/>
    <col min="6418" max="6418" width="9.140625" style="2"/>
    <col min="6419" max="6419" width="10.42578125" style="2" bestFit="1" customWidth="1"/>
    <col min="6420" max="6656" width="9.140625" style="2"/>
    <col min="6657" max="6657" width="4.28515625" style="2" customWidth="1"/>
    <col min="6658" max="6658" width="8.85546875" style="2" customWidth="1"/>
    <col min="6659" max="6659" width="60.5703125" style="2" customWidth="1"/>
    <col min="6660" max="6660" width="5.85546875" style="2" customWidth="1"/>
    <col min="6661" max="6663" width="0" style="2" hidden="1" customWidth="1"/>
    <col min="6664" max="6667" width="12.140625" style="2" customWidth="1"/>
    <col min="6668" max="6668" width="10.7109375" style="2" customWidth="1"/>
    <col min="6669" max="6669" width="11.5703125" style="2" customWidth="1"/>
    <col min="6670" max="6670" width="10.28515625" style="2" customWidth="1"/>
    <col min="6671" max="6672" width="10.7109375" style="2" customWidth="1"/>
    <col min="6673" max="6673" width="10.42578125" style="2" customWidth="1"/>
    <col min="6674" max="6674" width="9.140625" style="2"/>
    <col min="6675" max="6675" width="10.42578125" style="2" bestFit="1" customWidth="1"/>
    <col min="6676" max="6912" width="9.140625" style="2"/>
    <col min="6913" max="6913" width="4.28515625" style="2" customWidth="1"/>
    <col min="6914" max="6914" width="8.85546875" style="2" customWidth="1"/>
    <col min="6915" max="6915" width="60.5703125" style="2" customWidth="1"/>
    <col min="6916" max="6916" width="5.85546875" style="2" customWidth="1"/>
    <col min="6917" max="6919" width="0" style="2" hidden="1" customWidth="1"/>
    <col min="6920" max="6923" width="12.140625" style="2" customWidth="1"/>
    <col min="6924" max="6924" width="10.7109375" style="2" customWidth="1"/>
    <col min="6925" max="6925" width="11.5703125" style="2" customWidth="1"/>
    <col min="6926" max="6926" width="10.28515625" style="2" customWidth="1"/>
    <col min="6927" max="6928" width="10.7109375" style="2" customWidth="1"/>
    <col min="6929" max="6929" width="10.42578125" style="2" customWidth="1"/>
    <col min="6930" max="6930" width="9.140625" style="2"/>
    <col min="6931" max="6931" width="10.42578125" style="2" bestFit="1" customWidth="1"/>
    <col min="6932" max="7168" width="9.140625" style="2"/>
    <col min="7169" max="7169" width="4.28515625" style="2" customWidth="1"/>
    <col min="7170" max="7170" width="8.85546875" style="2" customWidth="1"/>
    <col min="7171" max="7171" width="60.5703125" style="2" customWidth="1"/>
    <col min="7172" max="7172" width="5.85546875" style="2" customWidth="1"/>
    <col min="7173" max="7175" width="0" style="2" hidden="1" customWidth="1"/>
    <col min="7176" max="7179" width="12.140625" style="2" customWidth="1"/>
    <col min="7180" max="7180" width="10.7109375" style="2" customWidth="1"/>
    <col min="7181" max="7181" width="11.5703125" style="2" customWidth="1"/>
    <col min="7182" max="7182" width="10.28515625" style="2" customWidth="1"/>
    <col min="7183" max="7184" width="10.7109375" style="2" customWidth="1"/>
    <col min="7185" max="7185" width="10.42578125" style="2" customWidth="1"/>
    <col min="7186" max="7186" width="9.140625" style="2"/>
    <col min="7187" max="7187" width="10.42578125" style="2" bestFit="1" customWidth="1"/>
    <col min="7188" max="7424" width="9.140625" style="2"/>
    <col min="7425" max="7425" width="4.28515625" style="2" customWidth="1"/>
    <col min="7426" max="7426" width="8.85546875" style="2" customWidth="1"/>
    <col min="7427" max="7427" width="60.5703125" style="2" customWidth="1"/>
    <col min="7428" max="7428" width="5.85546875" style="2" customWidth="1"/>
    <col min="7429" max="7431" width="0" style="2" hidden="1" customWidth="1"/>
    <col min="7432" max="7435" width="12.140625" style="2" customWidth="1"/>
    <col min="7436" max="7436" width="10.7109375" style="2" customWidth="1"/>
    <col min="7437" max="7437" width="11.5703125" style="2" customWidth="1"/>
    <col min="7438" max="7438" width="10.28515625" style="2" customWidth="1"/>
    <col min="7439" max="7440" width="10.7109375" style="2" customWidth="1"/>
    <col min="7441" max="7441" width="10.42578125" style="2" customWidth="1"/>
    <col min="7442" max="7442" width="9.140625" style="2"/>
    <col min="7443" max="7443" width="10.42578125" style="2" bestFit="1" customWidth="1"/>
    <col min="7444" max="7680" width="9.140625" style="2"/>
    <col min="7681" max="7681" width="4.28515625" style="2" customWidth="1"/>
    <col min="7682" max="7682" width="8.85546875" style="2" customWidth="1"/>
    <col min="7683" max="7683" width="60.5703125" style="2" customWidth="1"/>
    <col min="7684" max="7684" width="5.85546875" style="2" customWidth="1"/>
    <col min="7685" max="7687" width="0" style="2" hidden="1" customWidth="1"/>
    <col min="7688" max="7691" width="12.140625" style="2" customWidth="1"/>
    <col min="7692" max="7692" width="10.7109375" style="2" customWidth="1"/>
    <col min="7693" max="7693" width="11.5703125" style="2" customWidth="1"/>
    <col min="7694" max="7694" width="10.28515625" style="2" customWidth="1"/>
    <col min="7695" max="7696" width="10.7109375" style="2" customWidth="1"/>
    <col min="7697" max="7697" width="10.42578125" style="2" customWidth="1"/>
    <col min="7698" max="7698" width="9.140625" style="2"/>
    <col min="7699" max="7699" width="10.42578125" style="2" bestFit="1" customWidth="1"/>
    <col min="7700" max="7936" width="9.140625" style="2"/>
    <col min="7937" max="7937" width="4.28515625" style="2" customWidth="1"/>
    <col min="7938" max="7938" width="8.85546875" style="2" customWidth="1"/>
    <col min="7939" max="7939" width="60.5703125" style="2" customWidth="1"/>
    <col min="7940" max="7940" width="5.85546875" style="2" customWidth="1"/>
    <col min="7941" max="7943" width="0" style="2" hidden="1" customWidth="1"/>
    <col min="7944" max="7947" width="12.140625" style="2" customWidth="1"/>
    <col min="7948" max="7948" width="10.7109375" style="2" customWidth="1"/>
    <col min="7949" max="7949" width="11.5703125" style="2" customWidth="1"/>
    <col min="7950" max="7950" width="10.28515625" style="2" customWidth="1"/>
    <col min="7951" max="7952" width="10.7109375" style="2" customWidth="1"/>
    <col min="7953" max="7953" width="10.42578125" style="2" customWidth="1"/>
    <col min="7954" max="7954" width="9.140625" style="2"/>
    <col min="7955" max="7955" width="10.42578125" style="2" bestFit="1" customWidth="1"/>
    <col min="7956" max="8192" width="9.140625" style="2"/>
    <col min="8193" max="8193" width="4.28515625" style="2" customWidth="1"/>
    <col min="8194" max="8194" width="8.85546875" style="2" customWidth="1"/>
    <col min="8195" max="8195" width="60.5703125" style="2" customWidth="1"/>
    <col min="8196" max="8196" width="5.85546875" style="2" customWidth="1"/>
    <col min="8197" max="8199" width="0" style="2" hidden="1" customWidth="1"/>
    <col min="8200" max="8203" width="12.140625" style="2" customWidth="1"/>
    <col min="8204" max="8204" width="10.7109375" style="2" customWidth="1"/>
    <col min="8205" max="8205" width="11.5703125" style="2" customWidth="1"/>
    <col min="8206" max="8206" width="10.28515625" style="2" customWidth="1"/>
    <col min="8207" max="8208" width="10.7109375" style="2" customWidth="1"/>
    <col min="8209" max="8209" width="10.42578125" style="2" customWidth="1"/>
    <col min="8210" max="8210" width="9.140625" style="2"/>
    <col min="8211" max="8211" width="10.42578125" style="2" bestFit="1" customWidth="1"/>
    <col min="8212" max="8448" width="9.140625" style="2"/>
    <col min="8449" max="8449" width="4.28515625" style="2" customWidth="1"/>
    <col min="8450" max="8450" width="8.85546875" style="2" customWidth="1"/>
    <col min="8451" max="8451" width="60.5703125" style="2" customWidth="1"/>
    <col min="8452" max="8452" width="5.85546875" style="2" customWidth="1"/>
    <col min="8453" max="8455" width="0" style="2" hidden="1" customWidth="1"/>
    <col min="8456" max="8459" width="12.140625" style="2" customWidth="1"/>
    <col min="8460" max="8460" width="10.7109375" style="2" customWidth="1"/>
    <col min="8461" max="8461" width="11.5703125" style="2" customWidth="1"/>
    <col min="8462" max="8462" width="10.28515625" style="2" customWidth="1"/>
    <col min="8463" max="8464" width="10.7109375" style="2" customWidth="1"/>
    <col min="8465" max="8465" width="10.42578125" style="2" customWidth="1"/>
    <col min="8466" max="8466" width="9.140625" style="2"/>
    <col min="8467" max="8467" width="10.42578125" style="2" bestFit="1" customWidth="1"/>
    <col min="8468" max="8704" width="9.140625" style="2"/>
    <col min="8705" max="8705" width="4.28515625" style="2" customWidth="1"/>
    <col min="8706" max="8706" width="8.85546875" style="2" customWidth="1"/>
    <col min="8707" max="8707" width="60.5703125" style="2" customWidth="1"/>
    <col min="8708" max="8708" width="5.85546875" style="2" customWidth="1"/>
    <col min="8709" max="8711" width="0" style="2" hidden="1" customWidth="1"/>
    <col min="8712" max="8715" width="12.140625" style="2" customWidth="1"/>
    <col min="8716" max="8716" width="10.7109375" style="2" customWidth="1"/>
    <col min="8717" max="8717" width="11.5703125" style="2" customWidth="1"/>
    <col min="8718" max="8718" width="10.28515625" style="2" customWidth="1"/>
    <col min="8719" max="8720" width="10.7109375" style="2" customWidth="1"/>
    <col min="8721" max="8721" width="10.42578125" style="2" customWidth="1"/>
    <col min="8722" max="8722" width="9.140625" style="2"/>
    <col min="8723" max="8723" width="10.42578125" style="2" bestFit="1" customWidth="1"/>
    <col min="8724" max="8960" width="9.140625" style="2"/>
    <col min="8961" max="8961" width="4.28515625" style="2" customWidth="1"/>
    <col min="8962" max="8962" width="8.85546875" style="2" customWidth="1"/>
    <col min="8963" max="8963" width="60.5703125" style="2" customWidth="1"/>
    <col min="8964" max="8964" width="5.85546875" style="2" customWidth="1"/>
    <col min="8965" max="8967" width="0" style="2" hidden="1" customWidth="1"/>
    <col min="8968" max="8971" width="12.140625" style="2" customWidth="1"/>
    <col min="8972" max="8972" width="10.7109375" style="2" customWidth="1"/>
    <col min="8973" max="8973" width="11.5703125" style="2" customWidth="1"/>
    <col min="8974" max="8974" width="10.28515625" style="2" customWidth="1"/>
    <col min="8975" max="8976" width="10.7109375" style="2" customWidth="1"/>
    <col min="8977" max="8977" width="10.42578125" style="2" customWidth="1"/>
    <col min="8978" max="8978" width="9.140625" style="2"/>
    <col min="8979" max="8979" width="10.42578125" style="2" bestFit="1" customWidth="1"/>
    <col min="8980" max="9216" width="9.140625" style="2"/>
    <col min="9217" max="9217" width="4.28515625" style="2" customWidth="1"/>
    <col min="9218" max="9218" width="8.85546875" style="2" customWidth="1"/>
    <col min="9219" max="9219" width="60.5703125" style="2" customWidth="1"/>
    <col min="9220" max="9220" width="5.85546875" style="2" customWidth="1"/>
    <col min="9221" max="9223" width="0" style="2" hidden="1" customWidth="1"/>
    <col min="9224" max="9227" width="12.140625" style="2" customWidth="1"/>
    <col min="9228" max="9228" width="10.7109375" style="2" customWidth="1"/>
    <col min="9229" max="9229" width="11.5703125" style="2" customWidth="1"/>
    <col min="9230" max="9230" width="10.28515625" style="2" customWidth="1"/>
    <col min="9231" max="9232" width="10.7109375" style="2" customWidth="1"/>
    <col min="9233" max="9233" width="10.42578125" style="2" customWidth="1"/>
    <col min="9234" max="9234" width="9.140625" style="2"/>
    <col min="9235" max="9235" width="10.42578125" style="2" bestFit="1" customWidth="1"/>
    <col min="9236" max="9472" width="9.140625" style="2"/>
    <col min="9473" max="9473" width="4.28515625" style="2" customWidth="1"/>
    <col min="9474" max="9474" width="8.85546875" style="2" customWidth="1"/>
    <col min="9475" max="9475" width="60.5703125" style="2" customWidth="1"/>
    <col min="9476" max="9476" width="5.85546875" style="2" customWidth="1"/>
    <col min="9477" max="9479" width="0" style="2" hidden="1" customWidth="1"/>
    <col min="9480" max="9483" width="12.140625" style="2" customWidth="1"/>
    <col min="9484" max="9484" width="10.7109375" style="2" customWidth="1"/>
    <col min="9485" max="9485" width="11.5703125" style="2" customWidth="1"/>
    <col min="9486" max="9486" width="10.28515625" style="2" customWidth="1"/>
    <col min="9487" max="9488" width="10.7109375" style="2" customWidth="1"/>
    <col min="9489" max="9489" width="10.42578125" style="2" customWidth="1"/>
    <col min="9490" max="9490" width="9.140625" style="2"/>
    <col min="9491" max="9491" width="10.42578125" style="2" bestFit="1" customWidth="1"/>
    <col min="9492" max="9728" width="9.140625" style="2"/>
    <col min="9729" max="9729" width="4.28515625" style="2" customWidth="1"/>
    <col min="9730" max="9730" width="8.85546875" style="2" customWidth="1"/>
    <col min="9731" max="9731" width="60.5703125" style="2" customWidth="1"/>
    <col min="9732" max="9732" width="5.85546875" style="2" customWidth="1"/>
    <col min="9733" max="9735" width="0" style="2" hidden="1" customWidth="1"/>
    <col min="9736" max="9739" width="12.140625" style="2" customWidth="1"/>
    <col min="9740" max="9740" width="10.7109375" style="2" customWidth="1"/>
    <col min="9741" max="9741" width="11.5703125" style="2" customWidth="1"/>
    <col min="9742" max="9742" width="10.28515625" style="2" customWidth="1"/>
    <col min="9743" max="9744" width="10.7109375" style="2" customWidth="1"/>
    <col min="9745" max="9745" width="10.42578125" style="2" customWidth="1"/>
    <col min="9746" max="9746" width="9.140625" style="2"/>
    <col min="9747" max="9747" width="10.42578125" style="2" bestFit="1" customWidth="1"/>
    <col min="9748" max="9984" width="9.140625" style="2"/>
    <col min="9985" max="9985" width="4.28515625" style="2" customWidth="1"/>
    <col min="9986" max="9986" width="8.85546875" style="2" customWidth="1"/>
    <col min="9987" max="9987" width="60.5703125" style="2" customWidth="1"/>
    <col min="9988" max="9988" width="5.85546875" style="2" customWidth="1"/>
    <col min="9989" max="9991" width="0" style="2" hidden="1" customWidth="1"/>
    <col min="9992" max="9995" width="12.140625" style="2" customWidth="1"/>
    <col min="9996" max="9996" width="10.7109375" style="2" customWidth="1"/>
    <col min="9997" max="9997" width="11.5703125" style="2" customWidth="1"/>
    <col min="9998" max="9998" width="10.28515625" style="2" customWidth="1"/>
    <col min="9999" max="10000" width="10.7109375" style="2" customWidth="1"/>
    <col min="10001" max="10001" width="10.42578125" style="2" customWidth="1"/>
    <col min="10002" max="10002" width="9.140625" style="2"/>
    <col min="10003" max="10003" width="10.42578125" style="2" bestFit="1" customWidth="1"/>
    <col min="10004" max="10240" width="9.140625" style="2"/>
    <col min="10241" max="10241" width="4.28515625" style="2" customWidth="1"/>
    <col min="10242" max="10242" width="8.85546875" style="2" customWidth="1"/>
    <col min="10243" max="10243" width="60.5703125" style="2" customWidth="1"/>
    <col min="10244" max="10244" width="5.85546875" style="2" customWidth="1"/>
    <col min="10245" max="10247" width="0" style="2" hidden="1" customWidth="1"/>
    <col min="10248" max="10251" width="12.140625" style="2" customWidth="1"/>
    <col min="10252" max="10252" width="10.7109375" style="2" customWidth="1"/>
    <col min="10253" max="10253" width="11.5703125" style="2" customWidth="1"/>
    <col min="10254" max="10254" width="10.28515625" style="2" customWidth="1"/>
    <col min="10255" max="10256" width="10.7109375" style="2" customWidth="1"/>
    <col min="10257" max="10257" width="10.42578125" style="2" customWidth="1"/>
    <col min="10258" max="10258" width="9.140625" style="2"/>
    <col min="10259" max="10259" width="10.42578125" style="2" bestFit="1" customWidth="1"/>
    <col min="10260" max="10496" width="9.140625" style="2"/>
    <col min="10497" max="10497" width="4.28515625" style="2" customWidth="1"/>
    <col min="10498" max="10498" width="8.85546875" style="2" customWidth="1"/>
    <col min="10499" max="10499" width="60.5703125" style="2" customWidth="1"/>
    <col min="10500" max="10500" width="5.85546875" style="2" customWidth="1"/>
    <col min="10501" max="10503" width="0" style="2" hidden="1" customWidth="1"/>
    <col min="10504" max="10507" width="12.140625" style="2" customWidth="1"/>
    <col min="10508" max="10508" width="10.7109375" style="2" customWidth="1"/>
    <col min="10509" max="10509" width="11.5703125" style="2" customWidth="1"/>
    <col min="10510" max="10510" width="10.28515625" style="2" customWidth="1"/>
    <col min="10511" max="10512" width="10.7109375" style="2" customWidth="1"/>
    <col min="10513" max="10513" width="10.42578125" style="2" customWidth="1"/>
    <col min="10514" max="10514" width="9.140625" style="2"/>
    <col min="10515" max="10515" width="10.42578125" style="2" bestFit="1" customWidth="1"/>
    <col min="10516" max="10752" width="9.140625" style="2"/>
    <col min="10753" max="10753" width="4.28515625" style="2" customWidth="1"/>
    <col min="10754" max="10754" width="8.85546875" style="2" customWidth="1"/>
    <col min="10755" max="10755" width="60.5703125" style="2" customWidth="1"/>
    <col min="10756" max="10756" width="5.85546875" style="2" customWidth="1"/>
    <col min="10757" max="10759" width="0" style="2" hidden="1" customWidth="1"/>
    <col min="10760" max="10763" width="12.140625" style="2" customWidth="1"/>
    <col min="10764" max="10764" width="10.7109375" style="2" customWidth="1"/>
    <col min="10765" max="10765" width="11.5703125" style="2" customWidth="1"/>
    <col min="10766" max="10766" width="10.28515625" style="2" customWidth="1"/>
    <col min="10767" max="10768" width="10.7109375" style="2" customWidth="1"/>
    <col min="10769" max="10769" width="10.42578125" style="2" customWidth="1"/>
    <col min="10770" max="10770" width="9.140625" style="2"/>
    <col min="10771" max="10771" width="10.42578125" style="2" bestFit="1" customWidth="1"/>
    <col min="10772" max="11008" width="9.140625" style="2"/>
    <col min="11009" max="11009" width="4.28515625" style="2" customWidth="1"/>
    <col min="11010" max="11010" width="8.85546875" style="2" customWidth="1"/>
    <col min="11011" max="11011" width="60.5703125" style="2" customWidth="1"/>
    <col min="11012" max="11012" width="5.85546875" style="2" customWidth="1"/>
    <col min="11013" max="11015" width="0" style="2" hidden="1" customWidth="1"/>
    <col min="11016" max="11019" width="12.140625" style="2" customWidth="1"/>
    <col min="11020" max="11020" width="10.7109375" style="2" customWidth="1"/>
    <col min="11021" max="11021" width="11.5703125" style="2" customWidth="1"/>
    <col min="11022" max="11022" width="10.28515625" style="2" customWidth="1"/>
    <col min="11023" max="11024" width="10.7109375" style="2" customWidth="1"/>
    <col min="11025" max="11025" width="10.42578125" style="2" customWidth="1"/>
    <col min="11026" max="11026" width="9.140625" style="2"/>
    <col min="11027" max="11027" width="10.42578125" style="2" bestFit="1" customWidth="1"/>
    <col min="11028" max="11264" width="9.140625" style="2"/>
    <col min="11265" max="11265" width="4.28515625" style="2" customWidth="1"/>
    <col min="11266" max="11266" width="8.85546875" style="2" customWidth="1"/>
    <col min="11267" max="11267" width="60.5703125" style="2" customWidth="1"/>
    <col min="11268" max="11268" width="5.85546875" style="2" customWidth="1"/>
    <col min="11269" max="11271" width="0" style="2" hidden="1" customWidth="1"/>
    <col min="11272" max="11275" width="12.140625" style="2" customWidth="1"/>
    <col min="11276" max="11276" width="10.7109375" style="2" customWidth="1"/>
    <col min="11277" max="11277" width="11.5703125" style="2" customWidth="1"/>
    <col min="11278" max="11278" width="10.28515625" style="2" customWidth="1"/>
    <col min="11279" max="11280" width="10.7109375" style="2" customWidth="1"/>
    <col min="11281" max="11281" width="10.42578125" style="2" customWidth="1"/>
    <col min="11282" max="11282" width="9.140625" style="2"/>
    <col min="11283" max="11283" width="10.42578125" style="2" bestFit="1" customWidth="1"/>
    <col min="11284" max="11520" width="9.140625" style="2"/>
    <col min="11521" max="11521" width="4.28515625" style="2" customWidth="1"/>
    <col min="11522" max="11522" width="8.85546875" style="2" customWidth="1"/>
    <col min="11523" max="11523" width="60.5703125" style="2" customWidth="1"/>
    <col min="11524" max="11524" width="5.85546875" style="2" customWidth="1"/>
    <col min="11525" max="11527" width="0" style="2" hidden="1" customWidth="1"/>
    <col min="11528" max="11531" width="12.140625" style="2" customWidth="1"/>
    <col min="11532" max="11532" width="10.7109375" style="2" customWidth="1"/>
    <col min="11533" max="11533" width="11.5703125" style="2" customWidth="1"/>
    <col min="11534" max="11534" width="10.28515625" style="2" customWidth="1"/>
    <col min="11535" max="11536" width="10.7109375" style="2" customWidth="1"/>
    <col min="11537" max="11537" width="10.42578125" style="2" customWidth="1"/>
    <col min="11538" max="11538" width="9.140625" style="2"/>
    <col min="11539" max="11539" width="10.42578125" style="2" bestFit="1" customWidth="1"/>
    <col min="11540" max="11776" width="9.140625" style="2"/>
    <col min="11777" max="11777" width="4.28515625" style="2" customWidth="1"/>
    <col min="11778" max="11778" width="8.85546875" style="2" customWidth="1"/>
    <col min="11779" max="11779" width="60.5703125" style="2" customWidth="1"/>
    <col min="11780" max="11780" width="5.85546875" style="2" customWidth="1"/>
    <col min="11781" max="11783" width="0" style="2" hidden="1" customWidth="1"/>
    <col min="11784" max="11787" width="12.140625" style="2" customWidth="1"/>
    <col min="11788" max="11788" width="10.7109375" style="2" customWidth="1"/>
    <col min="11789" max="11789" width="11.5703125" style="2" customWidth="1"/>
    <col min="11790" max="11790" width="10.28515625" style="2" customWidth="1"/>
    <col min="11791" max="11792" width="10.7109375" style="2" customWidth="1"/>
    <col min="11793" max="11793" width="10.42578125" style="2" customWidth="1"/>
    <col min="11794" max="11794" width="9.140625" style="2"/>
    <col min="11795" max="11795" width="10.42578125" style="2" bestFit="1" customWidth="1"/>
    <col min="11796" max="12032" width="9.140625" style="2"/>
    <col min="12033" max="12033" width="4.28515625" style="2" customWidth="1"/>
    <col min="12034" max="12034" width="8.85546875" style="2" customWidth="1"/>
    <col min="12035" max="12035" width="60.5703125" style="2" customWidth="1"/>
    <col min="12036" max="12036" width="5.85546875" style="2" customWidth="1"/>
    <col min="12037" max="12039" width="0" style="2" hidden="1" customWidth="1"/>
    <col min="12040" max="12043" width="12.140625" style="2" customWidth="1"/>
    <col min="12044" max="12044" width="10.7109375" style="2" customWidth="1"/>
    <col min="12045" max="12045" width="11.5703125" style="2" customWidth="1"/>
    <col min="12046" max="12046" width="10.28515625" style="2" customWidth="1"/>
    <col min="12047" max="12048" width="10.7109375" style="2" customWidth="1"/>
    <col min="12049" max="12049" width="10.42578125" style="2" customWidth="1"/>
    <col min="12050" max="12050" width="9.140625" style="2"/>
    <col min="12051" max="12051" width="10.42578125" style="2" bestFit="1" customWidth="1"/>
    <col min="12052" max="12288" width="9.140625" style="2"/>
    <col min="12289" max="12289" width="4.28515625" style="2" customWidth="1"/>
    <col min="12290" max="12290" width="8.85546875" style="2" customWidth="1"/>
    <col min="12291" max="12291" width="60.5703125" style="2" customWidth="1"/>
    <col min="12292" max="12292" width="5.85546875" style="2" customWidth="1"/>
    <col min="12293" max="12295" width="0" style="2" hidden="1" customWidth="1"/>
    <col min="12296" max="12299" width="12.140625" style="2" customWidth="1"/>
    <col min="12300" max="12300" width="10.7109375" style="2" customWidth="1"/>
    <col min="12301" max="12301" width="11.5703125" style="2" customWidth="1"/>
    <col min="12302" max="12302" width="10.28515625" style="2" customWidth="1"/>
    <col min="12303" max="12304" width="10.7109375" style="2" customWidth="1"/>
    <col min="12305" max="12305" width="10.42578125" style="2" customWidth="1"/>
    <col min="12306" max="12306" width="9.140625" style="2"/>
    <col min="12307" max="12307" width="10.42578125" style="2" bestFit="1" customWidth="1"/>
    <col min="12308" max="12544" width="9.140625" style="2"/>
    <col min="12545" max="12545" width="4.28515625" style="2" customWidth="1"/>
    <col min="12546" max="12546" width="8.85546875" style="2" customWidth="1"/>
    <col min="12547" max="12547" width="60.5703125" style="2" customWidth="1"/>
    <col min="12548" max="12548" width="5.85546875" style="2" customWidth="1"/>
    <col min="12549" max="12551" width="0" style="2" hidden="1" customWidth="1"/>
    <col min="12552" max="12555" width="12.140625" style="2" customWidth="1"/>
    <col min="12556" max="12556" width="10.7109375" style="2" customWidth="1"/>
    <col min="12557" max="12557" width="11.5703125" style="2" customWidth="1"/>
    <col min="12558" max="12558" width="10.28515625" style="2" customWidth="1"/>
    <col min="12559" max="12560" width="10.7109375" style="2" customWidth="1"/>
    <col min="12561" max="12561" width="10.42578125" style="2" customWidth="1"/>
    <col min="12562" max="12562" width="9.140625" style="2"/>
    <col min="12563" max="12563" width="10.42578125" style="2" bestFit="1" customWidth="1"/>
    <col min="12564" max="12800" width="9.140625" style="2"/>
    <col min="12801" max="12801" width="4.28515625" style="2" customWidth="1"/>
    <col min="12802" max="12802" width="8.85546875" style="2" customWidth="1"/>
    <col min="12803" max="12803" width="60.5703125" style="2" customWidth="1"/>
    <col min="12804" max="12804" width="5.85546875" style="2" customWidth="1"/>
    <col min="12805" max="12807" width="0" style="2" hidden="1" customWidth="1"/>
    <col min="12808" max="12811" width="12.140625" style="2" customWidth="1"/>
    <col min="12812" max="12812" width="10.7109375" style="2" customWidth="1"/>
    <col min="12813" max="12813" width="11.5703125" style="2" customWidth="1"/>
    <col min="12814" max="12814" width="10.28515625" style="2" customWidth="1"/>
    <col min="12815" max="12816" width="10.7109375" style="2" customWidth="1"/>
    <col min="12817" max="12817" width="10.42578125" style="2" customWidth="1"/>
    <col min="12818" max="12818" width="9.140625" style="2"/>
    <col min="12819" max="12819" width="10.42578125" style="2" bestFit="1" customWidth="1"/>
    <col min="12820" max="13056" width="9.140625" style="2"/>
    <col min="13057" max="13057" width="4.28515625" style="2" customWidth="1"/>
    <col min="13058" max="13058" width="8.85546875" style="2" customWidth="1"/>
    <col min="13059" max="13059" width="60.5703125" style="2" customWidth="1"/>
    <col min="13060" max="13060" width="5.85546875" style="2" customWidth="1"/>
    <col min="13061" max="13063" width="0" style="2" hidden="1" customWidth="1"/>
    <col min="13064" max="13067" width="12.140625" style="2" customWidth="1"/>
    <col min="13068" max="13068" width="10.7109375" style="2" customWidth="1"/>
    <col min="13069" max="13069" width="11.5703125" style="2" customWidth="1"/>
    <col min="13070" max="13070" width="10.28515625" style="2" customWidth="1"/>
    <col min="13071" max="13072" width="10.7109375" style="2" customWidth="1"/>
    <col min="13073" max="13073" width="10.42578125" style="2" customWidth="1"/>
    <col min="13074" max="13074" width="9.140625" style="2"/>
    <col min="13075" max="13075" width="10.42578125" style="2" bestFit="1" customWidth="1"/>
    <col min="13076" max="13312" width="9.140625" style="2"/>
    <col min="13313" max="13313" width="4.28515625" style="2" customWidth="1"/>
    <col min="13314" max="13314" width="8.85546875" style="2" customWidth="1"/>
    <col min="13315" max="13315" width="60.5703125" style="2" customWidth="1"/>
    <col min="13316" max="13316" width="5.85546875" style="2" customWidth="1"/>
    <col min="13317" max="13319" width="0" style="2" hidden="1" customWidth="1"/>
    <col min="13320" max="13323" width="12.140625" style="2" customWidth="1"/>
    <col min="13324" max="13324" width="10.7109375" style="2" customWidth="1"/>
    <col min="13325" max="13325" width="11.5703125" style="2" customWidth="1"/>
    <col min="13326" max="13326" width="10.28515625" style="2" customWidth="1"/>
    <col min="13327" max="13328" width="10.7109375" style="2" customWidth="1"/>
    <col min="13329" max="13329" width="10.42578125" style="2" customWidth="1"/>
    <col min="13330" max="13330" width="9.140625" style="2"/>
    <col min="13331" max="13331" width="10.42578125" style="2" bestFit="1" customWidth="1"/>
    <col min="13332" max="13568" width="9.140625" style="2"/>
    <col min="13569" max="13569" width="4.28515625" style="2" customWidth="1"/>
    <col min="13570" max="13570" width="8.85546875" style="2" customWidth="1"/>
    <col min="13571" max="13571" width="60.5703125" style="2" customWidth="1"/>
    <col min="13572" max="13572" width="5.85546875" style="2" customWidth="1"/>
    <col min="13573" max="13575" width="0" style="2" hidden="1" customWidth="1"/>
    <col min="13576" max="13579" width="12.140625" style="2" customWidth="1"/>
    <col min="13580" max="13580" width="10.7109375" style="2" customWidth="1"/>
    <col min="13581" max="13581" width="11.5703125" style="2" customWidth="1"/>
    <col min="13582" max="13582" width="10.28515625" style="2" customWidth="1"/>
    <col min="13583" max="13584" width="10.7109375" style="2" customWidth="1"/>
    <col min="13585" max="13585" width="10.42578125" style="2" customWidth="1"/>
    <col min="13586" max="13586" width="9.140625" style="2"/>
    <col min="13587" max="13587" width="10.42578125" style="2" bestFit="1" customWidth="1"/>
    <col min="13588" max="13824" width="9.140625" style="2"/>
    <col min="13825" max="13825" width="4.28515625" style="2" customWidth="1"/>
    <col min="13826" max="13826" width="8.85546875" style="2" customWidth="1"/>
    <col min="13827" max="13827" width="60.5703125" style="2" customWidth="1"/>
    <col min="13828" max="13828" width="5.85546875" style="2" customWidth="1"/>
    <col min="13829" max="13831" width="0" style="2" hidden="1" customWidth="1"/>
    <col min="13832" max="13835" width="12.140625" style="2" customWidth="1"/>
    <col min="13836" max="13836" width="10.7109375" style="2" customWidth="1"/>
    <col min="13837" max="13837" width="11.5703125" style="2" customWidth="1"/>
    <col min="13838" max="13838" width="10.28515625" style="2" customWidth="1"/>
    <col min="13839" max="13840" width="10.7109375" style="2" customWidth="1"/>
    <col min="13841" max="13841" width="10.42578125" style="2" customWidth="1"/>
    <col min="13842" max="13842" width="9.140625" style="2"/>
    <col min="13843" max="13843" width="10.42578125" style="2" bestFit="1" customWidth="1"/>
    <col min="13844" max="14080" width="9.140625" style="2"/>
    <col min="14081" max="14081" width="4.28515625" style="2" customWidth="1"/>
    <col min="14082" max="14082" width="8.85546875" style="2" customWidth="1"/>
    <col min="14083" max="14083" width="60.5703125" style="2" customWidth="1"/>
    <col min="14084" max="14084" width="5.85546875" style="2" customWidth="1"/>
    <col min="14085" max="14087" width="0" style="2" hidden="1" customWidth="1"/>
    <col min="14088" max="14091" width="12.140625" style="2" customWidth="1"/>
    <col min="14092" max="14092" width="10.7109375" style="2" customWidth="1"/>
    <col min="14093" max="14093" width="11.5703125" style="2" customWidth="1"/>
    <col min="14094" max="14094" width="10.28515625" style="2" customWidth="1"/>
    <col min="14095" max="14096" width="10.7109375" style="2" customWidth="1"/>
    <col min="14097" max="14097" width="10.42578125" style="2" customWidth="1"/>
    <col min="14098" max="14098" width="9.140625" style="2"/>
    <col min="14099" max="14099" width="10.42578125" style="2" bestFit="1" customWidth="1"/>
    <col min="14100" max="14336" width="9.140625" style="2"/>
    <col min="14337" max="14337" width="4.28515625" style="2" customWidth="1"/>
    <col min="14338" max="14338" width="8.85546875" style="2" customWidth="1"/>
    <col min="14339" max="14339" width="60.5703125" style="2" customWidth="1"/>
    <col min="14340" max="14340" width="5.85546875" style="2" customWidth="1"/>
    <col min="14341" max="14343" width="0" style="2" hidden="1" customWidth="1"/>
    <col min="14344" max="14347" width="12.140625" style="2" customWidth="1"/>
    <col min="14348" max="14348" width="10.7109375" style="2" customWidth="1"/>
    <col min="14349" max="14349" width="11.5703125" style="2" customWidth="1"/>
    <col min="14350" max="14350" width="10.28515625" style="2" customWidth="1"/>
    <col min="14351" max="14352" width="10.7109375" style="2" customWidth="1"/>
    <col min="14353" max="14353" width="10.42578125" style="2" customWidth="1"/>
    <col min="14354" max="14354" width="9.140625" style="2"/>
    <col min="14355" max="14355" width="10.42578125" style="2" bestFit="1" customWidth="1"/>
    <col min="14356" max="14592" width="9.140625" style="2"/>
    <col min="14593" max="14593" width="4.28515625" style="2" customWidth="1"/>
    <col min="14594" max="14594" width="8.85546875" style="2" customWidth="1"/>
    <col min="14595" max="14595" width="60.5703125" style="2" customWidth="1"/>
    <col min="14596" max="14596" width="5.85546875" style="2" customWidth="1"/>
    <col min="14597" max="14599" width="0" style="2" hidden="1" customWidth="1"/>
    <col min="14600" max="14603" width="12.140625" style="2" customWidth="1"/>
    <col min="14604" max="14604" width="10.7109375" style="2" customWidth="1"/>
    <col min="14605" max="14605" width="11.5703125" style="2" customWidth="1"/>
    <col min="14606" max="14606" width="10.28515625" style="2" customWidth="1"/>
    <col min="14607" max="14608" width="10.7109375" style="2" customWidth="1"/>
    <col min="14609" max="14609" width="10.42578125" style="2" customWidth="1"/>
    <col min="14610" max="14610" width="9.140625" style="2"/>
    <col min="14611" max="14611" width="10.42578125" style="2" bestFit="1" customWidth="1"/>
    <col min="14612" max="14848" width="9.140625" style="2"/>
    <col min="14849" max="14849" width="4.28515625" style="2" customWidth="1"/>
    <col min="14850" max="14850" width="8.85546875" style="2" customWidth="1"/>
    <col min="14851" max="14851" width="60.5703125" style="2" customWidth="1"/>
    <col min="14852" max="14852" width="5.85546875" style="2" customWidth="1"/>
    <col min="14853" max="14855" width="0" style="2" hidden="1" customWidth="1"/>
    <col min="14856" max="14859" width="12.140625" style="2" customWidth="1"/>
    <col min="14860" max="14860" width="10.7109375" style="2" customWidth="1"/>
    <col min="14861" max="14861" width="11.5703125" style="2" customWidth="1"/>
    <col min="14862" max="14862" width="10.28515625" style="2" customWidth="1"/>
    <col min="14863" max="14864" width="10.7109375" style="2" customWidth="1"/>
    <col min="14865" max="14865" width="10.42578125" style="2" customWidth="1"/>
    <col min="14866" max="14866" width="9.140625" style="2"/>
    <col min="14867" max="14867" width="10.42578125" style="2" bestFit="1" customWidth="1"/>
    <col min="14868" max="15104" width="9.140625" style="2"/>
    <col min="15105" max="15105" width="4.28515625" style="2" customWidth="1"/>
    <col min="15106" max="15106" width="8.85546875" style="2" customWidth="1"/>
    <col min="15107" max="15107" width="60.5703125" style="2" customWidth="1"/>
    <col min="15108" max="15108" width="5.85546875" style="2" customWidth="1"/>
    <col min="15109" max="15111" width="0" style="2" hidden="1" customWidth="1"/>
    <col min="15112" max="15115" width="12.140625" style="2" customWidth="1"/>
    <col min="15116" max="15116" width="10.7109375" style="2" customWidth="1"/>
    <col min="15117" max="15117" width="11.5703125" style="2" customWidth="1"/>
    <col min="15118" max="15118" width="10.28515625" style="2" customWidth="1"/>
    <col min="15119" max="15120" width="10.7109375" style="2" customWidth="1"/>
    <col min="15121" max="15121" width="10.42578125" style="2" customWidth="1"/>
    <col min="15122" max="15122" width="9.140625" style="2"/>
    <col min="15123" max="15123" width="10.42578125" style="2" bestFit="1" customWidth="1"/>
    <col min="15124" max="15360" width="9.140625" style="2"/>
    <col min="15361" max="15361" width="4.28515625" style="2" customWidth="1"/>
    <col min="15362" max="15362" width="8.85546875" style="2" customWidth="1"/>
    <col min="15363" max="15363" width="60.5703125" style="2" customWidth="1"/>
    <col min="15364" max="15364" width="5.85546875" style="2" customWidth="1"/>
    <col min="15365" max="15367" width="0" style="2" hidden="1" customWidth="1"/>
    <col min="15368" max="15371" width="12.140625" style="2" customWidth="1"/>
    <col min="15372" max="15372" width="10.7109375" style="2" customWidth="1"/>
    <col min="15373" max="15373" width="11.5703125" style="2" customWidth="1"/>
    <col min="15374" max="15374" width="10.28515625" style="2" customWidth="1"/>
    <col min="15375" max="15376" width="10.7109375" style="2" customWidth="1"/>
    <col min="15377" max="15377" width="10.42578125" style="2" customWidth="1"/>
    <col min="15378" max="15378" width="9.140625" style="2"/>
    <col min="15379" max="15379" width="10.42578125" style="2" bestFit="1" customWidth="1"/>
    <col min="15380" max="15616" width="9.140625" style="2"/>
    <col min="15617" max="15617" width="4.28515625" style="2" customWidth="1"/>
    <col min="15618" max="15618" width="8.85546875" style="2" customWidth="1"/>
    <col min="15619" max="15619" width="60.5703125" style="2" customWidth="1"/>
    <col min="15620" max="15620" width="5.85546875" style="2" customWidth="1"/>
    <col min="15621" max="15623" width="0" style="2" hidden="1" customWidth="1"/>
    <col min="15624" max="15627" width="12.140625" style="2" customWidth="1"/>
    <col min="15628" max="15628" width="10.7109375" style="2" customWidth="1"/>
    <col min="15629" max="15629" width="11.5703125" style="2" customWidth="1"/>
    <col min="15630" max="15630" width="10.28515625" style="2" customWidth="1"/>
    <col min="15631" max="15632" width="10.7109375" style="2" customWidth="1"/>
    <col min="15633" max="15633" width="10.42578125" style="2" customWidth="1"/>
    <col min="15634" max="15634" width="9.140625" style="2"/>
    <col min="15635" max="15635" width="10.42578125" style="2" bestFit="1" customWidth="1"/>
    <col min="15636" max="15872" width="9.140625" style="2"/>
    <col min="15873" max="15873" width="4.28515625" style="2" customWidth="1"/>
    <col min="15874" max="15874" width="8.85546875" style="2" customWidth="1"/>
    <col min="15875" max="15875" width="60.5703125" style="2" customWidth="1"/>
    <col min="15876" max="15876" width="5.85546875" style="2" customWidth="1"/>
    <col min="15877" max="15879" width="0" style="2" hidden="1" customWidth="1"/>
    <col min="15880" max="15883" width="12.140625" style="2" customWidth="1"/>
    <col min="15884" max="15884" width="10.7109375" style="2" customWidth="1"/>
    <col min="15885" max="15885" width="11.5703125" style="2" customWidth="1"/>
    <col min="15886" max="15886" width="10.28515625" style="2" customWidth="1"/>
    <col min="15887" max="15888" width="10.7109375" style="2" customWidth="1"/>
    <col min="15889" max="15889" width="10.42578125" style="2" customWidth="1"/>
    <col min="15890" max="15890" width="9.140625" style="2"/>
    <col min="15891" max="15891" width="10.42578125" style="2" bestFit="1" customWidth="1"/>
    <col min="15892" max="16128" width="9.140625" style="2"/>
    <col min="16129" max="16129" width="4.28515625" style="2" customWidth="1"/>
    <col min="16130" max="16130" width="8.85546875" style="2" customWidth="1"/>
    <col min="16131" max="16131" width="60.5703125" style="2" customWidth="1"/>
    <col min="16132" max="16132" width="5.85546875" style="2" customWidth="1"/>
    <col min="16133" max="16135" width="0" style="2" hidden="1" customWidth="1"/>
    <col min="16136" max="16139" width="12.140625" style="2" customWidth="1"/>
    <col min="16140" max="16140" width="10.7109375" style="2" customWidth="1"/>
    <col min="16141" max="16141" width="11.5703125" style="2" customWidth="1"/>
    <col min="16142" max="16142" width="10.28515625" style="2" customWidth="1"/>
    <col min="16143" max="16144" width="10.7109375" style="2" customWidth="1"/>
    <col min="16145" max="16145" width="10.42578125" style="2" customWidth="1"/>
    <col min="16146" max="16146" width="9.140625" style="2"/>
    <col min="16147" max="16147" width="10.42578125" style="2" bestFit="1" customWidth="1"/>
    <col min="16148" max="16384" width="9.140625" style="2"/>
  </cols>
  <sheetData>
    <row r="1" spans="1:17">
      <c r="P1" s="243"/>
      <c r="Q1" s="244" t="s">
        <v>222</v>
      </c>
    </row>
    <row r="2" spans="1:17">
      <c r="P2" s="243"/>
      <c r="Q2" s="245" t="s">
        <v>225</v>
      </c>
    </row>
    <row r="3" spans="1:17">
      <c r="P3" s="243"/>
      <c r="Q3" s="244" t="s">
        <v>226</v>
      </c>
    </row>
    <row r="4" spans="1:17">
      <c r="P4" s="243"/>
      <c r="Q4" s="244" t="s">
        <v>223</v>
      </c>
    </row>
    <row r="5" spans="1:17">
      <c r="P5" s="243"/>
      <c r="Q5" s="246" t="s">
        <v>227</v>
      </c>
    </row>
    <row r="6" spans="1:17">
      <c r="A6" s="1" t="s">
        <v>0</v>
      </c>
      <c r="B6" s="1" t="s">
        <v>0</v>
      </c>
      <c r="Q6" s="3"/>
    </row>
    <row r="7" spans="1:17" ht="12" customHeight="1">
      <c r="A7" s="224" t="s">
        <v>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</row>
    <row r="9" spans="1:17" ht="25.9" customHeight="1">
      <c r="A9" s="225" t="s">
        <v>2</v>
      </c>
      <c r="B9" s="225" t="s">
        <v>3</v>
      </c>
      <c r="C9" s="227" t="s">
        <v>4</v>
      </c>
      <c r="D9" s="227"/>
      <c r="E9" s="229" t="s">
        <v>5</v>
      </c>
      <c r="F9" s="229" t="s">
        <v>6</v>
      </c>
      <c r="G9" s="229" t="s">
        <v>7</v>
      </c>
      <c r="H9" s="229" t="s">
        <v>8</v>
      </c>
      <c r="I9" s="229" t="s">
        <v>9</v>
      </c>
      <c r="J9" s="229" t="s">
        <v>10</v>
      </c>
      <c r="K9" s="229" t="s">
        <v>11</v>
      </c>
      <c r="L9" s="216" t="s">
        <v>12</v>
      </c>
      <c r="M9" s="217"/>
      <c r="N9" s="216" t="s">
        <v>13</v>
      </c>
      <c r="O9" s="217"/>
      <c r="P9" s="216" t="s">
        <v>14</v>
      </c>
      <c r="Q9" s="217"/>
    </row>
    <row r="10" spans="1:17" ht="42" customHeight="1">
      <c r="A10" s="226"/>
      <c r="B10" s="226"/>
      <c r="C10" s="228"/>
      <c r="D10" s="228"/>
      <c r="E10" s="230"/>
      <c r="F10" s="230"/>
      <c r="G10" s="230"/>
      <c r="H10" s="230"/>
      <c r="I10" s="230"/>
      <c r="J10" s="230"/>
      <c r="K10" s="230"/>
      <c r="L10" s="4" t="s">
        <v>15</v>
      </c>
      <c r="M10" s="5" t="s">
        <v>16</v>
      </c>
      <c r="N10" s="4" t="s">
        <v>15</v>
      </c>
      <c r="O10" s="5" t="s">
        <v>16</v>
      </c>
      <c r="P10" s="4" t="s">
        <v>15</v>
      </c>
      <c r="Q10" s="4" t="s">
        <v>16</v>
      </c>
    </row>
    <row r="11" spans="1:17">
      <c r="A11" s="6">
        <v>1</v>
      </c>
      <c r="B11" s="6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5</v>
      </c>
      <c r="I11" s="8">
        <v>6</v>
      </c>
      <c r="J11" s="8">
        <v>7</v>
      </c>
      <c r="K11" s="8">
        <v>8</v>
      </c>
      <c r="L11" s="218">
        <v>9</v>
      </c>
      <c r="M11" s="219"/>
      <c r="N11" s="220">
        <v>10</v>
      </c>
      <c r="O11" s="221"/>
      <c r="P11" s="222">
        <v>11</v>
      </c>
      <c r="Q11" s="223"/>
    </row>
    <row r="12" spans="1:17" ht="24.75" customHeight="1">
      <c r="A12" s="9">
        <v>1</v>
      </c>
      <c r="B12" s="10">
        <v>11111</v>
      </c>
      <c r="C12" s="11" t="s">
        <v>17</v>
      </c>
      <c r="D12" s="12">
        <v>90</v>
      </c>
      <c r="E12" s="13">
        <f>484634.77118+3880.7556</f>
        <v>488515.52677999996</v>
      </c>
      <c r="F12" s="13">
        <v>545088.6</v>
      </c>
      <c r="G12" s="13">
        <v>590708</v>
      </c>
      <c r="H12" s="14">
        <f>619839.13107+4592.63765</f>
        <v>624431.76872000005</v>
      </c>
      <c r="I12" s="15">
        <f>604829+8000</f>
        <v>612829</v>
      </c>
      <c r="J12" s="15">
        <f>662829+10000+10000</f>
        <v>682829</v>
      </c>
      <c r="K12" s="14">
        <v>271378.78154</v>
      </c>
      <c r="L12" s="16">
        <v>817105</v>
      </c>
      <c r="M12" s="15">
        <v>817105.6</v>
      </c>
      <c r="N12" s="16">
        <v>947025</v>
      </c>
      <c r="O12" s="16">
        <v>947025</v>
      </c>
      <c r="P12" s="16">
        <v>1089079</v>
      </c>
      <c r="Q12" s="16">
        <v>1089079</v>
      </c>
    </row>
    <row r="13" spans="1:17">
      <c r="A13" s="9">
        <v>2</v>
      </c>
      <c r="B13" s="9">
        <v>11122100</v>
      </c>
      <c r="C13" s="17" t="s">
        <v>18</v>
      </c>
      <c r="D13" s="12">
        <v>100</v>
      </c>
      <c r="E13" s="13">
        <v>13.548</v>
      </c>
      <c r="F13" s="13"/>
      <c r="G13" s="13"/>
      <c r="H13" s="14">
        <v>-1.04</v>
      </c>
      <c r="I13" s="15"/>
      <c r="J13" s="15"/>
      <c r="K13" s="14"/>
      <c r="L13" s="15"/>
      <c r="M13" s="15"/>
      <c r="N13" s="15"/>
      <c r="O13" s="15"/>
      <c r="P13" s="18"/>
      <c r="Q13" s="18"/>
    </row>
    <row r="14" spans="1:17">
      <c r="A14" s="9">
        <v>3</v>
      </c>
      <c r="B14" s="9">
        <v>11122200</v>
      </c>
      <c r="C14" s="17" t="s">
        <v>19</v>
      </c>
      <c r="D14" s="12">
        <v>100</v>
      </c>
      <c r="E14" s="13">
        <v>0</v>
      </c>
      <c r="F14" s="13"/>
      <c r="G14" s="13"/>
      <c r="H14" s="14"/>
      <c r="I14" s="15"/>
      <c r="J14" s="15"/>
      <c r="K14" s="14"/>
      <c r="L14" s="15"/>
      <c r="M14" s="15"/>
      <c r="N14" s="15"/>
      <c r="O14" s="15"/>
      <c r="P14" s="18"/>
      <c r="Q14" s="18"/>
    </row>
    <row r="15" spans="1:17">
      <c r="A15" s="9">
        <v>4</v>
      </c>
      <c r="B15" s="9">
        <v>11122300</v>
      </c>
      <c r="C15" s="17" t="s">
        <v>20</v>
      </c>
      <c r="D15" s="12">
        <v>100</v>
      </c>
      <c r="E15" s="13">
        <v>56591.808539999998</v>
      </c>
      <c r="F15" s="13">
        <v>76414.600000000006</v>
      </c>
      <c r="G15" s="13">
        <v>76414.600000000006</v>
      </c>
      <c r="H15" s="14">
        <v>28711.7781</v>
      </c>
      <c r="I15" s="15">
        <v>49500</v>
      </c>
      <c r="J15" s="15">
        <v>49500</v>
      </c>
      <c r="K15" s="14">
        <v>11318.2</v>
      </c>
      <c r="L15" s="16">
        <v>49500</v>
      </c>
      <c r="M15" s="15">
        <v>49500</v>
      </c>
      <c r="N15" s="16">
        <v>49500</v>
      </c>
      <c r="O15" s="15">
        <v>49500</v>
      </c>
      <c r="P15" s="16">
        <v>49500</v>
      </c>
      <c r="Q15" s="15">
        <v>49500</v>
      </c>
    </row>
    <row r="16" spans="1:17" ht="25.5">
      <c r="A16" s="9">
        <v>5</v>
      </c>
      <c r="B16" s="9">
        <v>11125100</v>
      </c>
      <c r="C16" s="19" t="s">
        <v>21</v>
      </c>
      <c r="D16" s="12"/>
      <c r="E16" s="13">
        <v>0</v>
      </c>
      <c r="F16" s="13"/>
      <c r="G16" s="13"/>
      <c r="H16" s="14">
        <v>1.7103299999999999</v>
      </c>
      <c r="I16" s="15"/>
      <c r="J16" s="15"/>
      <c r="K16" s="14"/>
      <c r="L16" s="15"/>
      <c r="M16" s="15"/>
      <c r="N16" s="18"/>
      <c r="O16" s="18"/>
      <c r="P16" s="18"/>
      <c r="Q16" s="18"/>
    </row>
    <row r="17" spans="1:19">
      <c r="A17" s="9">
        <v>6</v>
      </c>
      <c r="B17" s="10">
        <v>11462</v>
      </c>
      <c r="C17" s="17" t="s">
        <v>22</v>
      </c>
      <c r="D17" s="12">
        <v>50</v>
      </c>
      <c r="E17" s="13">
        <f>21.5+34.36865+1940.475</f>
        <v>1996.3436499999998</v>
      </c>
      <c r="F17" s="13">
        <v>2200</v>
      </c>
      <c r="G17" s="13">
        <v>2200</v>
      </c>
      <c r="H17" s="14">
        <f>136.1755+0.40869+58.3655-21.5+39.05895+2319.63241</f>
        <v>2532.1410500000002</v>
      </c>
      <c r="I17" s="14">
        <v>3330.4</v>
      </c>
      <c r="J17" s="14">
        <v>3330.4</v>
      </c>
      <c r="K17" s="14">
        <v>1413.9</v>
      </c>
      <c r="L17" s="16">
        <v>3330.4</v>
      </c>
      <c r="M17" s="14">
        <v>3330.4</v>
      </c>
      <c r="N17" s="16">
        <v>3330.4</v>
      </c>
      <c r="O17" s="16">
        <v>3330.4</v>
      </c>
      <c r="P17" s="16">
        <v>3330.4</v>
      </c>
      <c r="Q17" s="16">
        <v>3330.4</v>
      </c>
    </row>
    <row r="18" spans="1:19" ht="12.75" customHeight="1">
      <c r="A18" s="9"/>
      <c r="B18" s="20"/>
      <c r="C18" s="21" t="s">
        <v>23</v>
      </c>
      <c r="D18" s="21"/>
      <c r="E18" s="22">
        <f t="shared" ref="E18:Q18" si="0">SUM(E12:E17)</f>
        <v>547117.22697000008</v>
      </c>
      <c r="F18" s="22">
        <f t="shared" si="0"/>
        <v>623703.19999999995</v>
      </c>
      <c r="G18" s="22">
        <f t="shared" si="0"/>
        <v>669322.6</v>
      </c>
      <c r="H18" s="23">
        <f t="shared" si="0"/>
        <v>655676.35820000002</v>
      </c>
      <c r="I18" s="24">
        <f>SUM(I12:I17)</f>
        <v>665659.4</v>
      </c>
      <c r="J18" s="24">
        <f>SUM(J12:J17)</f>
        <v>735659.4</v>
      </c>
      <c r="K18" s="24">
        <f>SUM(K12:K17)</f>
        <v>284110.88154000003</v>
      </c>
      <c r="L18" s="24">
        <f t="shared" si="0"/>
        <v>869935.4</v>
      </c>
      <c r="M18" s="24">
        <f t="shared" si="0"/>
        <v>869936</v>
      </c>
      <c r="N18" s="24">
        <f t="shared" si="0"/>
        <v>999855.4</v>
      </c>
      <c r="O18" s="24">
        <f t="shared" si="0"/>
        <v>999855.4</v>
      </c>
      <c r="P18" s="24">
        <f t="shared" si="0"/>
        <v>1141909.3999999999</v>
      </c>
      <c r="Q18" s="24">
        <f t="shared" si="0"/>
        <v>1141909.3999999999</v>
      </c>
    </row>
    <row r="19" spans="1:19">
      <c r="A19" s="9">
        <v>7</v>
      </c>
      <c r="B19" s="9">
        <v>11311100</v>
      </c>
      <c r="C19" s="17" t="s">
        <v>24</v>
      </c>
      <c r="D19" s="12">
        <v>100</v>
      </c>
      <c r="E19" s="13">
        <v>4360.6565600000004</v>
      </c>
      <c r="F19" s="13">
        <v>4501.8</v>
      </c>
      <c r="G19" s="13">
        <v>12000</v>
      </c>
      <c r="H19" s="14">
        <v>17183.594349999999</v>
      </c>
      <c r="I19" s="15">
        <f>17200+500</f>
        <v>17700</v>
      </c>
      <c r="J19" s="15">
        <f>17200+500</f>
        <v>17700</v>
      </c>
      <c r="K19" s="14">
        <v>3229.5964399999998</v>
      </c>
      <c r="L19" s="15">
        <v>0</v>
      </c>
      <c r="M19" s="15">
        <v>8500</v>
      </c>
      <c r="N19" s="15">
        <v>0</v>
      </c>
      <c r="O19" s="15">
        <v>8500</v>
      </c>
      <c r="P19" s="15">
        <v>0</v>
      </c>
      <c r="Q19" s="15">
        <v>8500</v>
      </c>
    </row>
    <row r="20" spans="1:19">
      <c r="A20" s="9">
        <v>8</v>
      </c>
      <c r="B20" s="9">
        <v>11311200</v>
      </c>
      <c r="C20" s="17" t="s">
        <v>25</v>
      </c>
      <c r="D20" s="12">
        <v>100</v>
      </c>
      <c r="E20" s="13">
        <v>34993.996229999997</v>
      </c>
      <c r="F20" s="13">
        <v>39295.800000000003</v>
      </c>
      <c r="G20" s="13">
        <v>52990</v>
      </c>
      <c r="H20" s="14">
        <v>66110.572450000007</v>
      </c>
      <c r="I20" s="15">
        <v>66000</v>
      </c>
      <c r="J20" s="15">
        <v>66000</v>
      </c>
      <c r="K20" s="14">
        <v>28598.867750000001</v>
      </c>
      <c r="L20" s="15">
        <v>0</v>
      </c>
      <c r="M20" s="15">
        <v>66000</v>
      </c>
      <c r="N20" s="15">
        <v>0</v>
      </c>
      <c r="O20" s="15">
        <v>66000</v>
      </c>
      <c r="P20" s="15">
        <v>0</v>
      </c>
      <c r="Q20" s="15">
        <v>66000</v>
      </c>
    </row>
    <row r="21" spans="1:19">
      <c r="A21" s="9">
        <v>9</v>
      </c>
      <c r="B21" s="9">
        <v>11311300</v>
      </c>
      <c r="C21" s="17" t="s">
        <v>26</v>
      </c>
      <c r="D21" s="12">
        <v>100</v>
      </c>
      <c r="E21" s="13">
        <v>198.02488</v>
      </c>
      <c r="F21" s="13">
        <v>0</v>
      </c>
      <c r="G21" s="13"/>
      <c r="H21" s="14">
        <v>51.890639999999998</v>
      </c>
      <c r="I21" s="15"/>
      <c r="J21" s="15"/>
      <c r="K21" s="14">
        <v>-12.847989999999999</v>
      </c>
      <c r="L21" s="15"/>
      <c r="M21" s="15"/>
      <c r="N21" s="15"/>
      <c r="O21" s="15"/>
      <c r="P21" s="15"/>
      <c r="Q21" s="15"/>
    </row>
    <row r="22" spans="1:19">
      <c r="A22" s="9">
        <v>10</v>
      </c>
      <c r="B22" s="10">
        <v>11312</v>
      </c>
      <c r="C22" s="17" t="s">
        <v>27</v>
      </c>
      <c r="D22" s="12">
        <v>100</v>
      </c>
      <c r="E22" s="13">
        <f>1713.92436+10830.81535</f>
        <v>12544.739710000002</v>
      </c>
      <c r="F22" s="13">
        <f>1787.8+14379.2</f>
        <v>16167</v>
      </c>
      <c r="G22" s="13">
        <f>1787.8+14379.2</f>
        <v>16167</v>
      </c>
      <c r="H22" s="14">
        <f>1934.90386+19556.53233</f>
        <v>21491.436189999997</v>
      </c>
      <c r="I22" s="15">
        <f>21000+4400+2000</f>
        <v>27400</v>
      </c>
      <c r="J22" s="15">
        <f>21000+4400+2000</f>
        <v>27400</v>
      </c>
      <c r="K22" s="14">
        <v>359.06801999999999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</row>
    <row r="23" spans="1:19" ht="13.5" customHeight="1">
      <c r="A23" s="9">
        <v>11</v>
      </c>
      <c r="B23" s="9">
        <v>11321100</v>
      </c>
      <c r="C23" s="17" t="s">
        <v>28</v>
      </c>
      <c r="D23" s="12">
        <v>100</v>
      </c>
      <c r="E23" s="13">
        <v>8068.0703599999997</v>
      </c>
      <c r="F23" s="13">
        <v>10650</v>
      </c>
      <c r="G23" s="13">
        <v>13200</v>
      </c>
      <c r="H23" s="14">
        <v>11904.29384</v>
      </c>
      <c r="I23" s="15">
        <f>11900+100</f>
        <v>12000</v>
      </c>
      <c r="J23" s="15">
        <f>11900+100</f>
        <v>12000</v>
      </c>
      <c r="K23" s="14">
        <v>3502.4024599999998</v>
      </c>
      <c r="L23" s="15">
        <v>0</v>
      </c>
      <c r="M23" s="15">
        <f>11900+100</f>
        <v>12000</v>
      </c>
      <c r="N23" s="15">
        <v>0</v>
      </c>
      <c r="O23" s="15">
        <v>12000</v>
      </c>
      <c r="P23" s="15">
        <v>0</v>
      </c>
      <c r="Q23" s="15">
        <v>12000</v>
      </c>
    </row>
    <row r="24" spans="1:19">
      <c r="A24" s="9">
        <v>12</v>
      </c>
      <c r="B24" s="9">
        <v>11321200</v>
      </c>
      <c r="C24" s="17" t="s">
        <v>29</v>
      </c>
      <c r="D24" s="12">
        <v>100</v>
      </c>
      <c r="E24" s="13">
        <v>55.984099999999998</v>
      </c>
      <c r="F24" s="13">
        <v>0</v>
      </c>
      <c r="G24" s="13">
        <v>0</v>
      </c>
      <c r="H24" s="14">
        <v>82.077200000000005</v>
      </c>
      <c r="I24" s="15">
        <v>500</v>
      </c>
      <c r="J24" s="15">
        <v>500</v>
      </c>
      <c r="K24" s="14">
        <v>9.7609999999999992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9" ht="25.5">
      <c r="A25" s="9">
        <v>13</v>
      </c>
      <c r="B25" s="9">
        <v>11321300</v>
      </c>
      <c r="C25" s="19" t="s">
        <v>30</v>
      </c>
      <c r="D25" s="12">
        <v>100</v>
      </c>
      <c r="E25" s="13">
        <v>22250.634249999999</v>
      </c>
      <c r="F25" s="13">
        <v>29876.3</v>
      </c>
      <c r="G25" s="13">
        <v>34478.699999999997</v>
      </c>
      <c r="H25" s="14">
        <v>37493.500110000001</v>
      </c>
      <c r="I25" s="15">
        <v>37200</v>
      </c>
      <c r="J25" s="15">
        <v>37200</v>
      </c>
      <c r="K25" s="14">
        <v>21491.334009999999</v>
      </c>
      <c r="L25" s="15">
        <v>0</v>
      </c>
      <c r="M25" s="15">
        <v>37200</v>
      </c>
      <c r="N25" s="15">
        <v>0</v>
      </c>
      <c r="O25" s="15">
        <v>37200</v>
      </c>
      <c r="P25" s="15">
        <v>0</v>
      </c>
      <c r="Q25" s="15">
        <v>37200</v>
      </c>
    </row>
    <row r="26" spans="1:19">
      <c r="A26" s="9">
        <v>14</v>
      </c>
      <c r="B26" s="9">
        <v>14224200</v>
      </c>
      <c r="C26" s="19" t="s">
        <v>31</v>
      </c>
      <c r="D26" s="12">
        <v>100</v>
      </c>
      <c r="E26" s="13">
        <v>1122.2946199999999</v>
      </c>
      <c r="F26" s="13">
        <v>1200</v>
      </c>
      <c r="G26" s="13">
        <v>1200</v>
      </c>
      <c r="H26" s="14">
        <v>1293.9566299999999</v>
      </c>
      <c r="I26" s="15">
        <v>1300</v>
      </c>
      <c r="J26" s="15">
        <v>1300</v>
      </c>
      <c r="K26" s="14">
        <v>1269.17039</v>
      </c>
      <c r="L26" s="15">
        <v>0</v>
      </c>
      <c r="M26" s="15">
        <v>1300</v>
      </c>
      <c r="N26" s="15">
        <v>0</v>
      </c>
      <c r="O26" s="15">
        <v>1300</v>
      </c>
      <c r="P26" s="15">
        <v>0</v>
      </c>
      <c r="Q26" s="15">
        <v>1300</v>
      </c>
    </row>
    <row r="27" spans="1:19" ht="25.5">
      <c r="A27" s="9">
        <v>15</v>
      </c>
      <c r="B27" s="9">
        <v>14511400</v>
      </c>
      <c r="C27" s="25" t="s">
        <v>32</v>
      </c>
      <c r="D27" s="19"/>
      <c r="E27" s="13"/>
      <c r="F27" s="13"/>
      <c r="G27" s="13">
        <v>40</v>
      </c>
      <c r="H27" s="14">
        <v>84.718199999999996</v>
      </c>
      <c r="I27" s="15">
        <v>70</v>
      </c>
      <c r="J27" s="15">
        <v>70</v>
      </c>
      <c r="K27" s="14">
        <v>48.38382</v>
      </c>
      <c r="L27" s="16">
        <v>70</v>
      </c>
      <c r="M27" s="15">
        <v>70</v>
      </c>
      <c r="N27" s="16">
        <v>70</v>
      </c>
      <c r="O27" s="15">
        <v>70</v>
      </c>
      <c r="P27" s="16">
        <v>70</v>
      </c>
      <c r="Q27" s="15">
        <v>70</v>
      </c>
    </row>
    <row r="28" spans="1:19">
      <c r="A28" s="9">
        <v>16</v>
      </c>
      <c r="B28" s="17">
        <v>11611200</v>
      </c>
      <c r="C28" s="19" t="s">
        <v>33</v>
      </c>
      <c r="D28" s="19"/>
      <c r="E28" s="13">
        <v>6.0999999999999999E-2</v>
      </c>
      <c r="F28" s="13"/>
      <c r="G28" s="13"/>
      <c r="H28" s="14">
        <v>2.5999999999999999E-2</v>
      </c>
      <c r="I28" s="15"/>
      <c r="J28" s="15"/>
      <c r="K28" s="14"/>
      <c r="L28" s="15"/>
      <c r="M28" s="15"/>
      <c r="N28" s="26"/>
      <c r="O28" s="15"/>
      <c r="P28" s="18"/>
      <c r="Q28" s="15"/>
    </row>
    <row r="29" spans="1:19" ht="13.5" customHeight="1">
      <c r="A29" s="9"/>
      <c r="B29" s="20"/>
      <c r="C29" s="21" t="s">
        <v>34</v>
      </c>
      <c r="D29" s="21"/>
      <c r="E29" s="27">
        <f>SUM(E19:E28)</f>
        <v>83594.461710000003</v>
      </c>
      <c r="F29" s="27">
        <f>SUM(F19:F27)</f>
        <v>101690.90000000001</v>
      </c>
      <c r="G29" s="27">
        <f>SUM(G19:G27)</f>
        <v>130075.7</v>
      </c>
      <c r="H29" s="27">
        <f>SUM(H19:H28)</f>
        <v>155696.06561000002</v>
      </c>
      <c r="I29" s="27">
        <f t="shared" ref="I29:Q29" si="1">SUM(I19:I27)</f>
        <v>162170</v>
      </c>
      <c r="J29" s="27">
        <f t="shared" si="1"/>
        <v>162170</v>
      </c>
      <c r="K29" s="27">
        <f t="shared" si="1"/>
        <v>58495.7359</v>
      </c>
      <c r="L29" s="27">
        <f t="shared" si="1"/>
        <v>70</v>
      </c>
      <c r="M29" s="27">
        <f t="shared" si="1"/>
        <v>125070</v>
      </c>
      <c r="N29" s="27">
        <f t="shared" si="1"/>
        <v>70</v>
      </c>
      <c r="O29" s="27">
        <f t="shared" si="1"/>
        <v>125070</v>
      </c>
      <c r="P29" s="27">
        <f t="shared" si="1"/>
        <v>70</v>
      </c>
      <c r="Q29" s="27">
        <f t="shared" si="1"/>
        <v>125070</v>
      </c>
      <c r="S29" s="28"/>
    </row>
    <row r="30" spans="1:19" ht="13.5" customHeight="1">
      <c r="A30" s="9"/>
      <c r="B30" s="9"/>
      <c r="C30" s="29" t="s">
        <v>35</v>
      </c>
      <c r="D30" s="29"/>
      <c r="E30" s="22">
        <f t="shared" ref="E30:Q30" si="2">E29+E18</f>
        <v>630711.68868000014</v>
      </c>
      <c r="F30" s="22">
        <f t="shared" si="2"/>
        <v>725394.1</v>
      </c>
      <c r="G30" s="22">
        <f t="shared" si="2"/>
        <v>799398.29999999993</v>
      </c>
      <c r="H30" s="23">
        <f t="shared" si="2"/>
        <v>811372.42381000007</v>
      </c>
      <c r="I30" s="24">
        <f t="shared" si="2"/>
        <v>827829.4</v>
      </c>
      <c r="J30" s="24">
        <f t="shared" si="2"/>
        <v>897829.4</v>
      </c>
      <c r="K30" s="24">
        <f t="shared" si="2"/>
        <v>342606.61744000006</v>
      </c>
      <c r="L30" s="24">
        <f t="shared" si="2"/>
        <v>870005.4</v>
      </c>
      <c r="M30" s="24">
        <f t="shared" si="2"/>
        <v>995006</v>
      </c>
      <c r="N30" s="24">
        <f t="shared" si="2"/>
        <v>999925.4</v>
      </c>
      <c r="O30" s="24">
        <f t="shared" si="2"/>
        <v>1124925.3999999999</v>
      </c>
      <c r="P30" s="24">
        <f t="shared" si="2"/>
        <v>1141979.3999999999</v>
      </c>
      <c r="Q30" s="24">
        <f t="shared" si="2"/>
        <v>1266979.3999999999</v>
      </c>
      <c r="R30" s="28"/>
    </row>
    <row r="31" spans="1:19" s="32" customFormat="1">
      <c r="A31" s="9">
        <v>17</v>
      </c>
      <c r="B31" s="10">
        <v>14152100</v>
      </c>
      <c r="C31" s="20" t="s">
        <v>36</v>
      </c>
      <c r="D31" s="30">
        <v>100</v>
      </c>
      <c r="E31" s="31">
        <f>SUM(E32:E35)</f>
        <v>36293.258499999996</v>
      </c>
      <c r="F31" s="31">
        <f>SUM(F32:F35)</f>
        <v>48015.1</v>
      </c>
      <c r="G31" s="31">
        <f t="shared" ref="G31:P31" si="3">SUM(G32:G35)</f>
        <v>48015.1</v>
      </c>
      <c r="H31" s="31">
        <f t="shared" si="3"/>
        <v>48137.441399999996</v>
      </c>
      <c r="I31" s="31">
        <f>SUM(I32:I35)</f>
        <v>59916.860799999995</v>
      </c>
      <c r="J31" s="31">
        <f>SUM(J32:J35)</f>
        <v>64616.860799999995</v>
      </c>
      <c r="K31" s="31">
        <f>SUM(K32:K35)</f>
        <v>24920.446469999999</v>
      </c>
      <c r="L31" s="31">
        <f t="shared" si="3"/>
        <v>0</v>
      </c>
      <c r="M31" s="31">
        <f>SUM(M32:M35)</f>
        <v>64616.9</v>
      </c>
      <c r="N31" s="31">
        <f t="shared" si="3"/>
        <v>0</v>
      </c>
      <c r="O31" s="31">
        <f>SUM(O32:O35)</f>
        <v>64616.9</v>
      </c>
      <c r="P31" s="31">
        <f t="shared" si="3"/>
        <v>0</v>
      </c>
      <c r="Q31" s="31">
        <f>SUM(Q32:Q35)</f>
        <v>64616.9</v>
      </c>
      <c r="S31" s="33"/>
    </row>
    <row r="32" spans="1:19">
      <c r="A32" s="9"/>
      <c r="B32" s="9"/>
      <c r="C32" s="34" t="s">
        <v>37</v>
      </c>
      <c r="D32" s="35">
        <v>100</v>
      </c>
      <c r="E32" s="36">
        <f>1642.567+1229.429+1238.021+2261.429+2176.2+1676.934+1872.094+1636.019+1347.714+1444.85+1426.2965+1158.09</f>
        <v>19109.643499999998</v>
      </c>
      <c r="F32" s="37">
        <v>23279</v>
      </c>
      <c r="G32" s="37">
        <v>23279</v>
      </c>
      <c r="H32" s="37">
        <f>1144.873+1574.38+1719.034+1728.257+2241.12+2257.05+2365.534+2112.928+2564.602+2500+2500+2500</f>
        <v>25207.777999999998</v>
      </c>
      <c r="I32" s="36">
        <f>29400+400</f>
        <v>29800</v>
      </c>
      <c r="J32" s="36">
        <f>29400+400+2700</f>
        <v>32500</v>
      </c>
      <c r="K32" s="37">
        <v>24920.446469999999</v>
      </c>
      <c r="L32" s="36">
        <v>0</v>
      </c>
      <c r="M32" s="36">
        <v>32500</v>
      </c>
      <c r="N32" s="36">
        <v>0</v>
      </c>
      <c r="O32" s="36">
        <v>32500</v>
      </c>
      <c r="P32" s="36">
        <v>0</v>
      </c>
      <c r="Q32" s="36">
        <v>32500</v>
      </c>
    </row>
    <row r="33" spans="1:17">
      <c r="A33" s="9"/>
      <c r="B33" s="9"/>
      <c r="C33" s="38" t="s">
        <v>38</v>
      </c>
      <c r="D33" s="39">
        <v>100</v>
      </c>
      <c r="E33" s="40">
        <f>704.509+818.158+635.269+729.546+760.089+692.614+811.816+712.859+724.949+688.085+697.104+869.872</f>
        <v>8844.869999999999</v>
      </c>
      <c r="F33" s="41">
        <f>7366+1435.4</f>
        <v>8801.4</v>
      </c>
      <c r="G33" s="41">
        <f>7366+1435.4</f>
        <v>8801.4</v>
      </c>
      <c r="H33" s="41">
        <f>716.745+737.891+771.011+719.676+773.59+792.188+748.9861+732.1913+1027.893+793.668+1034.663+1800+1800+1800</f>
        <v>14248.502399999999</v>
      </c>
      <c r="I33" s="42">
        <f>6465.516+1048.32</f>
        <v>7513.8359999999993</v>
      </c>
      <c r="J33" s="42">
        <f>6465.516+1048.32+2000</f>
        <v>9513.8359999999993</v>
      </c>
      <c r="K33" s="41"/>
      <c r="L33" s="42">
        <v>0</v>
      </c>
      <c r="M33" s="43">
        <v>7513.8</v>
      </c>
      <c r="N33" s="42">
        <v>0</v>
      </c>
      <c r="O33" s="43">
        <v>7513.8</v>
      </c>
      <c r="P33" s="42">
        <v>0</v>
      </c>
      <c r="Q33" s="43">
        <v>7513.8</v>
      </c>
    </row>
    <row r="34" spans="1:17">
      <c r="A34" s="9"/>
      <c r="B34" s="9"/>
      <c r="C34" s="38" t="s">
        <v>39</v>
      </c>
      <c r="D34" s="39">
        <v>100</v>
      </c>
      <c r="E34" s="40">
        <f>576.608+624.144+562.902+502.679+591.415+591.151+563.115+571.772+560.445+581.284+585.272+597.316</f>
        <v>6908.1029999999992</v>
      </c>
      <c r="F34" s="41">
        <v>6933.2</v>
      </c>
      <c r="G34" s="41">
        <v>6933.2</v>
      </c>
      <c r="H34" s="41">
        <f>570.864+586.804+594.144+567.484+592.124+567.849+591.089+569.593+580.55+207.746+200+500+250.799</f>
        <v>6379.0460000000003</v>
      </c>
      <c r="I34" s="42">
        <f>2157.96+6958.0896</f>
        <v>9116.0496000000003</v>
      </c>
      <c r="J34" s="42">
        <f>2157.96+6958.0896</f>
        <v>9116.0496000000003</v>
      </c>
      <c r="K34" s="41"/>
      <c r="L34" s="42">
        <v>0</v>
      </c>
      <c r="M34" s="43">
        <v>11116.1</v>
      </c>
      <c r="N34" s="42">
        <v>0</v>
      </c>
      <c r="O34" s="44">
        <v>11116.1</v>
      </c>
      <c r="P34" s="42">
        <v>0</v>
      </c>
      <c r="Q34" s="43">
        <v>11116.1</v>
      </c>
    </row>
    <row r="35" spans="1:17">
      <c r="A35" s="9"/>
      <c r="B35" s="9"/>
      <c r="C35" s="38" t="s">
        <v>40</v>
      </c>
      <c r="D35" s="39"/>
      <c r="E35" s="42">
        <f>7.2+49.05+23.4+1.8+300.74+157.604+90.704+73.056+193.039+269.963+264.086</f>
        <v>1430.6420000000001</v>
      </c>
      <c r="F35" s="41">
        <v>9001.5</v>
      </c>
      <c r="G35" s="41">
        <v>9001.5</v>
      </c>
      <c r="H35" s="41">
        <f>430.688+250.23+233.95+105.47+160.35+152.67+237.952+218.085+364.11+48.61+100</f>
        <v>2302.1150000000002</v>
      </c>
      <c r="I35" s="42">
        <f>1435.356+4859.6652+7191.954</f>
        <v>13486.975200000001</v>
      </c>
      <c r="J35" s="42">
        <f>1435.356+4859.6652+7191.954</f>
        <v>13486.975200000001</v>
      </c>
      <c r="K35" s="41"/>
      <c r="L35" s="42">
        <v>0</v>
      </c>
      <c r="M35" s="44">
        <v>13487</v>
      </c>
      <c r="N35" s="42">
        <v>0</v>
      </c>
      <c r="O35" s="44">
        <v>13487</v>
      </c>
      <c r="P35" s="42">
        <v>0</v>
      </c>
      <c r="Q35" s="44">
        <v>13487</v>
      </c>
    </row>
    <row r="36" spans="1:17" s="32" customFormat="1">
      <c r="A36" s="9">
        <v>18</v>
      </c>
      <c r="B36" s="45">
        <v>14152200</v>
      </c>
      <c r="C36" s="46" t="s">
        <v>41</v>
      </c>
      <c r="D36" s="47"/>
      <c r="E36" s="48">
        <v>0</v>
      </c>
      <c r="F36" s="48">
        <f>83.3+353.1</f>
        <v>436.40000000000003</v>
      </c>
      <c r="G36" s="48">
        <f>83.3+353.1</f>
        <v>436.40000000000003</v>
      </c>
      <c r="H36" s="48">
        <v>52.295999999999999</v>
      </c>
      <c r="I36" s="49">
        <v>600</v>
      </c>
      <c r="J36" s="49">
        <v>600</v>
      </c>
      <c r="K36" s="48">
        <v>222.845</v>
      </c>
      <c r="L36" s="49">
        <v>0</v>
      </c>
      <c r="M36" s="49">
        <v>600</v>
      </c>
      <c r="N36" s="49">
        <v>0</v>
      </c>
      <c r="O36" s="49">
        <v>600</v>
      </c>
      <c r="P36" s="49">
        <v>0</v>
      </c>
      <c r="Q36" s="49">
        <v>600</v>
      </c>
    </row>
    <row r="37" spans="1:17" s="32" customFormat="1" ht="25.5">
      <c r="A37" s="9">
        <v>19</v>
      </c>
      <c r="B37" s="9">
        <v>14152600</v>
      </c>
      <c r="C37" s="50" t="s">
        <v>42</v>
      </c>
      <c r="D37" s="47">
        <v>100</v>
      </c>
      <c r="E37" s="51">
        <v>800.23599999999999</v>
      </c>
      <c r="F37" s="51">
        <v>2611.4</v>
      </c>
      <c r="G37" s="51">
        <v>2611.4</v>
      </c>
      <c r="H37" s="51">
        <v>4565.0940000000001</v>
      </c>
      <c r="I37" s="52">
        <f>5500+200</f>
        <v>5700</v>
      </c>
      <c r="J37" s="52">
        <f>5500+200</f>
        <v>5700</v>
      </c>
      <c r="K37" s="51">
        <v>871.43600000000004</v>
      </c>
      <c r="L37" s="52">
        <v>0</v>
      </c>
      <c r="M37" s="52">
        <v>5800</v>
      </c>
      <c r="N37" s="52">
        <v>0</v>
      </c>
      <c r="O37" s="52">
        <v>5800</v>
      </c>
      <c r="P37" s="52">
        <v>0</v>
      </c>
      <c r="Q37" s="52">
        <v>5800</v>
      </c>
    </row>
    <row r="38" spans="1:17" s="32" customFormat="1" ht="25.5">
      <c r="A38" s="9">
        <v>20</v>
      </c>
      <c r="B38" s="9">
        <v>14211200</v>
      </c>
      <c r="C38" s="19" t="s">
        <v>43</v>
      </c>
      <c r="D38" s="53">
        <v>100</v>
      </c>
      <c r="E38" s="14">
        <v>7222.2759999999998</v>
      </c>
      <c r="F38" s="14">
        <v>17047</v>
      </c>
      <c r="G38" s="14">
        <f>8047+2800</f>
        <v>10847</v>
      </c>
      <c r="H38" s="14">
        <v>11098.054099999999</v>
      </c>
      <c r="I38" s="15">
        <f>I39+I40</f>
        <v>17326.031999999999</v>
      </c>
      <c r="J38" s="54">
        <f>J39+J40</f>
        <v>18326.031999999999</v>
      </c>
      <c r="K38" s="54">
        <f>K39+K40</f>
        <v>7859.9650000000001</v>
      </c>
      <c r="L38" s="54">
        <f t="shared" ref="L38:Q38" si="4">L39+L40</f>
        <v>0</v>
      </c>
      <c r="M38" s="54">
        <f t="shared" si="4"/>
        <v>18326.031999999999</v>
      </c>
      <c r="N38" s="54">
        <f t="shared" si="4"/>
        <v>0</v>
      </c>
      <c r="O38" s="54">
        <f t="shared" si="4"/>
        <v>18326.031999999999</v>
      </c>
      <c r="P38" s="54">
        <f t="shared" si="4"/>
        <v>0</v>
      </c>
      <c r="Q38" s="54">
        <f t="shared" si="4"/>
        <v>18326.031999999999</v>
      </c>
    </row>
    <row r="39" spans="1:17">
      <c r="A39" s="9"/>
      <c r="B39" s="9"/>
      <c r="C39" s="55" t="s">
        <v>44</v>
      </c>
      <c r="D39" s="12"/>
      <c r="E39" s="13"/>
      <c r="F39" s="13"/>
      <c r="G39" s="13"/>
      <c r="H39" s="14"/>
      <c r="I39" s="15">
        <v>0</v>
      </c>
      <c r="J39" s="15">
        <v>0</v>
      </c>
      <c r="K39" s="14"/>
      <c r="L39" s="15"/>
      <c r="M39" s="15">
        <v>0</v>
      </c>
      <c r="N39" s="15"/>
      <c r="O39" s="15">
        <v>0</v>
      </c>
      <c r="P39" s="15"/>
      <c r="Q39" s="15">
        <v>0</v>
      </c>
    </row>
    <row r="40" spans="1:17">
      <c r="A40" s="9"/>
      <c r="B40" s="9"/>
      <c r="C40" s="56" t="s">
        <v>38</v>
      </c>
      <c r="D40" s="57"/>
      <c r="E40" s="58"/>
      <c r="F40" s="58"/>
      <c r="G40" s="58"/>
      <c r="H40" s="58"/>
      <c r="I40" s="59">
        <f>6918.84+4362.6+1076.592+600+360+1008+3000</f>
        <v>17326.031999999999</v>
      </c>
      <c r="J40" s="59">
        <f>6918.84+4362.6+1076.592+600+360+1008+3000+1000</f>
        <v>18326.031999999999</v>
      </c>
      <c r="K40" s="58">
        <v>7859.9650000000001</v>
      </c>
      <c r="L40" s="59"/>
      <c r="M40" s="59">
        <f>6918.84+4362.6+1076.592+600+360+1008+3000+1000</f>
        <v>18326.031999999999</v>
      </c>
      <c r="N40" s="59"/>
      <c r="O40" s="59">
        <f>6918.84+4362.6+1076.592+600+360+1008+3000+1000</f>
        <v>18326.031999999999</v>
      </c>
      <c r="P40" s="59"/>
      <c r="Q40" s="59">
        <f>6918.84+4362.6+1076.592+600+360+1008+3000+1000</f>
        <v>18326.031999999999</v>
      </c>
    </row>
    <row r="41" spans="1:17" s="32" customFormat="1">
      <c r="A41" s="9">
        <v>21</v>
      </c>
      <c r="B41" s="9">
        <v>14211900</v>
      </c>
      <c r="C41" s="19" t="s">
        <v>45</v>
      </c>
      <c r="D41" s="53"/>
      <c r="E41" s="14"/>
      <c r="F41" s="14"/>
      <c r="G41" s="14"/>
      <c r="H41" s="14">
        <v>162.65799999999999</v>
      </c>
      <c r="I41" s="15"/>
      <c r="J41" s="15"/>
      <c r="K41" s="14">
        <v>-141.65799999999999</v>
      </c>
      <c r="L41" s="15"/>
      <c r="M41" s="15"/>
      <c r="N41" s="15"/>
      <c r="O41" s="15"/>
      <c r="P41" s="15"/>
      <c r="Q41" s="15"/>
    </row>
    <row r="42" spans="1:17" s="32" customFormat="1">
      <c r="A42" s="9">
        <v>22</v>
      </c>
      <c r="B42" s="9">
        <v>14224300</v>
      </c>
      <c r="C42" s="17" t="s">
        <v>46</v>
      </c>
      <c r="D42" s="53">
        <v>100</v>
      </c>
      <c r="E42" s="14">
        <v>13195.200919999999</v>
      </c>
      <c r="F42" s="14">
        <v>14310</v>
      </c>
      <c r="G42" s="14">
        <v>14310</v>
      </c>
      <c r="H42" s="14">
        <v>13943.658799999999</v>
      </c>
      <c r="I42" s="15">
        <f>I43+I44</f>
        <v>16144</v>
      </c>
      <c r="J42" s="54">
        <f>J43+J44</f>
        <v>17144</v>
      </c>
      <c r="K42" s="54">
        <f>K43+K44</f>
        <v>7740.1181999999999</v>
      </c>
      <c r="L42" s="54">
        <f t="shared" ref="L42:Q42" si="5">L43+L44</f>
        <v>0</v>
      </c>
      <c r="M42" s="54">
        <f t="shared" si="5"/>
        <v>17144</v>
      </c>
      <c r="N42" s="54">
        <f t="shared" si="5"/>
        <v>0</v>
      </c>
      <c r="O42" s="54">
        <f t="shared" si="5"/>
        <v>17144</v>
      </c>
      <c r="P42" s="54">
        <f t="shared" si="5"/>
        <v>0</v>
      </c>
      <c r="Q42" s="54">
        <f t="shared" si="5"/>
        <v>17144</v>
      </c>
    </row>
    <row r="43" spans="1:17">
      <c r="A43" s="9"/>
      <c r="B43" s="9"/>
      <c r="C43" s="60" t="s">
        <v>44</v>
      </c>
      <c r="D43" s="61"/>
      <c r="E43" s="62"/>
      <c r="F43" s="62"/>
      <c r="G43" s="62"/>
      <c r="H43" s="62"/>
      <c r="I43" s="63">
        <f>4500+400</f>
        <v>4900</v>
      </c>
      <c r="J43" s="63">
        <f>4500+400</f>
        <v>4900</v>
      </c>
      <c r="K43" s="62"/>
      <c r="L43" s="63"/>
      <c r="M43" s="63">
        <f>4500+400</f>
        <v>4900</v>
      </c>
      <c r="N43" s="63"/>
      <c r="O43" s="63">
        <f>4500+400</f>
        <v>4900</v>
      </c>
      <c r="P43" s="63"/>
      <c r="Q43" s="63">
        <f>4500+400</f>
        <v>4900</v>
      </c>
    </row>
    <row r="44" spans="1:17">
      <c r="A44" s="9"/>
      <c r="B44" s="9"/>
      <c r="C44" s="56" t="s">
        <v>38</v>
      </c>
      <c r="D44" s="57"/>
      <c r="E44" s="58"/>
      <c r="F44" s="58"/>
      <c r="G44" s="58"/>
      <c r="H44" s="58"/>
      <c r="I44" s="59">
        <f>240+11004</f>
        <v>11244</v>
      </c>
      <c r="J44" s="59">
        <f>240+11004+1000</f>
        <v>12244</v>
      </c>
      <c r="K44" s="58">
        <v>7740.1181999999999</v>
      </c>
      <c r="L44" s="59"/>
      <c r="M44" s="59">
        <f>240+11004+1000</f>
        <v>12244</v>
      </c>
      <c r="N44" s="59"/>
      <c r="O44" s="59">
        <f>240+11004+1000</f>
        <v>12244</v>
      </c>
      <c r="P44" s="59"/>
      <c r="Q44" s="59">
        <f>240+11004+1000</f>
        <v>12244</v>
      </c>
    </row>
    <row r="45" spans="1:17" s="32" customFormat="1" ht="25.5">
      <c r="A45" s="9">
        <v>23</v>
      </c>
      <c r="B45" s="17">
        <v>14221900</v>
      </c>
      <c r="C45" s="56" t="s">
        <v>47</v>
      </c>
      <c r="D45" s="57">
        <v>100</v>
      </c>
      <c r="E45" s="58">
        <v>965.85</v>
      </c>
      <c r="F45" s="58">
        <v>6250.2</v>
      </c>
      <c r="G45" s="58">
        <v>13634.1</v>
      </c>
      <c r="H45" s="58">
        <v>12458.386</v>
      </c>
      <c r="I45" s="59">
        <f>2241.121+3000+9000+2000</f>
        <v>16241.120999999999</v>
      </c>
      <c r="J45" s="59">
        <f>2241.121+3000+9000+2000</f>
        <v>16241.120999999999</v>
      </c>
      <c r="K45" s="58">
        <v>8260.9779999999992</v>
      </c>
      <c r="L45" s="59">
        <v>0</v>
      </c>
      <c r="M45" s="59">
        <v>16241.1</v>
      </c>
      <c r="N45" s="59">
        <v>0</v>
      </c>
      <c r="O45" s="59">
        <v>16241.1</v>
      </c>
      <c r="P45" s="59">
        <v>0</v>
      </c>
      <c r="Q45" s="59">
        <v>16241.1</v>
      </c>
    </row>
    <row r="46" spans="1:17" ht="38.25">
      <c r="A46" s="9">
        <v>24</v>
      </c>
      <c r="B46" s="17">
        <v>14224410</v>
      </c>
      <c r="C46" s="19" t="s">
        <v>48</v>
      </c>
      <c r="D46" s="19">
        <v>100</v>
      </c>
      <c r="E46" s="13">
        <v>1850</v>
      </c>
      <c r="F46" s="13">
        <v>1041</v>
      </c>
      <c r="G46" s="13">
        <v>1041</v>
      </c>
      <c r="H46" s="14">
        <v>2480</v>
      </c>
      <c r="I46" s="15">
        <v>1850</v>
      </c>
      <c r="J46" s="15">
        <v>1850</v>
      </c>
      <c r="K46" s="14">
        <v>510</v>
      </c>
      <c r="L46" s="15">
        <v>0</v>
      </c>
      <c r="M46" s="15">
        <v>1850</v>
      </c>
      <c r="N46" s="15">
        <v>0</v>
      </c>
      <c r="O46" s="15">
        <v>1850</v>
      </c>
      <c r="P46" s="18">
        <v>0</v>
      </c>
      <c r="Q46" s="15">
        <v>1850</v>
      </c>
    </row>
    <row r="47" spans="1:17">
      <c r="A47" s="9">
        <v>25</v>
      </c>
      <c r="B47" s="17">
        <v>14151200</v>
      </c>
      <c r="C47" s="64" t="s">
        <v>49</v>
      </c>
      <c r="D47" s="12"/>
      <c r="E47" s="13"/>
      <c r="F47" s="13">
        <v>95</v>
      </c>
      <c r="G47" s="13">
        <v>95</v>
      </c>
      <c r="H47" s="14">
        <v>346.01499999999999</v>
      </c>
      <c r="I47" s="15"/>
      <c r="J47" s="15"/>
      <c r="K47" s="14">
        <v>431.04399999999998</v>
      </c>
      <c r="L47" s="15"/>
      <c r="M47" s="15"/>
      <c r="N47" s="15"/>
      <c r="O47" s="15"/>
      <c r="P47" s="18"/>
      <c r="Q47" s="15"/>
    </row>
    <row r="48" spans="1:17">
      <c r="A48" s="9">
        <v>26</v>
      </c>
      <c r="B48" s="45">
        <v>14311400</v>
      </c>
      <c r="C48" s="64" t="s">
        <v>50</v>
      </c>
      <c r="D48" s="19"/>
      <c r="E48" s="13">
        <v>55.5</v>
      </c>
      <c r="F48" s="13"/>
      <c r="G48" s="13"/>
      <c r="H48" s="14"/>
      <c r="K48" s="14"/>
      <c r="L48" s="15"/>
      <c r="N48" s="26"/>
      <c r="P48" s="18"/>
    </row>
    <row r="49" spans="1:19">
      <c r="A49" s="9">
        <v>27</v>
      </c>
      <c r="B49" s="45">
        <v>14311500</v>
      </c>
      <c r="C49" s="64" t="s">
        <v>51</v>
      </c>
      <c r="D49" s="19"/>
      <c r="E49" s="13"/>
      <c r="F49" s="13"/>
      <c r="G49" s="13"/>
      <c r="H49" s="14"/>
      <c r="I49" s="15"/>
      <c r="J49" s="15"/>
      <c r="K49" s="14"/>
      <c r="L49" s="15"/>
      <c r="M49" s="15"/>
      <c r="N49" s="26"/>
      <c r="O49" s="15"/>
      <c r="P49" s="18"/>
      <c r="Q49" s="15"/>
    </row>
    <row r="50" spans="1:19">
      <c r="A50" s="9">
        <v>28</v>
      </c>
      <c r="B50" s="45">
        <v>14511100</v>
      </c>
      <c r="C50" s="64" t="s">
        <v>52</v>
      </c>
      <c r="D50" s="19"/>
      <c r="E50" s="13">
        <v>2621.2420000000002</v>
      </c>
      <c r="F50" s="13"/>
      <c r="G50" s="13"/>
      <c r="H50" s="14">
        <v>1540.1107999999999</v>
      </c>
      <c r="I50" s="15"/>
      <c r="J50" s="15"/>
      <c r="K50" s="14">
        <v>576.77599999999995</v>
      </c>
      <c r="L50" s="15"/>
      <c r="M50" s="15"/>
      <c r="N50" s="26"/>
      <c r="O50" s="15"/>
      <c r="P50" s="18"/>
      <c r="Q50" s="15"/>
    </row>
    <row r="51" spans="1:19">
      <c r="A51" s="9">
        <v>29</v>
      </c>
      <c r="B51" s="65">
        <v>14311410</v>
      </c>
      <c r="C51" s="66" t="s">
        <v>50</v>
      </c>
      <c r="D51" s="19"/>
      <c r="E51" s="13">
        <v>0</v>
      </c>
      <c r="F51" s="13"/>
      <c r="G51" s="13"/>
      <c r="H51" s="14">
        <v>36</v>
      </c>
      <c r="I51" s="15"/>
      <c r="J51" s="15"/>
      <c r="K51" s="14">
        <v>222.148</v>
      </c>
      <c r="L51" s="15"/>
      <c r="M51" s="15"/>
      <c r="N51" s="26"/>
      <c r="O51" s="15"/>
      <c r="P51" s="18"/>
      <c r="Q51" s="15"/>
    </row>
    <row r="52" spans="1:19">
      <c r="A52" s="9">
        <v>30</v>
      </c>
      <c r="B52" s="67">
        <v>31121100</v>
      </c>
      <c r="C52" s="68" t="s">
        <v>53</v>
      </c>
      <c r="D52" s="19"/>
      <c r="E52" s="13"/>
      <c r="F52" s="13"/>
      <c r="G52" s="13"/>
      <c r="H52" s="14"/>
      <c r="I52" s="15"/>
      <c r="J52" s="15"/>
      <c r="K52" s="14"/>
      <c r="L52" s="15"/>
      <c r="M52" s="15"/>
      <c r="N52" s="26"/>
      <c r="O52" s="15"/>
      <c r="P52" s="18"/>
      <c r="Q52" s="15"/>
    </row>
    <row r="53" spans="1:19">
      <c r="A53" s="9">
        <v>31</v>
      </c>
      <c r="B53" s="67">
        <v>31112120</v>
      </c>
      <c r="C53" s="69" t="s">
        <v>54</v>
      </c>
      <c r="D53" s="70"/>
      <c r="E53" s="71">
        <v>0</v>
      </c>
      <c r="F53" s="71"/>
      <c r="G53" s="71"/>
      <c r="H53" s="72"/>
      <c r="I53" s="73">
        <v>1570</v>
      </c>
      <c r="J53" s="73">
        <v>1570</v>
      </c>
      <c r="K53" s="72"/>
      <c r="L53" s="73"/>
      <c r="M53" s="73">
        <v>1570</v>
      </c>
      <c r="N53" s="74"/>
      <c r="O53" s="73">
        <v>1570</v>
      </c>
      <c r="P53" s="75"/>
      <c r="Q53" s="73">
        <v>1570</v>
      </c>
    </row>
    <row r="54" spans="1:19">
      <c r="A54" s="9">
        <v>32</v>
      </c>
      <c r="B54" s="9">
        <v>31112190</v>
      </c>
      <c r="C54" s="68" t="s">
        <v>55</v>
      </c>
      <c r="D54" s="76"/>
      <c r="E54" s="13"/>
      <c r="F54" s="13"/>
      <c r="G54" s="13">
        <f>1616.1+6392.4</f>
        <v>8008.5</v>
      </c>
      <c r="H54" s="14">
        <v>1780.951</v>
      </c>
      <c r="I54" s="15"/>
      <c r="J54" s="15"/>
      <c r="K54" s="14"/>
      <c r="L54" s="15"/>
      <c r="M54" s="15"/>
      <c r="N54" s="26"/>
      <c r="O54" s="15"/>
      <c r="P54" s="18"/>
      <c r="Q54" s="15"/>
    </row>
    <row r="55" spans="1:19">
      <c r="A55" s="9">
        <v>33</v>
      </c>
      <c r="B55" s="45">
        <v>31121130</v>
      </c>
      <c r="C55" s="66" t="s">
        <v>56</v>
      </c>
      <c r="D55" s="19"/>
      <c r="E55" s="13">
        <v>0</v>
      </c>
      <c r="F55" s="13"/>
      <c r="G55" s="13"/>
      <c r="H55" s="14"/>
      <c r="I55" s="15"/>
      <c r="J55" s="15"/>
      <c r="K55" s="14"/>
      <c r="L55" s="15"/>
      <c r="M55" s="15"/>
      <c r="N55" s="26"/>
      <c r="O55" s="15"/>
      <c r="P55" s="18"/>
      <c r="Q55" s="15"/>
    </row>
    <row r="56" spans="1:19">
      <c r="A56" s="9">
        <v>34</v>
      </c>
      <c r="B56" s="45">
        <v>31121190</v>
      </c>
      <c r="C56" s="64" t="s">
        <v>57</v>
      </c>
      <c r="D56" s="19"/>
      <c r="E56" s="13"/>
      <c r="F56" s="13"/>
      <c r="G56" s="13"/>
      <c r="H56" s="14"/>
      <c r="I56" s="15"/>
      <c r="J56" s="15"/>
      <c r="K56" s="14"/>
      <c r="L56" s="15"/>
      <c r="M56" s="15"/>
      <c r="N56" s="26"/>
      <c r="O56" s="15"/>
      <c r="P56" s="18"/>
      <c r="Q56" s="15"/>
    </row>
    <row r="57" spans="1:19" ht="25.5">
      <c r="A57" s="9"/>
      <c r="B57" s="9"/>
      <c r="C57" s="77" t="s">
        <v>58</v>
      </c>
      <c r="D57" s="77"/>
      <c r="E57" s="78">
        <f t="shared" ref="E57:P57" si="6">SUM(E31:E56)-E31</f>
        <v>63003.56342000002</v>
      </c>
      <c r="F57" s="78">
        <f t="shared" si="6"/>
        <v>89806.099999999977</v>
      </c>
      <c r="G57" s="78">
        <f t="shared" si="6"/>
        <v>98998.499999999971</v>
      </c>
      <c r="H57" s="78">
        <f t="shared" si="6"/>
        <v>96600.665100000027</v>
      </c>
      <c r="I57" s="78">
        <f>SUM(I31:I56)-I31-I42-I38</f>
        <v>119348.01379999999</v>
      </c>
      <c r="J57" s="78">
        <f>SUM(J31:J56)-J31-J42-J38</f>
        <v>126048.01379999999</v>
      </c>
      <c r="K57" s="78">
        <f>SUM(K31:K56)-K31-K42-K38</f>
        <v>51474.098670000007</v>
      </c>
      <c r="L57" s="78">
        <f t="shared" si="6"/>
        <v>0</v>
      </c>
      <c r="M57" s="78">
        <f>SUM(M31:M56)-M31-M42-M38</f>
        <v>126148.03200000001</v>
      </c>
      <c r="N57" s="78">
        <f t="shared" si="6"/>
        <v>0</v>
      </c>
      <c r="O57" s="78">
        <f>SUM(O31:O56)-O31-O42-O38</f>
        <v>126148.03200000001</v>
      </c>
      <c r="P57" s="78">
        <f t="shared" si="6"/>
        <v>0</v>
      </c>
      <c r="Q57" s="78">
        <f>SUM(Q31:Q56)-Q31-Q42-Q38</f>
        <v>126148.03200000001</v>
      </c>
    </row>
    <row r="58" spans="1:19">
      <c r="A58" s="9"/>
      <c r="B58" s="9"/>
      <c r="C58" s="79" t="s">
        <v>59</v>
      </c>
      <c r="D58" s="79"/>
      <c r="E58" s="80">
        <f t="shared" ref="E58:P58" si="7">E57+E30</f>
        <v>693715.25210000016</v>
      </c>
      <c r="F58" s="80">
        <f t="shared" si="7"/>
        <v>815200.2</v>
      </c>
      <c r="G58" s="80">
        <f t="shared" si="7"/>
        <v>898396.79999999993</v>
      </c>
      <c r="H58" s="80">
        <f t="shared" si="7"/>
        <v>907973.08891000005</v>
      </c>
      <c r="I58" s="81">
        <f>I57+I30</f>
        <v>947177.41379999998</v>
      </c>
      <c r="J58" s="81">
        <f>J57+J30</f>
        <v>1023877.4138</v>
      </c>
      <c r="K58" s="81">
        <f>K57+K30</f>
        <v>394080.71611000004</v>
      </c>
      <c r="L58" s="81">
        <f t="shared" si="7"/>
        <v>870005.4</v>
      </c>
      <c r="M58" s="81">
        <f>M57+M30</f>
        <v>1121154.0320000001</v>
      </c>
      <c r="N58" s="81">
        <f t="shared" si="7"/>
        <v>999925.4</v>
      </c>
      <c r="O58" s="81">
        <f t="shared" si="7"/>
        <v>1251073.432</v>
      </c>
      <c r="P58" s="82">
        <f t="shared" si="7"/>
        <v>1141979.3999999999</v>
      </c>
      <c r="Q58" s="81">
        <f>Q57+Q30</f>
        <v>1393127.432</v>
      </c>
      <c r="S58" s="28"/>
    </row>
    <row r="59" spans="1:19" ht="13.5">
      <c r="A59" s="9"/>
      <c r="B59" s="9"/>
      <c r="C59" s="83" t="s">
        <v>60</v>
      </c>
      <c r="D59" s="83"/>
      <c r="E59" s="84"/>
      <c r="F59" s="84"/>
      <c r="G59" s="84"/>
      <c r="H59" s="84"/>
      <c r="I59" s="85"/>
      <c r="J59" s="85"/>
      <c r="K59" s="84"/>
      <c r="L59" s="85"/>
      <c r="M59" s="85"/>
      <c r="N59" s="85"/>
      <c r="O59" s="85"/>
      <c r="P59" s="18"/>
      <c r="Q59" s="85"/>
    </row>
    <row r="60" spans="1:19" ht="22.5" customHeight="1">
      <c r="A60" s="9">
        <v>35</v>
      </c>
      <c r="B60" s="9">
        <v>14232400</v>
      </c>
      <c r="C60" s="19" t="s">
        <v>61</v>
      </c>
      <c r="D60" s="19"/>
      <c r="E60" s="84">
        <v>52230.764999999999</v>
      </c>
      <c r="F60" s="84">
        <v>65258</v>
      </c>
      <c r="G60" s="86">
        <f>65258+10000</f>
        <v>75258</v>
      </c>
      <c r="H60" s="84">
        <v>76362.425000000003</v>
      </c>
      <c r="I60" s="85">
        <f>132321.9+0.1</f>
        <v>132322</v>
      </c>
      <c r="J60" s="85">
        <f>132321.9+0.1</f>
        <v>132322</v>
      </c>
      <c r="K60" s="84">
        <v>46328.251199999999</v>
      </c>
      <c r="L60" s="85">
        <v>0</v>
      </c>
      <c r="M60" s="85">
        <v>132322</v>
      </c>
      <c r="N60" s="85">
        <v>0</v>
      </c>
      <c r="O60" s="85">
        <v>132322</v>
      </c>
      <c r="P60" s="85">
        <v>0</v>
      </c>
      <c r="Q60" s="85">
        <v>132322</v>
      </c>
    </row>
    <row r="61" spans="1:19" ht="22.5" customHeight="1">
      <c r="A61" s="9">
        <v>36</v>
      </c>
      <c r="B61" s="9">
        <v>14232900</v>
      </c>
      <c r="C61" s="19" t="s">
        <v>62</v>
      </c>
      <c r="D61" s="19"/>
      <c r="E61" s="84">
        <v>1547.4069999999999</v>
      </c>
      <c r="F61" s="84">
        <v>2000</v>
      </c>
      <c r="G61" s="84">
        <v>2000</v>
      </c>
      <c r="H61" s="84">
        <v>1993.136</v>
      </c>
      <c r="I61" s="85">
        <v>2000</v>
      </c>
      <c r="J61" s="85">
        <v>2000</v>
      </c>
      <c r="K61" s="84">
        <v>626.49599999999998</v>
      </c>
      <c r="L61" s="87">
        <v>0</v>
      </c>
      <c r="M61" s="85">
        <v>2000</v>
      </c>
      <c r="N61" s="87">
        <v>0</v>
      </c>
      <c r="O61" s="85">
        <v>2000</v>
      </c>
      <c r="P61" s="85">
        <v>0</v>
      </c>
      <c r="Q61" s="85">
        <v>2000</v>
      </c>
    </row>
    <row r="62" spans="1:19" ht="28.5" customHeight="1">
      <c r="A62" s="9">
        <v>37</v>
      </c>
      <c r="B62" s="9">
        <v>14236900</v>
      </c>
      <c r="C62" s="19" t="s">
        <v>63</v>
      </c>
      <c r="D62" s="19"/>
      <c r="E62" s="84"/>
      <c r="F62" s="84"/>
      <c r="G62" s="84"/>
      <c r="H62" s="84">
        <v>0</v>
      </c>
      <c r="I62" s="85"/>
      <c r="J62" s="85"/>
      <c r="K62" s="84"/>
      <c r="L62" s="87"/>
      <c r="M62" s="85"/>
      <c r="N62" s="87"/>
      <c r="O62" s="85"/>
      <c r="P62" s="85"/>
      <c r="Q62" s="85"/>
    </row>
    <row r="63" spans="1:19" ht="15.75" customHeight="1">
      <c r="A63" s="9">
        <v>38</v>
      </c>
      <c r="B63" s="9">
        <v>14238900</v>
      </c>
      <c r="C63" s="19" t="s">
        <v>64</v>
      </c>
      <c r="D63" s="19"/>
      <c r="E63" s="84">
        <v>71483.906000000003</v>
      </c>
      <c r="F63" s="84">
        <v>166989.20000000001</v>
      </c>
      <c r="G63" s="84">
        <f>166989.2-5052.5</f>
        <v>161936.70000000001</v>
      </c>
      <c r="H63" s="84">
        <v>100485.13400000001</v>
      </c>
      <c r="I63" s="85">
        <f>1580.9+347.2+100+90+(80146.1)+70+15288.4+30100</f>
        <v>127722.6</v>
      </c>
      <c r="J63" s="85">
        <f>1580.9+347.2+100+90+(80146.1)+70+15288.4+30100+7214.7+27.3</f>
        <v>134964.6</v>
      </c>
      <c r="K63" s="84">
        <v>49408.364329999997</v>
      </c>
      <c r="L63" s="87">
        <v>0</v>
      </c>
      <c r="M63" s="85">
        <v>193124.5</v>
      </c>
      <c r="N63" s="87">
        <v>0</v>
      </c>
      <c r="O63" s="85">
        <v>193134.4</v>
      </c>
      <c r="P63" s="85">
        <v>0</v>
      </c>
      <c r="Q63" s="85">
        <v>193145.3</v>
      </c>
    </row>
    <row r="64" spans="1:19">
      <c r="A64" s="9">
        <v>39</v>
      </c>
      <c r="B64" s="9">
        <v>14411100</v>
      </c>
      <c r="C64" s="17" t="s">
        <v>65</v>
      </c>
      <c r="D64" s="17"/>
      <c r="E64" s="84">
        <v>455</v>
      </c>
      <c r="F64" s="84">
        <v>200</v>
      </c>
      <c r="G64" s="84">
        <v>700</v>
      </c>
      <c r="H64" s="84">
        <v>1085.95</v>
      </c>
      <c r="I64" s="85">
        <f>100+100+100</f>
        <v>300</v>
      </c>
      <c r="J64" s="85">
        <f>100+100+100</f>
        <v>300</v>
      </c>
      <c r="K64" s="84"/>
      <c r="L64" s="87">
        <v>0</v>
      </c>
      <c r="M64" s="85">
        <f>100+100+100</f>
        <v>300</v>
      </c>
      <c r="N64" s="87">
        <v>0</v>
      </c>
      <c r="O64" s="85">
        <f>100+100+100</f>
        <v>300</v>
      </c>
      <c r="P64" s="85">
        <v>0</v>
      </c>
      <c r="Q64" s="85">
        <f>100+100+100</f>
        <v>300</v>
      </c>
    </row>
    <row r="65" spans="1:19">
      <c r="A65" s="9">
        <v>40</v>
      </c>
      <c r="B65" s="9">
        <v>14412100</v>
      </c>
      <c r="C65" s="17" t="s">
        <v>66</v>
      </c>
      <c r="D65" s="17"/>
      <c r="E65" s="84"/>
      <c r="F65" s="84"/>
      <c r="G65" s="84"/>
      <c r="H65" s="84">
        <v>900000</v>
      </c>
      <c r="I65" s="85"/>
      <c r="J65" s="85">
        <v>12000</v>
      </c>
      <c r="K65" s="84">
        <v>2007000</v>
      </c>
      <c r="L65" s="87"/>
      <c r="M65" s="85"/>
      <c r="N65" s="87"/>
      <c r="O65" s="85"/>
      <c r="P65" s="85"/>
      <c r="Q65" s="85"/>
    </row>
    <row r="66" spans="1:19">
      <c r="A66" s="9"/>
      <c r="B66" s="18"/>
      <c r="C66" s="20" t="s">
        <v>67</v>
      </c>
      <c r="D66" s="20"/>
      <c r="E66" s="78">
        <f t="shared" ref="E66:N66" si="8">SUM(E60:E64)</f>
        <v>125717.07800000001</v>
      </c>
      <c r="F66" s="78">
        <f t="shared" si="8"/>
        <v>234447.2</v>
      </c>
      <c r="G66" s="78">
        <f t="shared" si="8"/>
        <v>239894.7</v>
      </c>
      <c r="H66" s="78">
        <f>SUM(H60:H64)</f>
        <v>179926.64500000002</v>
      </c>
      <c r="I66" s="78">
        <f>SUM(I60:I64)</f>
        <v>262344.59999999998</v>
      </c>
      <c r="J66" s="78">
        <f>SUM(J60:J65)</f>
        <v>281586.59999999998</v>
      </c>
      <c r="K66" s="78">
        <f>SUM(K60:K65)</f>
        <v>2103363.1115299999</v>
      </c>
      <c r="L66" s="78">
        <f t="shared" si="8"/>
        <v>0</v>
      </c>
      <c r="M66" s="78">
        <f>SUM(M60:M64)</f>
        <v>327746.5</v>
      </c>
      <c r="N66" s="78">
        <f t="shared" si="8"/>
        <v>0</v>
      </c>
      <c r="O66" s="78">
        <f>SUM(O60:O64)</f>
        <v>327756.40000000002</v>
      </c>
      <c r="P66" s="78">
        <f>SUM(P60:P64)</f>
        <v>0</v>
      </c>
      <c r="Q66" s="78">
        <f>SUM(Q60:Q64)</f>
        <v>327767.3</v>
      </c>
    </row>
    <row r="67" spans="1:19">
      <c r="A67" s="9">
        <v>41</v>
      </c>
      <c r="B67" s="18">
        <v>13321200</v>
      </c>
      <c r="C67" s="88" t="s">
        <v>68</v>
      </c>
      <c r="D67" s="89"/>
      <c r="E67" s="90">
        <v>1669224.6</v>
      </c>
      <c r="F67" s="18"/>
      <c r="H67" s="90">
        <v>1056720.2290000001</v>
      </c>
      <c r="I67" s="90"/>
      <c r="J67" s="90"/>
      <c r="K67" s="90">
        <v>199511.2</v>
      </c>
      <c r="L67" s="90"/>
      <c r="M67" s="90"/>
      <c r="N67" s="90"/>
      <c r="O67" s="90"/>
      <c r="P67" s="90"/>
      <c r="Q67" s="90"/>
    </row>
    <row r="68" spans="1:19">
      <c r="A68" s="9">
        <v>42</v>
      </c>
      <c r="B68" s="18">
        <v>13321100</v>
      </c>
      <c r="C68" s="88" t="s">
        <v>69</v>
      </c>
      <c r="D68" s="89"/>
      <c r="E68" s="90"/>
      <c r="F68" s="90">
        <v>2201.8000000000002</v>
      </c>
      <c r="G68" s="90">
        <v>2201.8000000000002</v>
      </c>
      <c r="H68" s="90">
        <v>2201.83</v>
      </c>
      <c r="I68" s="90"/>
      <c r="J68" s="90"/>
      <c r="K68" s="90"/>
      <c r="L68" s="90"/>
      <c r="M68" s="90"/>
      <c r="N68" s="90"/>
      <c r="O68" s="90"/>
      <c r="P68" s="90"/>
      <c r="Q68" s="90"/>
    </row>
    <row r="69" spans="1:19" ht="15">
      <c r="A69" s="9">
        <v>43</v>
      </c>
      <c r="B69" s="18">
        <v>13321300</v>
      </c>
      <c r="C69" s="91" t="s">
        <v>70</v>
      </c>
      <c r="D69" s="89"/>
      <c r="E69" s="90"/>
      <c r="F69" s="90"/>
      <c r="G69" s="90"/>
      <c r="H69" s="90">
        <v>18833.25604</v>
      </c>
      <c r="I69" s="90"/>
      <c r="J69" s="90"/>
      <c r="K69" s="90"/>
      <c r="L69" s="90"/>
      <c r="M69" s="90"/>
      <c r="N69" s="90"/>
      <c r="O69" s="90"/>
      <c r="P69" s="90"/>
      <c r="Q69" s="90"/>
    </row>
    <row r="70" spans="1:19">
      <c r="A70" s="9"/>
      <c r="B70" s="18"/>
      <c r="C70" s="92" t="s">
        <v>71</v>
      </c>
      <c r="D70" s="92"/>
      <c r="E70" s="78">
        <f>E66+E58+E67+E68+E69</f>
        <v>2488656.9301000005</v>
      </c>
      <c r="F70" s="78">
        <f>F66+F58+F67+F68+F69</f>
        <v>1051849.2</v>
      </c>
      <c r="G70" s="78">
        <f>G66+G58+G67+G68+G69</f>
        <v>1140493.3</v>
      </c>
      <c r="H70" s="78">
        <f>H66+H58+H67+H68+H69+H65</f>
        <v>3065655.0489500002</v>
      </c>
      <c r="I70" s="78">
        <f>I66+I58</f>
        <v>1209522.0137999998</v>
      </c>
      <c r="J70" s="78">
        <f>J66+J58</f>
        <v>1305464.0137999998</v>
      </c>
      <c r="K70" s="78">
        <f>K66+K58+K67</f>
        <v>2696955.02764</v>
      </c>
      <c r="L70" s="78">
        <f t="shared" ref="L70:Q70" si="9">L66+L58</f>
        <v>870005.4</v>
      </c>
      <c r="M70" s="93">
        <f>M66+M58</f>
        <v>1448900.5320000001</v>
      </c>
      <c r="N70" s="78">
        <f t="shared" si="9"/>
        <v>999925.4</v>
      </c>
      <c r="O70" s="78">
        <f t="shared" si="9"/>
        <v>1578829.8319999999</v>
      </c>
      <c r="P70" s="78">
        <f t="shared" si="9"/>
        <v>1141979.3999999999</v>
      </c>
      <c r="Q70" s="78">
        <f t="shared" si="9"/>
        <v>1720894.7320000001</v>
      </c>
      <c r="S70" s="28"/>
    </row>
    <row r="73" spans="1:19" ht="15.75">
      <c r="B73" s="94"/>
      <c r="C73" s="247" t="s">
        <v>228</v>
      </c>
      <c r="D73" s="32"/>
      <c r="E73" s="33"/>
      <c r="F73" s="33"/>
      <c r="G73" s="33"/>
      <c r="H73" s="33"/>
      <c r="I73" s="33"/>
      <c r="J73" s="33"/>
      <c r="K73" s="33" t="s">
        <v>229</v>
      </c>
    </row>
    <row r="74" spans="1:19">
      <c r="E74" s="28"/>
      <c r="M74" s="28"/>
    </row>
    <row r="75" spans="1:19">
      <c r="E75" s="28"/>
    </row>
    <row r="76" spans="1:19">
      <c r="M76" s="28"/>
    </row>
    <row r="80" spans="1:19">
      <c r="N80" s="28"/>
    </row>
    <row r="81" spans="14:14">
      <c r="N81" s="28"/>
    </row>
  </sheetData>
  <mergeCells count="18">
    <mergeCell ref="A7:O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M9"/>
    <mergeCell ref="N9:O9"/>
    <mergeCell ref="P9:Q9"/>
    <mergeCell ref="L11:M11"/>
    <mergeCell ref="N11:O11"/>
    <mergeCell ref="P11:Q11"/>
  </mergeCells>
  <pageMargins left="0.39370078740157483" right="0.39370078740157483" top="0.39370078740157483" bottom="0.39370078740157483" header="0.31496062992125984" footer="0.31496062992125984"/>
  <pageSetup paperSize="9" scale="73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679"/>
  <sheetViews>
    <sheetView view="pageBreakPreview" zoomScale="70" zoomScaleNormal="100" zoomScaleSheetLayoutView="70" workbookViewId="0">
      <pane xSplit="3" ySplit="12" topLeftCell="D13" activePane="bottomRight" state="frozen"/>
      <selection pane="topRight" activeCell="D1" sqref="D1"/>
      <selection pane="bottomLeft" activeCell="A9" sqref="A9"/>
      <selection pane="bottomRight" activeCell="P10" sqref="P10"/>
    </sheetView>
  </sheetViews>
  <sheetFormatPr defaultColWidth="9.140625" defaultRowHeight="12.75" outlineLevelRow="1"/>
  <cols>
    <col min="1" max="1" width="4.42578125" style="95" customWidth="1"/>
    <col min="2" max="2" width="30.42578125" style="97" customWidth="1"/>
    <col min="3" max="3" width="9.42578125" style="97" customWidth="1"/>
    <col min="4" max="4" width="10.28515625" style="98" customWidth="1"/>
    <col min="5" max="5" width="9.28515625" style="98" customWidth="1"/>
    <col min="6" max="6" width="12.7109375" style="98" customWidth="1"/>
    <col min="7" max="7" width="9.7109375" style="98" customWidth="1"/>
    <col min="8" max="8" width="10.28515625" style="97" customWidth="1"/>
    <col min="9" max="9" width="10.42578125" style="97" customWidth="1"/>
    <col min="10" max="10" width="11.85546875" style="97" customWidth="1"/>
    <col min="11" max="11" width="8.7109375" style="97" customWidth="1"/>
    <col min="12" max="12" width="12.28515625" style="121" customWidth="1"/>
    <col min="13" max="13" width="10.7109375" style="97" customWidth="1"/>
    <col min="14" max="14" width="11.28515625" style="97" customWidth="1"/>
    <col min="15" max="15" width="8.85546875" style="97" bestFit="1" customWidth="1"/>
    <col min="16" max="16" width="10.85546875" style="97" customWidth="1"/>
    <col min="17" max="17" width="8.85546875" style="97" bestFit="1" customWidth="1"/>
    <col min="18" max="18" width="10.7109375" style="97" customWidth="1"/>
    <col min="19" max="19" width="8.7109375" style="97" customWidth="1"/>
    <col min="20" max="20" width="9.5703125" style="97" customWidth="1"/>
    <col min="21" max="21" width="8.140625" style="97" customWidth="1"/>
    <col min="22" max="22" width="8.28515625" style="97" customWidth="1"/>
    <col min="23" max="23" width="7.7109375" style="97" customWidth="1"/>
    <col min="24" max="25" width="10.28515625" style="97" bestFit="1" customWidth="1"/>
    <col min="26" max="256" width="9.140625" style="97"/>
    <col min="257" max="257" width="4.42578125" style="97" customWidth="1"/>
    <col min="258" max="258" width="30.42578125" style="97" customWidth="1"/>
    <col min="259" max="259" width="9.42578125" style="97" customWidth="1"/>
    <col min="260" max="260" width="10.28515625" style="97" customWidth="1"/>
    <col min="261" max="261" width="9.28515625" style="97" customWidth="1"/>
    <col min="262" max="262" width="12.7109375" style="97" customWidth="1"/>
    <col min="263" max="263" width="9.7109375" style="97" customWidth="1"/>
    <col min="264" max="264" width="10.28515625" style="97" customWidth="1"/>
    <col min="265" max="265" width="10.42578125" style="97" customWidth="1"/>
    <col min="266" max="266" width="11.85546875" style="97" customWidth="1"/>
    <col min="267" max="267" width="8.7109375" style="97" customWidth="1"/>
    <col min="268" max="268" width="12.28515625" style="97" customWidth="1"/>
    <col min="269" max="269" width="10.7109375" style="97" customWidth="1"/>
    <col min="270" max="270" width="11.28515625" style="97" customWidth="1"/>
    <col min="271" max="271" width="8.85546875" style="97" bestFit="1" customWidth="1"/>
    <col min="272" max="272" width="10.85546875" style="97" customWidth="1"/>
    <col min="273" max="273" width="8.85546875" style="97" bestFit="1" customWidth="1"/>
    <col min="274" max="274" width="10.7109375" style="97" customWidth="1"/>
    <col min="275" max="275" width="8.7109375" style="97" customWidth="1"/>
    <col min="276" max="276" width="9.5703125" style="97" customWidth="1"/>
    <col min="277" max="277" width="8.140625" style="97" customWidth="1"/>
    <col min="278" max="278" width="8.28515625" style="97" customWidth="1"/>
    <col min="279" max="279" width="7.7109375" style="97" customWidth="1"/>
    <col min="280" max="281" width="10.28515625" style="97" bestFit="1" customWidth="1"/>
    <col min="282" max="512" width="9.140625" style="97"/>
    <col min="513" max="513" width="4.42578125" style="97" customWidth="1"/>
    <col min="514" max="514" width="30.42578125" style="97" customWidth="1"/>
    <col min="515" max="515" width="9.42578125" style="97" customWidth="1"/>
    <col min="516" max="516" width="10.28515625" style="97" customWidth="1"/>
    <col min="517" max="517" width="9.28515625" style="97" customWidth="1"/>
    <col min="518" max="518" width="12.7109375" style="97" customWidth="1"/>
    <col min="519" max="519" width="9.7109375" style="97" customWidth="1"/>
    <col min="520" max="520" width="10.28515625" style="97" customWidth="1"/>
    <col min="521" max="521" width="10.42578125" style="97" customWidth="1"/>
    <col min="522" max="522" width="11.85546875" style="97" customWidth="1"/>
    <col min="523" max="523" width="8.7109375" style="97" customWidth="1"/>
    <col min="524" max="524" width="12.28515625" style="97" customWidth="1"/>
    <col min="525" max="525" width="10.7109375" style="97" customWidth="1"/>
    <col min="526" max="526" width="11.28515625" style="97" customWidth="1"/>
    <col min="527" max="527" width="8.85546875" style="97" bestFit="1" customWidth="1"/>
    <col min="528" max="528" width="10.85546875" style="97" customWidth="1"/>
    <col min="529" max="529" width="8.85546875" style="97" bestFit="1" customWidth="1"/>
    <col min="530" max="530" width="10.7109375" style="97" customWidth="1"/>
    <col min="531" max="531" width="8.7109375" style="97" customWidth="1"/>
    <col min="532" max="532" width="9.5703125" style="97" customWidth="1"/>
    <col min="533" max="533" width="8.140625" style="97" customWidth="1"/>
    <col min="534" max="534" width="8.28515625" style="97" customWidth="1"/>
    <col min="535" max="535" width="7.7109375" style="97" customWidth="1"/>
    <col min="536" max="537" width="10.28515625" style="97" bestFit="1" customWidth="1"/>
    <col min="538" max="768" width="9.140625" style="97"/>
    <col min="769" max="769" width="4.42578125" style="97" customWidth="1"/>
    <col min="770" max="770" width="30.42578125" style="97" customWidth="1"/>
    <col min="771" max="771" width="9.42578125" style="97" customWidth="1"/>
    <col min="772" max="772" width="10.28515625" style="97" customWidth="1"/>
    <col min="773" max="773" width="9.28515625" style="97" customWidth="1"/>
    <col min="774" max="774" width="12.7109375" style="97" customWidth="1"/>
    <col min="775" max="775" width="9.7109375" style="97" customWidth="1"/>
    <col min="776" max="776" width="10.28515625" style="97" customWidth="1"/>
    <col min="777" max="777" width="10.42578125" style="97" customWidth="1"/>
    <col min="778" max="778" width="11.85546875" style="97" customWidth="1"/>
    <col min="779" max="779" width="8.7109375" style="97" customWidth="1"/>
    <col min="780" max="780" width="12.28515625" style="97" customWidth="1"/>
    <col min="781" max="781" width="10.7109375" style="97" customWidth="1"/>
    <col min="782" max="782" width="11.28515625" style="97" customWidth="1"/>
    <col min="783" max="783" width="8.85546875" style="97" bestFit="1" customWidth="1"/>
    <col min="784" max="784" width="10.85546875" style="97" customWidth="1"/>
    <col min="785" max="785" width="8.85546875" style="97" bestFit="1" customWidth="1"/>
    <col min="786" max="786" width="10.7109375" style="97" customWidth="1"/>
    <col min="787" max="787" width="8.7109375" style="97" customWidth="1"/>
    <col min="788" max="788" width="9.5703125" style="97" customWidth="1"/>
    <col min="789" max="789" width="8.140625" style="97" customWidth="1"/>
    <col min="790" max="790" width="8.28515625" style="97" customWidth="1"/>
    <col min="791" max="791" width="7.7109375" style="97" customWidth="1"/>
    <col min="792" max="793" width="10.28515625" style="97" bestFit="1" customWidth="1"/>
    <col min="794" max="1024" width="9.140625" style="97"/>
    <col min="1025" max="1025" width="4.42578125" style="97" customWidth="1"/>
    <col min="1026" max="1026" width="30.42578125" style="97" customWidth="1"/>
    <col min="1027" max="1027" width="9.42578125" style="97" customWidth="1"/>
    <col min="1028" max="1028" width="10.28515625" style="97" customWidth="1"/>
    <col min="1029" max="1029" width="9.28515625" style="97" customWidth="1"/>
    <col min="1030" max="1030" width="12.7109375" style="97" customWidth="1"/>
    <col min="1031" max="1031" width="9.7109375" style="97" customWidth="1"/>
    <col min="1032" max="1032" width="10.28515625" style="97" customWidth="1"/>
    <col min="1033" max="1033" width="10.42578125" style="97" customWidth="1"/>
    <col min="1034" max="1034" width="11.85546875" style="97" customWidth="1"/>
    <col min="1035" max="1035" width="8.7109375" style="97" customWidth="1"/>
    <col min="1036" max="1036" width="12.28515625" style="97" customWidth="1"/>
    <col min="1037" max="1037" width="10.7109375" style="97" customWidth="1"/>
    <col min="1038" max="1038" width="11.28515625" style="97" customWidth="1"/>
    <col min="1039" max="1039" width="8.85546875" style="97" bestFit="1" customWidth="1"/>
    <col min="1040" max="1040" width="10.85546875" style="97" customWidth="1"/>
    <col min="1041" max="1041" width="8.85546875" style="97" bestFit="1" customWidth="1"/>
    <col min="1042" max="1042" width="10.7109375" style="97" customWidth="1"/>
    <col min="1043" max="1043" width="8.7109375" style="97" customWidth="1"/>
    <col min="1044" max="1044" width="9.5703125" style="97" customWidth="1"/>
    <col min="1045" max="1045" width="8.140625" style="97" customWidth="1"/>
    <col min="1046" max="1046" width="8.28515625" style="97" customWidth="1"/>
    <col min="1047" max="1047" width="7.7109375" style="97" customWidth="1"/>
    <col min="1048" max="1049" width="10.28515625" style="97" bestFit="1" customWidth="1"/>
    <col min="1050" max="1280" width="9.140625" style="97"/>
    <col min="1281" max="1281" width="4.42578125" style="97" customWidth="1"/>
    <col min="1282" max="1282" width="30.42578125" style="97" customWidth="1"/>
    <col min="1283" max="1283" width="9.42578125" style="97" customWidth="1"/>
    <col min="1284" max="1284" width="10.28515625" style="97" customWidth="1"/>
    <col min="1285" max="1285" width="9.28515625" style="97" customWidth="1"/>
    <col min="1286" max="1286" width="12.7109375" style="97" customWidth="1"/>
    <col min="1287" max="1287" width="9.7109375" style="97" customWidth="1"/>
    <col min="1288" max="1288" width="10.28515625" style="97" customWidth="1"/>
    <col min="1289" max="1289" width="10.42578125" style="97" customWidth="1"/>
    <col min="1290" max="1290" width="11.85546875" style="97" customWidth="1"/>
    <col min="1291" max="1291" width="8.7109375" style="97" customWidth="1"/>
    <col min="1292" max="1292" width="12.28515625" style="97" customWidth="1"/>
    <col min="1293" max="1293" width="10.7109375" style="97" customWidth="1"/>
    <col min="1294" max="1294" width="11.28515625" style="97" customWidth="1"/>
    <col min="1295" max="1295" width="8.85546875" style="97" bestFit="1" customWidth="1"/>
    <col min="1296" max="1296" width="10.85546875" style="97" customWidth="1"/>
    <col min="1297" max="1297" width="8.85546875" style="97" bestFit="1" customWidth="1"/>
    <col min="1298" max="1298" width="10.7109375" style="97" customWidth="1"/>
    <col min="1299" max="1299" width="8.7109375" style="97" customWidth="1"/>
    <col min="1300" max="1300" width="9.5703125" style="97" customWidth="1"/>
    <col min="1301" max="1301" width="8.140625" style="97" customWidth="1"/>
    <col min="1302" max="1302" width="8.28515625" style="97" customWidth="1"/>
    <col min="1303" max="1303" width="7.7109375" style="97" customWidth="1"/>
    <col min="1304" max="1305" width="10.28515625" style="97" bestFit="1" customWidth="1"/>
    <col min="1306" max="1536" width="9.140625" style="97"/>
    <col min="1537" max="1537" width="4.42578125" style="97" customWidth="1"/>
    <col min="1538" max="1538" width="30.42578125" style="97" customWidth="1"/>
    <col min="1539" max="1539" width="9.42578125" style="97" customWidth="1"/>
    <col min="1540" max="1540" width="10.28515625" style="97" customWidth="1"/>
    <col min="1541" max="1541" width="9.28515625" style="97" customWidth="1"/>
    <col min="1542" max="1542" width="12.7109375" style="97" customWidth="1"/>
    <col min="1543" max="1543" width="9.7109375" style="97" customWidth="1"/>
    <col min="1544" max="1544" width="10.28515625" style="97" customWidth="1"/>
    <col min="1545" max="1545" width="10.42578125" style="97" customWidth="1"/>
    <col min="1546" max="1546" width="11.85546875" style="97" customWidth="1"/>
    <col min="1547" max="1547" width="8.7109375" style="97" customWidth="1"/>
    <col min="1548" max="1548" width="12.28515625" style="97" customWidth="1"/>
    <col min="1549" max="1549" width="10.7109375" style="97" customWidth="1"/>
    <col min="1550" max="1550" width="11.28515625" style="97" customWidth="1"/>
    <col min="1551" max="1551" width="8.85546875" style="97" bestFit="1" customWidth="1"/>
    <col min="1552" max="1552" width="10.85546875" style="97" customWidth="1"/>
    <col min="1553" max="1553" width="8.85546875" style="97" bestFit="1" customWidth="1"/>
    <col min="1554" max="1554" width="10.7109375" style="97" customWidth="1"/>
    <col min="1555" max="1555" width="8.7109375" style="97" customWidth="1"/>
    <col min="1556" max="1556" width="9.5703125" style="97" customWidth="1"/>
    <col min="1557" max="1557" width="8.140625" style="97" customWidth="1"/>
    <col min="1558" max="1558" width="8.28515625" style="97" customWidth="1"/>
    <col min="1559" max="1559" width="7.7109375" style="97" customWidth="1"/>
    <col min="1560" max="1561" width="10.28515625" style="97" bestFit="1" customWidth="1"/>
    <col min="1562" max="1792" width="9.140625" style="97"/>
    <col min="1793" max="1793" width="4.42578125" style="97" customWidth="1"/>
    <col min="1794" max="1794" width="30.42578125" style="97" customWidth="1"/>
    <col min="1795" max="1795" width="9.42578125" style="97" customWidth="1"/>
    <col min="1796" max="1796" width="10.28515625" style="97" customWidth="1"/>
    <col min="1797" max="1797" width="9.28515625" style="97" customWidth="1"/>
    <col min="1798" max="1798" width="12.7109375" style="97" customWidth="1"/>
    <col min="1799" max="1799" width="9.7109375" style="97" customWidth="1"/>
    <col min="1800" max="1800" width="10.28515625" style="97" customWidth="1"/>
    <col min="1801" max="1801" width="10.42578125" style="97" customWidth="1"/>
    <col min="1802" max="1802" width="11.85546875" style="97" customWidth="1"/>
    <col min="1803" max="1803" width="8.7109375" style="97" customWidth="1"/>
    <col min="1804" max="1804" width="12.28515625" style="97" customWidth="1"/>
    <col min="1805" max="1805" width="10.7109375" style="97" customWidth="1"/>
    <col min="1806" max="1806" width="11.28515625" style="97" customWidth="1"/>
    <col min="1807" max="1807" width="8.85546875" style="97" bestFit="1" customWidth="1"/>
    <col min="1808" max="1808" width="10.85546875" style="97" customWidth="1"/>
    <col min="1809" max="1809" width="8.85546875" style="97" bestFit="1" customWidth="1"/>
    <col min="1810" max="1810" width="10.7109375" style="97" customWidth="1"/>
    <col min="1811" max="1811" width="8.7109375" style="97" customWidth="1"/>
    <col min="1812" max="1812" width="9.5703125" style="97" customWidth="1"/>
    <col min="1813" max="1813" width="8.140625" style="97" customWidth="1"/>
    <col min="1814" max="1814" width="8.28515625" style="97" customWidth="1"/>
    <col min="1815" max="1815" width="7.7109375" style="97" customWidth="1"/>
    <col min="1816" max="1817" width="10.28515625" style="97" bestFit="1" customWidth="1"/>
    <col min="1818" max="2048" width="9.140625" style="97"/>
    <col min="2049" max="2049" width="4.42578125" style="97" customWidth="1"/>
    <col min="2050" max="2050" width="30.42578125" style="97" customWidth="1"/>
    <col min="2051" max="2051" width="9.42578125" style="97" customWidth="1"/>
    <col min="2052" max="2052" width="10.28515625" style="97" customWidth="1"/>
    <col min="2053" max="2053" width="9.28515625" style="97" customWidth="1"/>
    <col min="2054" max="2054" width="12.7109375" style="97" customWidth="1"/>
    <col min="2055" max="2055" width="9.7109375" style="97" customWidth="1"/>
    <col min="2056" max="2056" width="10.28515625" style="97" customWidth="1"/>
    <col min="2057" max="2057" width="10.42578125" style="97" customWidth="1"/>
    <col min="2058" max="2058" width="11.85546875" style="97" customWidth="1"/>
    <col min="2059" max="2059" width="8.7109375" style="97" customWidth="1"/>
    <col min="2060" max="2060" width="12.28515625" style="97" customWidth="1"/>
    <col min="2061" max="2061" width="10.7109375" style="97" customWidth="1"/>
    <col min="2062" max="2062" width="11.28515625" style="97" customWidth="1"/>
    <col min="2063" max="2063" width="8.85546875" style="97" bestFit="1" customWidth="1"/>
    <col min="2064" max="2064" width="10.85546875" style="97" customWidth="1"/>
    <col min="2065" max="2065" width="8.85546875" style="97" bestFit="1" customWidth="1"/>
    <col min="2066" max="2066" width="10.7109375" style="97" customWidth="1"/>
    <col min="2067" max="2067" width="8.7109375" style="97" customWidth="1"/>
    <col min="2068" max="2068" width="9.5703125" style="97" customWidth="1"/>
    <col min="2069" max="2069" width="8.140625" style="97" customWidth="1"/>
    <col min="2070" max="2070" width="8.28515625" style="97" customWidth="1"/>
    <col min="2071" max="2071" width="7.7109375" style="97" customWidth="1"/>
    <col min="2072" max="2073" width="10.28515625" style="97" bestFit="1" customWidth="1"/>
    <col min="2074" max="2304" width="9.140625" style="97"/>
    <col min="2305" max="2305" width="4.42578125" style="97" customWidth="1"/>
    <col min="2306" max="2306" width="30.42578125" style="97" customWidth="1"/>
    <col min="2307" max="2307" width="9.42578125" style="97" customWidth="1"/>
    <col min="2308" max="2308" width="10.28515625" style="97" customWidth="1"/>
    <col min="2309" max="2309" width="9.28515625" style="97" customWidth="1"/>
    <col min="2310" max="2310" width="12.7109375" style="97" customWidth="1"/>
    <col min="2311" max="2311" width="9.7109375" style="97" customWidth="1"/>
    <col min="2312" max="2312" width="10.28515625" style="97" customWidth="1"/>
    <col min="2313" max="2313" width="10.42578125" style="97" customWidth="1"/>
    <col min="2314" max="2314" width="11.85546875" style="97" customWidth="1"/>
    <col min="2315" max="2315" width="8.7109375" style="97" customWidth="1"/>
    <col min="2316" max="2316" width="12.28515625" style="97" customWidth="1"/>
    <col min="2317" max="2317" width="10.7109375" style="97" customWidth="1"/>
    <col min="2318" max="2318" width="11.28515625" style="97" customWidth="1"/>
    <col min="2319" max="2319" width="8.85546875" style="97" bestFit="1" customWidth="1"/>
    <col min="2320" max="2320" width="10.85546875" style="97" customWidth="1"/>
    <col min="2321" max="2321" width="8.85546875" style="97" bestFit="1" customWidth="1"/>
    <col min="2322" max="2322" width="10.7109375" style="97" customWidth="1"/>
    <col min="2323" max="2323" width="8.7109375" style="97" customWidth="1"/>
    <col min="2324" max="2324" width="9.5703125" style="97" customWidth="1"/>
    <col min="2325" max="2325" width="8.140625" style="97" customWidth="1"/>
    <col min="2326" max="2326" width="8.28515625" style="97" customWidth="1"/>
    <col min="2327" max="2327" width="7.7109375" style="97" customWidth="1"/>
    <col min="2328" max="2329" width="10.28515625" style="97" bestFit="1" customWidth="1"/>
    <col min="2330" max="2560" width="9.140625" style="97"/>
    <col min="2561" max="2561" width="4.42578125" style="97" customWidth="1"/>
    <col min="2562" max="2562" width="30.42578125" style="97" customWidth="1"/>
    <col min="2563" max="2563" width="9.42578125" style="97" customWidth="1"/>
    <col min="2564" max="2564" width="10.28515625" style="97" customWidth="1"/>
    <col min="2565" max="2565" width="9.28515625" style="97" customWidth="1"/>
    <col min="2566" max="2566" width="12.7109375" style="97" customWidth="1"/>
    <col min="2567" max="2567" width="9.7109375" style="97" customWidth="1"/>
    <col min="2568" max="2568" width="10.28515625" style="97" customWidth="1"/>
    <col min="2569" max="2569" width="10.42578125" style="97" customWidth="1"/>
    <col min="2570" max="2570" width="11.85546875" style="97" customWidth="1"/>
    <col min="2571" max="2571" width="8.7109375" style="97" customWidth="1"/>
    <col min="2572" max="2572" width="12.28515625" style="97" customWidth="1"/>
    <col min="2573" max="2573" width="10.7109375" style="97" customWidth="1"/>
    <col min="2574" max="2574" width="11.28515625" style="97" customWidth="1"/>
    <col min="2575" max="2575" width="8.85546875" style="97" bestFit="1" customWidth="1"/>
    <col min="2576" max="2576" width="10.85546875" style="97" customWidth="1"/>
    <col min="2577" max="2577" width="8.85546875" style="97" bestFit="1" customWidth="1"/>
    <col min="2578" max="2578" width="10.7109375" style="97" customWidth="1"/>
    <col min="2579" max="2579" width="8.7109375" style="97" customWidth="1"/>
    <col min="2580" max="2580" width="9.5703125" style="97" customWidth="1"/>
    <col min="2581" max="2581" width="8.140625" style="97" customWidth="1"/>
    <col min="2582" max="2582" width="8.28515625" style="97" customWidth="1"/>
    <col min="2583" max="2583" width="7.7109375" style="97" customWidth="1"/>
    <col min="2584" max="2585" width="10.28515625" style="97" bestFit="1" customWidth="1"/>
    <col min="2586" max="2816" width="9.140625" style="97"/>
    <col min="2817" max="2817" width="4.42578125" style="97" customWidth="1"/>
    <col min="2818" max="2818" width="30.42578125" style="97" customWidth="1"/>
    <col min="2819" max="2819" width="9.42578125" style="97" customWidth="1"/>
    <col min="2820" max="2820" width="10.28515625" style="97" customWidth="1"/>
    <col min="2821" max="2821" width="9.28515625" style="97" customWidth="1"/>
    <col min="2822" max="2822" width="12.7109375" style="97" customWidth="1"/>
    <col min="2823" max="2823" width="9.7109375" style="97" customWidth="1"/>
    <col min="2824" max="2824" width="10.28515625" style="97" customWidth="1"/>
    <col min="2825" max="2825" width="10.42578125" style="97" customWidth="1"/>
    <col min="2826" max="2826" width="11.85546875" style="97" customWidth="1"/>
    <col min="2827" max="2827" width="8.7109375" style="97" customWidth="1"/>
    <col min="2828" max="2828" width="12.28515625" style="97" customWidth="1"/>
    <col min="2829" max="2829" width="10.7109375" style="97" customWidth="1"/>
    <col min="2830" max="2830" width="11.28515625" style="97" customWidth="1"/>
    <col min="2831" max="2831" width="8.85546875" style="97" bestFit="1" customWidth="1"/>
    <col min="2832" max="2832" width="10.85546875" style="97" customWidth="1"/>
    <col min="2833" max="2833" width="8.85546875" style="97" bestFit="1" customWidth="1"/>
    <col min="2834" max="2834" width="10.7109375" style="97" customWidth="1"/>
    <col min="2835" max="2835" width="8.7109375" style="97" customWidth="1"/>
    <col min="2836" max="2836" width="9.5703125" style="97" customWidth="1"/>
    <col min="2837" max="2837" width="8.140625" style="97" customWidth="1"/>
    <col min="2838" max="2838" width="8.28515625" style="97" customWidth="1"/>
    <col min="2839" max="2839" width="7.7109375" style="97" customWidth="1"/>
    <col min="2840" max="2841" width="10.28515625" style="97" bestFit="1" customWidth="1"/>
    <col min="2842" max="3072" width="9.140625" style="97"/>
    <col min="3073" max="3073" width="4.42578125" style="97" customWidth="1"/>
    <col min="3074" max="3074" width="30.42578125" style="97" customWidth="1"/>
    <col min="3075" max="3075" width="9.42578125" style="97" customWidth="1"/>
    <col min="3076" max="3076" width="10.28515625" style="97" customWidth="1"/>
    <col min="3077" max="3077" width="9.28515625" style="97" customWidth="1"/>
    <col min="3078" max="3078" width="12.7109375" style="97" customWidth="1"/>
    <col min="3079" max="3079" width="9.7109375" style="97" customWidth="1"/>
    <col min="3080" max="3080" width="10.28515625" style="97" customWidth="1"/>
    <col min="3081" max="3081" width="10.42578125" style="97" customWidth="1"/>
    <col min="3082" max="3082" width="11.85546875" style="97" customWidth="1"/>
    <col min="3083" max="3083" width="8.7109375" style="97" customWidth="1"/>
    <col min="3084" max="3084" width="12.28515625" style="97" customWidth="1"/>
    <col min="3085" max="3085" width="10.7109375" style="97" customWidth="1"/>
    <col min="3086" max="3086" width="11.28515625" style="97" customWidth="1"/>
    <col min="3087" max="3087" width="8.85546875" style="97" bestFit="1" customWidth="1"/>
    <col min="3088" max="3088" width="10.85546875" style="97" customWidth="1"/>
    <col min="3089" max="3089" width="8.85546875" style="97" bestFit="1" customWidth="1"/>
    <col min="3090" max="3090" width="10.7109375" style="97" customWidth="1"/>
    <col min="3091" max="3091" width="8.7109375" style="97" customWidth="1"/>
    <col min="3092" max="3092" width="9.5703125" style="97" customWidth="1"/>
    <col min="3093" max="3093" width="8.140625" style="97" customWidth="1"/>
    <col min="3094" max="3094" width="8.28515625" style="97" customWidth="1"/>
    <col min="3095" max="3095" width="7.7109375" style="97" customWidth="1"/>
    <col min="3096" max="3097" width="10.28515625" style="97" bestFit="1" customWidth="1"/>
    <col min="3098" max="3328" width="9.140625" style="97"/>
    <col min="3329" max="3329" width="4.42578125" style="97" customWidth="1"/>
    <col min="3330" max="3330" width="30.42578125" style="97" customWidth="1"/>
    <col min="3331" max="3331" width="9.42578125" style="97" customWidth="1"/>
    <col min="3332" max="3332" width="10.28515625" style="97" customWidth="1"/>
    <col min="3333" max="3333" width="9.28515625" style="97" customWidth="1"/>
    <col min="3334" max="3334" width="12.7109375" style="97" customWidth="1"/>
    <col min="3335" max="3335" width="9.7109375" style="97" customWidth="1"/>
    <col min="3336" max="3336" width="10.28515625" style="97" customWidth="1"/>
    <col min="3337" max="3337" width="10.42578125" style="97" customWidth="1"/>
    <col min="3338" max="3338" width="11.85546875" style="97" customWidth="1"/>
    <col min="3339" max="3339" width="8.7109375" style="97" customWidth="1"/>
    <col min="3340" max="3340" width="12.28515625" style="97" customWidth="1"/>
    <col min="3341" max="3341" width="10.7109375" style="97" customWidth="1"/>
    <col min="3342" max="3342" width="11.28515625" style="97" customWidth="1"/>
    <col min="3343" max="3343" width="8.85546875" style="97" bestFit="1" customWidth="1"/>
    <col min="3344" max="3344" width="10.85546875" style="97" customWidth="1"/>
    <col min="3345" max="3345" width="8.85546875" style="97" bestFit="1" customWidth="1"/>
    <col min="3346" max="3346" width="10.7109375" style="97" customWidth="1"/>
    <col min="3347" max="3347" width="8.7109375" style="97" customWidth="1"/>
    <col min="3348" max="3348" width="9.5703125" style="97" customWidth="1"/>
    <col min="3349" max="3349" width="8.140625" style="97" customWidth="1"/>
    <col min="3350" max="3350" width="8.28515625" style="97" customWidth="1"/>
    <col min="3351" max="3351" width="7.7109375" style="97" customWidth="1"/>
    <col min="3352" max="3353" width="10.28515625" style="97" bestFit="1" customWidth="1"/>
    <col min="3354" max="3584" width="9.140625" style="97"/>
    <col min="3585" max="3585" width="4.42578125" style="97" customWidth="1"/>
    <col min="3586" max="3586" width="30.42578125" style="97" customWidth="1"/>
    <col min="3587" max="3587" width="9.42578125" style="97" customWidth="1"/>
    <col min="3588" max="3588" width="10.28515625" style="97" customWidth="1"/>
    <col min="3589" max="3589" width="9.28515625" style="97" customWidth="1"/>
    <col min="3590" max="3590" width="12.7109375" style="97" customWidth="1"/>
    <col min="3591" max="3591" width="9.7109375" style="97" customWidth="1"/>
    <col min="3592" max="3592" width="10.28515625" style="97" customWidth="1"/>
    <col min="3593" max="3593" width="10.42578125" style="97" customWidth="1"/>
    <col min="3594" max="3594" width="11.85546875" style="97" customWidth="1"/>
    <col min="3595" max="3595" width="8.7109375" style="97" customWidth="1"/>
    <col min="3596" max="3596" width="12.28515625" style="97" customWidth="1"/>
    <col min="3597" max="3597" width="10.7109375" style="97" customWidth="1"/>
    <col min="3598" max="3598" width="11.28515625" style="97" customWidth="1"/>
    <col min="3599" max="3599" width="8.85546875" style="97" bestFit="1" customWidth="1"/>
    <col min="3600" max="3600" width="10.85546875" style="97" customWidth="1"/>
    <col min="3601" max="3601" width="8.85546875" style="97" bestFit="1" customWidth="1"/>
    <col min="3602" max="3602" width="10.7109375" style="97" customWidth="1"/>
    <col min="3603" max="3603" width="8.7109375" style="97" customWidth="1"/>
    <col min="3604" max="3604" width="9.5703125" style="97" customWidth="1"/>
    <col min="3605" max="3605" width="8.140625" style="97" customWidth="1"/>
    <col min="3606" max="3606" width="8.28515625" style="97" customWidth="1"/>
    <col min="3607" max="3607" width="7.7109375" style="97" customWidth="1"/>
    <col min="3608" max="3609" width="10.28515625" style="97" bestFit="1" customWidth="1"/>
    <col min="3610" max="3840" width="9.140625" style="97"/>
    <col min="3841" max="3841" width="4.42578125" style="97" customWidth="1"/>
    <col min="3842" max="3842" width="30.42578125" style="97" customWidth="1"/>
    <col min="3843" max="3843" width="9.42578125" style="97" customWidth="1"/>
    <col min="3844" max="3844" width="10.28515625" style="97" customWidth="1"/>
    <col min="3845" max="3845" width="9.28515625" style="97" customWidth="1"/>
    <col min="3846" max="3846" width="12.7109375" style="97" customWidth="1"/>
    <col min="3847" max="3847" width="9.7109375" style="97" customWidth="1"/>
    <col min="3848" max="3848" width="10.28515625" style="97" customWidth="1"/>
    <col min="3849" max="3849" width="10.42578125" style="97" customWidth="1"/>
    <col min="3850" max="3850" width="11.85546875" style="97" customWidth="1"/>
    <col min="3851" max="3851" width="8.7109375" style="97" customWidth="1"/>
    <col min="3852" max="3852" width="12.28515625" style="97" customWidth="1"/>
    <col min="3853" max="3853" width="10.7109375" style="97" customWidth="1"/>
    <col min="3854" max="3854" width="11.28515625" style="97" customWidth="1"/>
    <col min="3855" max="3855" width="8.85546875" style="97" bestFit="1" customWidth="1"/>
    <col min="3856" max="3856" width="10.85546875" style="97" customWidth="1"/>
    <col min="3857" max="3857" width="8.85546875" style="97" bestFit="1" customWidth="1"/>
    <col min="3858" max="3858" width="10.7109375" style="97" customWidth="1"/>
    <col min="3859" max="3859" width="8.7109375" style="97" customWidth="1"/>
    <col min="3860" max="3860" width="9.5703125" style="97" customWidth="1"/>
    <col min="3861" max="3861" width="8.140625" style="97" customWidth="1"/>
    <col min="3862" max="3862" width="8.28515625" style="97" customWidth="1"/>
    <col min="3863" max="3863" width="7.7109375" style="97" customWidth="1"/>
    <col min="3864" max="3865" width="10.28515625" style="97" bestFit="1" customWidth="1"/>
    <col min="3866" max="4096" width="9.140625" style="97"/>
    <col min="4097" max="4097" width="4.42578125" style="97" customWidth="1"/>
    <col min="4098" max="4098" width="30.42578125" style="97" customWidth="1"/>
    <col min="4099" max="4099" width="9.42578125" style="97" customWidth="1"/>
    <col min="4100" max="4100" width="10.28515625" style="97" customWidth="1"/>
    <col min="4101" max="4101" width="9.28515625" style="97" customWidth="1"/>
    <col min="4102" max="4102" width="12.7109375" style="97" customWidth="1"/>
    <col min="4103" max="4103" width="9.7109375" style="97" customWidth="1"/>
    <col min="4104" max="4104" width="10.28515625" style="97" customWidth="1"/>
    <col min="4105" max="4105" width="10.42578125" style="97" customWidth="1"/>
    <col min="4106" max="4106" width="11.85546875" style="97" customWidth="1"/>
    <col min="4107" max="4107" width="8.7109375" style="97" customWidth="1"/>
    <col min="4108" max="4108" width="12.28515625" style="97" customWidth="1"/>
    <col min="4109" max="4109" width="10.7109375" style="97" customWidth="1"/>
    <col min="4110" max="4110" width="11.28515625" style="97" customWidth="1"/>
    <col min="4111" max="4111" width="8.85546875" style="97" bestFit="1" customWidth="1"/>
    <col min="4112" max="4112" width="10.85546875" style="97" customWidth="1"/>
    <col min="4113" max="4113" width="8.85546875" style="97" bestFit="1" customWidth="1"/>
    <col min="4114" max="4114" width="10.7109375" style="97" customWidth="1"/>
    <col min="4115" max="4115" width="8.7109375" style="97" customWidth="1"/>
    <col min="4116" max="4116" width="9.5703125" style="97" customWidth="1"/>
    <col min="4117" max="4117" width="8.140625" style="97" customWidth="1"/>
    <col min="4118" max="4118" width="8.28515625" style="97" customWidth="1"/>
    <col min="4119" max="4119" width="7.7109375" style="97" customWidth="1"/>
    <col min="4120" max="4121" width="10.28515625" style="97" bestFit="1" customWidth="1"/>
    <col min="4122" max="4352" width="9.140625" style="97"/>
    <col min="4353" max="4353" width="4.42578125" style="97" customWidth="1"/>
    <col min="4354" max="4354" width="30.42578125" style="97" customWidth="1"/>
    <col min="4355" max="4355" width="9.42578125" style="97" customWidth="1"/>
    <col min="4356" max="4356" width="10.28515625" style="97" customWidth="1"/>
    <col min="4357" max="4357" width="9.28515625" style="97" customWidth="1"/>
    <col min="4358" max="4358" width="12.7109375" style="97" customWidth="1"/>
    <col min="4359" max="4359" width="9.7109375" style="97" customWidth="1"/>
    <col min="4360" max="4360" width="10.28515625" style="97" customWidth="1"/>
    <col min="4361" max="4361" width="10.42578125" style="97" customWidth="1"/>
    <col min="4362" max="4362" width="11.85546875" style="97" customWidth="1"/>
    <col min="4363" max="4363" width="8.7109375" style="97" customWidth="1"/>
    <col min="4364" max="4364" width="12.28515625" style="97" customWidth="1"/>
    <col min="4365" max="4365" width="10.7109375" style="97" customWidth="1"/>
    <col min="4366" max="4366" width="11.28515625" style="97" customWidth="1"/>
    <col min="4367" max="4367" width="8.85546875" style="97" bestFit="1" customWidth="1"/>
    <col min="4368" max="4368" width="10.85546875" style="97" customWidth="1"/>
    <col min="4369" max="4369" width="8.85546875" style="97" bestFit="1" customWidth="1"/>
    <col min="4370" max="4370" width="10.7109375" style="97" customWidth="1"/>
    <col min="4371" max="4371" width="8.7109375" style="97" customWidth="1"/>
    <col min="4372" max="4372" width="9.5703125" style="97" customWidth="1"/>
    <col min="4373" max="4373" width="8.140625" style="97" customWidth="1"/>
    <col min="4374" max="4374" width="8.28515625" style="97" customWidth="1"/>
    <col min="4375" max="4375" width="7.7109375" style="97" customWidth="1"/>
    <col min="4376" max="4377" width="10.28515625" style="97" bestFit="1" customWidth="1"/>
    <col min="4378" max="4608" width="9.140625" style="97"/>
    <col min="4609" max="4609" width="4.42578125" style="97" customWidth="1"/>
    <col min="4610" max="4610" width="30.42578125" style="97" customWidth="1"/>
    <col min="4611" max="4611" width="9.42578125" style="97" customWidth="1"/>
    <col min="4612" max="4612" width="10.28515625" style="97" customWidth="1"/>
    <col min="4613" max="4613" width="9.28515625" style="97" customWidth="1"/>
    <col min="4614" max="4614" width="12.7109375" style="97" customWidth="1"/>
    <col min="4615" max="4615" width="9.7109375" style="97" customWidth="1"/>
    <col min="4616" max="4616" width="10.28515625" style="97" customWidth="1"/>
    <col min="4617" max="4617" width="10.42578125" style="97" customWidth="1"/>
    <col min="4618" max="4618" width="11.85546875" style="97" customWidth="1"/>
    <col min="4619" max="4619" width="8.7109375" style="97" customWidth="1"/>
    <col min="4620" max="4620" width="12.28515625" style="97" customWidth="1"/>
    <col min="4621" max="4621" width="10.7109375" style="97" customWidth="1"/>
    <col min="4622" max="4622" width="11.28515625" style="97" customWidth="1"/>
    <col min="4623" max="4623" width="8.85546875" style="97" bestFit="1" customWidth="1"/>
    <col min="4624" max="4624" width="10.85546875" style="97" customWidth="1"/>
    <col min="4625" max="4625" width="8.85546875" style="97" bestFit="1" customWidth="1"/>
    <col min="4626" max="4626" width="10.7109375" style="97" customWidth="1"/>
    <col min="4627" max="4627" width="8.7109375" style="97" customWidth="1"/>
    <col min="4628" max="4628" width="9.5703125" style="97" customWidth="1"/>
    <col min="4629" max="4629" width="8.140625" style="97" customWidth="1"/>
    <col min="4630" max="4630" width="8.28515625" style="97" customWidth="1"/>
    <col min="4631" max="4631" width="7.7109375" style="97" customWidth="1"/>
    <col min="4632" max="4633" width="10.28515625" style="97" bestFit="1" customWidth="1"/>
    <col min="4634" max="4864" width="9.140625" style="97"/>
    <col min="4865" max="4865" width="4.42578125" style="97" customWidth="1"/>
    <col min="4866" max="4866" width="30.42578125" style="97" customWidth="1"/>
    <col min="4867" max="4867" width="9.42578125" style="97" customWidth="1"/>
    <col min="4868" max="4868" width="10.28515625" style="97" customWidth="1"/>
    <col min="4869" max="4869" width="9.28515625" style="97" customWidth="1"/>
    <col min="4870" max="4870" width="12.7109375" style="97" customWidth="1"/>
    <col min="4871" max="4871" width="9.7109375" style="97" customWidth="1"/>
    <col min="4872" max="4872" width="10.28515625" style="97" customWidth="1"/>
    <col min="4873" max="4873" width="10.42578125" style="97" customWidth="1"/>
    <col min="4874" max="4874" width="11.85546875" style="97" customWidth="1"/>
    <col min="4875" max="4875" width="8.7109375" style="97" customWidth="1"/>
    <col min="4876" max="4876" width="12.28515625" style="97" customWidth="1"/>
    <col min="4877" max="4877" width="10.7109375" style="97" customWidth="1"/>
    <col min="4878" max="4878" width="11.28515625" style="97" customWidth="1"/>
    <col min="4879" max="4879" width="8.85546875" style="97" bestFit="1" customWidth="1"/>
    <col min="4880" max="4880" width="10.85546875" style="97" customWidth="1"/>
    <col min="4881" max="4881" width="8.85546875" style="97" bestFit="1" customWidth="1"/>
    <col min="4882" max="4882" width="10.7109375" style="97" customWidth="1"/>
    <col min="4883" max="4883" width="8.7109375" style="97" customWidth="1"/>
    <col min="4884" max="4884" width="9.5703125" style="97" customWidth="1"/>
    <col min="4885" max="4885" width="8.140625" style="97" customWidth="1"/>
    <col min="4886" max="4886" width="8.28515625" style="97" customWidth="1"/>
    <col min="4887" max="4887" width="7.7109375" style="97" customWidth="1"/>
    <col min="4888" max="4889" width="10.28515625" style="97" bestFit="1" customWidth="1"/>
    <col min="4890" max="5120" width="9.140625" style="97"/>
    <col min="5121" max="5121" width="4.42578125" style="97" customWidth="1"/>
    <col min="5122" max="5122" width="30.42578125" style="97" customWidth="1"/>
    <col min="5123" max="5123" width="9.42578125" style="97" customWidth="1"/>
    <col min="5124" max="5124" width="10.28515625" style="97" customWidth="1"/>
    <col min="5125" max="5125" width="9.28515625" style="97" customWidth="1"/>
    <col min="5126" max="5126" width="12.7109375" style="97" customWidth="1"/>
    <col min="5127" max="5127" width="9.7109375" style="97" customWidth="1"/>
    <col min="5128" max="5128" width="10.28515625" style="97" customWidth="1"/>
    <col min="5129" max="5129" width="10.42578125" style="97" customWidth="1"/>
    <col min="5130" max="5130" width="11.85546875" style="97" customWidth="1"/>
    <col min="5131" max="5131" width="8.7109375" style="97" customWidth="1"/>
    <col min="5132" max="5132" width="12.28515625" style="97" customWidth="1"/>
    <col min="5133" max="5133" width="10.7109375" style="97" customWidth="1"/>
    <col min="5134" max="5134" width="11.28515625" style="97" customWidth="1"/>
    <col min="5135" max="5135" width="8.85546875" style="97" bestFit="1" customWidth="1"/>
    <col min="5136" max="5136" width="10.85546875" style="97" customWidth="1"/>
    <col min="5137" max="5137" width="8.85546875" style="97" bestFit="1" customWidth="1"/>
    <col min="5138" max="5138" width="10.7109375" style="97" customWidth="1"/>
    <col min="5139" max="5139" width="8.7109375" style="97" customWidth="1"/>
    <col min="5140" max="5140" width="9.5703125" style="97" customWidth="1"/>
    <col min="5141" max="5141" width="8.140625" style="97" customWidth="1"/>
    <col min="5142" max="5142" width="8.28515625" style="97" customWidth="1"/>
    <col min="5143" max="5143" width="7.7109375" style="97" customWidth="1"/>
    <col min="5144" max="5145" width="10.28515625" style="97" bestFit="1" customWidth="1"/>
    <col min="5146" max="5376" width="9.140625" style="97"/>
    <col min="5377" max="5377" width="4.42578125" style="97" customWidth="1"/>
    <col min="5378" max="5378" width="30.42578125" style="97" customWidth="1"/>
    <col min="5379" max="5379" width="9.42578125" style="97" customWidth="1"/>
    <col min="5380" max="5380" width="10.28515625" style="97" customWidth="1"/>
    <col min="5381" max="5381" width="9.28515625" style="97" customWidth="1"/>
    <col min="5382" max="5382" width="12.7109375" style="97" customWidth="1"/>
    <col min="5383" max="5383" width="9.7109375" style="97" customWidth="1"/>
    <col min="5384" max="5384" width="10.28515625" style="97" customWidth="1"/>
    <col min="5385" max="5385" width="10.42578125" style="97" customWidth="1"/>
    <col min="5386" max="5386" width="11.85546875" style="97" customWidth="1"/>
    <col min="5387" max="5387" width="8.7109375" style="97" customWidth="1"/>
    <col min="5388" max="5388" width="12.28515625" style="97" customWidth="1"/>
    <col min="5389" max="5389" width="10.7109375" style="97" customWidth="1"/>
    <col min="5390" max="5390" width="11.28515625" style="97" customWidth="1"/>
    <col min="5391" max="5391" width="8.85546875" style="97" bestFit="1" customWidth="1"/>
    <col min="5392" max="5392" width="10.85546875" style="97" customWidth="1"/>
    <col min="5393" max="5393" width="8.85546875" style="97" bestFit="1" customWidth="1"/>
    <col min="5394" max="5394" width="10.7109375" style="97" customWidth="1"/>
    <col min="5395" max="5395" width="8.7109375" style="97" customWidth="1"/>
    <col min="5396" max="5396" width="9.5703125" style="97" customWidth="1"/>
    <col min="5397" max="5397" width="8.140625" style="97" customWidth="1"/>
    <col min="5398" max="5398" width="8.28515625" style="97" customWidth="1"/>
    <col min="5399" max="5399" width="7.7109375" style="97" customWidth="1"/>
    <col min="5400" max="5401" width="10.28515625" style="97" bestFit="1" customWidth="1"/>
    <col min="5402" max="5632" width="9.140625" style="97"/>
    <col min="5633" max="5633" width="4.42578125" style="97" customWidth="1"/>
    <col min="5634" max="5634" width="30.42578125" style="97" customWidth="1"/>
    <col min="5635" max="5635" width="9.42578125" style="97" customWidth="1"/>
    <col min="5636" max="5636" width="10.28515625" style="97" customWidth="1"/>
    <col min="5637" max="5637" width="9.28515625" style="97" customWidth="1"/>
    <col min="5638" max="5638" width="12.7109375" style="97" customWidth="1"/>
    <col min="5639" max="5639" width="9.7109375" style="97" customWidth="1"/>
    <col min="5640" max="5640" width="10.28515625" style="97" customWidth="1"/>
    <col min="5641" max="5641" width="10.42578125" style="97" customWidth="1"/>
    <col min="5642" max="5642" width="11.85546875" style="97" customWidth="1"/>
    <col min="5643" max="5643" width="8.7109375" style="97" customWidth="1"/>
    <col min="5644" max="5644" width="12.28515625" style="97" customWidth="1"/>
    <col min="5645" max="5645" width="10.7109375" style="97" customWidth="1"/>
    <col min="5646" max="5646" width="11.28515625" style="97" customWidth="1"/>
    <col min="5647" max="5647" width="8.85546875" style="97" bestFit="1" customWidth="1"/>
    <col min="5648" max="5648" width="10.85546875" style="97" customWidth="1"/>
    <col min="5649" max="5649" width="8.85546875" style="97" bestFit="1" customWidth="1"/>
    <col min="5650" max="5650" width="10.7109375" style="97" customWidth="1"/>
    <col min="5651" max="5651" width="8.7109375" style="97" customWidth="1"/>
    <col min="5652" max="5652" width="9.5703125" style="97" customWidth="1"/>
    <col min="5653" max="5653" width="8.140625" style="97" customWidth="1"/>
    <col min="5654" max="5654" width="8.28515625" style="97" customWidth="1"/>
    <col min="5655" max="5655" width="7.7109375" style="97" customWidth="1"/>
    <col min="5656" max="5657" width="10.28515625" style="97" bestFit="1" customWidth="1"/>
    <col min="5658" max="5888" width="9.140625" style="97"/>
    <col min="5889" max="5889" width="4.42578125" style="97" customWidth="1"/>
    <col min="5890" max="5890" width="30.42578125" style="97" customWidth="1"/>
    <col min="5891" max="5891" width="9.42578125" style="97" customWidth="1"/>
    <col min="5892" max="5892" width="10.28515625" style="97" customWidth="1"/>
    <col min="5893" max="5893" width="9.28515625" style="97" customWidth="1"/>
    <col min="5894" max="5894" width="12.7109375" style="97" customWidth="1"/>
    <col min="5895" max="5895" width="9.7109375" style="97" customWidth="1"/>
    <col min="5896" max="5896" width="10.28515625" style="97" customWidth="1"/>
    <col min="5897" max="5897" width="10.42578125" style="97" customWidth="1"/>
    <col min="5898" max="5898" width="11.85546875" style="97" customWidth="1"/>
    <col min="5899" max="5899" width="8.7109375" style="97" customWidth="1"/>
    <col min="5900" max="5900" width="12.28515625" style="97" customWidth="1"/>
    <col min="5901" max="5901" width="10.7109375" style="97" customWidth="1"/>
    <col min="5902" max="5902" width="11.28515625" style="97" customWidth="1"/>
    <col min="5903" max="5903" width="8.85546875" style="97" bestFit="1" customWidth="1"/>
    <col min="5904" max="5904" width="10.85546875" style="97" customWidth="1"/>
    <col min="5905" max="5905" width="8.85546875" style="97" bestFit="1" customWidth="1"/>
    <col min="5906" max="5906" width="10.7109375" style="97" customWidth="1"/>
    <col min="5907" max="5907" width="8.7109375" style="97" customWidth="1"/>
    <col min="5908" max="5908" width="9.5703125" style="97" customWidth="1"/>
    <col min="5909" max="5909" width="8.140625" style="97" customWidth="1"/>
    <col min="5910" max="5910" width="8.28515625" style="97" customWidth="1"/>
    <col min="5911" max="5911" width="7.7109375" style="97" customWidth="1"/>
    <col min="5912" max="5913" width="10.28515625" style="97" bestFit="1" customWidth="1"/>
    <col min="5914" max="6144" width="9.140625" style="97"/>
    <col min="6145" max="6145" width="4.42578125" style="97" customWidth="1"/>
    <col min="6146" max="6146" width="30.42578125" style="97" customWidth="1"/>
    <col min="6147" max="6147" width="9.42578125" style="97" customWidth="1"/>
    <col min="6148" max="6148" width="10.28515625" style="97" customWidth="1"/>
    <col min="6149" max="6149" width="9.28515625" style="97" customWidth="1"/>
    <col min="6150" max="6150" width="12.7109375" style="97" customWidth="1"/>
    <col min="6151" max="6151" width="9.7109375" style="97" customWidth="1"/>
    <col min="6152" max="6152" width="10.28515625" style="97" customWidth="1"/>
    <col min="6153" max="6153" width="10.42578125" style="97" customWidth="1"/>
    <col min="6154" max="6154" width="11.85546875" style="97" customWidth="1"/>
    <col min="6155" max="6155" width="8.7109375" style="97" customWidth="1"/>
    <col min="6156" max="6156" width="12.28515625" style="97" customWidth="1"/>
    <col min="6157" max="6157" width="10.7109375" style="97" customWidth="1"/>
    <col min="6158" max="6158" width="11.28515625" style="97" customWidth="1"/>
    <col min="6159" max="6159" width="8.85546875" style="97" bestFit="1" customWidth="1"/>
    <col min="6160" max="6160" width="10.85546875" style="97" customWidth="1"/>
    <col min="6161" max="6161" width="8.85546875" style="97" bestFit="1" customWidth="1"/>
    <col min="6162" max="6162" width="10.7109375" style="97" customWidth="1"/>
    <col min="6163" max="6163" width="8.7109375" style="97" customWidth="1"/>
    <col min="6164" max="6164" width="9.5703125" style="97" customWidth="1"/>
    <col min="6165" max="6165" width="8.140625" style="97" customWidth="1"/>
    <col min="6166" max="6166" width="8.28515625" style="97" customWidth="1"/>
    <col min="6167" max="6167" width="7.7109375" style="97" customWidth="1"/>
    <col min="6168" max="6169" width="10.28515625" style="97" bestFit="1" customWidth="1"/>
    <col min="6170" max="6400" width="9.140625" style="97"/>
    <col min="6401" max="6401" width="4.42578125" style="97" customWidth="1"/>
    <col min="6402" max="6402" width="30.42578125" style="97" customWidth="1"/>
    <col min="6403" max="6403" width="9.42578125" style="97" customWidth="1"/>
    <col min="6404" max="6404" width="10.28515625" style="97" customWidth="1"/>
    <col min="6405" max="6405" width="9.28515625" style="97" customWidth="1"/>
    <col min="6406" max="6406" width="12.7109375" style="97" customWidth="1"/>
    <col min="6407" max="6407" width="9.7109375" style="97" customWidth="1"/>
    <col min="6408" max="6408" width="10.28515625" style="97" customWidth="1"/>
    <col min="6409" max="6409" width="10.42578125" style="97" customWidth="1"/>
    <col min="6410" max="6410" width="11.85546875" style="97" customWidth="1"/>
    <col min="6411" max="6411" width="8.7109375" style="97" customWidth="1"/>
    <col min="6412" max="6412" width="12.28515625" style="97" customWidth="1"/>
    <col min="6413" max="6413" width="10.7109375" style="97" customWidth="1"/>
    <col min="6414" max="6414" width="11.28515625" style="97" customWidth="1"/>
    <col min="6415" max="6415" width="8.85546875" style="97" bestFit="1" customWidth="1"/>
    <col min="6416" max="6416" width="10.85546875" style="97" customWidth="1"/>
    <col min="6417" max="6417" width="8.85546875" style="97" bestFit="1" customWidth="1"/>
    <col min="6418" max="6418" width="10.7109375" style="97" customWidth="1"/>
    <col min="6419" max="6419" width="8.7109375" style="97" customWidth="1"/>
    <col min="6420" max="6420" width="9.5703125" style="97" customWidth="1"/>
    <col min="6421" max="6421" width="8.140625" style="97" customWidth="1"/>
    <col min="6422" max="6422" width="8.28515625" style="97" customWidth="1"/>
    <col min="6423" max="6423" width="7.7109375" style="97" customWidth="1"/>
    <col min="6424" max="6425" width="10.28515625" style="97" bestFit="1" customWidth="1"/>
    <col min="6426" max="6656" width="9.140625" style="97"/>
    <col min="6657" max="6657" width="4.42578125" style="97" customWidth="1"/>
    <col min="6658" max="6658" width="30.42578125" style="97" customWidth="1"/>
    <col min="6659" max="6659" width="9.42578125" style="97" customWidth="1"/>
    <col min="6660" max="6660" width="10.28515625" style="97" customWidth="1"/>
    <col min="6661" max="6661" width="9.28515625" style="97" customWidth="1"/>
    <col min="6662" max="6662" width="12.7109375" style="97" customWidth="1"/>
    <col min="6663" max="6663" width="9.7109375" style="97" customWidth="1"/>
    <col min="6664" max="6664" width="10.28515625" style="97" customWidth="1"/>
    <col min="6665" max="6665" width="10.42578125" style="97" customWidth="1"/>
    <col min="6666" max="6666" width="11.85546875" style="97" customWidth="1"/>
    <col min="6667" max="6667" width="8.7109375" style="97" customWidth="1"/>
    <col min="6668" max="6668" width="12.28515625" style="97" customWidth="1"/>
    <col min="6669" max="6669" width="10.7109375" style="97" customWidth="1"/>
    <col min="6670" max="6670" width="11.28515625" style="97" customWidth="1"/>
    <col min="6671" max="6671" width="8.85546875" style="97" bestFit="1" customWidth="1"/>
    <col min="6672" max="6672" width="10.85546875" style="97" customWidth="1"/>
    <col min="6673" max="6673" width="8.85546875" style="97" bestFit="1" customWidth="1"/>
    <col min="6674" max="6674" width="10.7109375" style="97" customWidth="1"/>
    <col min="6675" max="6675" width="8.7109375" style="97" customWidth="1"/>
    <col min="6676" max="6676" width="9.5703125" style="97" customWidth="1"/>
    <col min="6677" max="6677" width="8.140625" style="97" customWidth="1"/>
    <col min="6678" max="6678" width="8.28515625" style="97" customWidth="1"/>
    <col min="6679" max="6679" width="7.7109375" style="97" customWidth="1"/>
    <col min="6680" max="6681" width="10.28515625" style="97" bestFit="1" customWidth="1"/>
    <col min="6682" max="6912" width="9.140625" style="97"/>
    <col min="6913" max="6913" width="4.42578125" style="97" customWidth="1"/>
    <col min="6914" max="6914" width="30.42578125" style="97" customWidth="1"/>
    <col min="6915" max="6915" width="9.42578125" style="97" customWidth="1"/>
    <col min="6916" max="6916" width="10.28515625" style="97" customWidth="1"/>
    <col min="6917" max="6917" width="9.28515625" style="97" customWidth="1"/>
    <col min="6918" max="6918" width="12.7109375" style="97" customWidth="1"/>
    <col min="6919" max="6919" width="9.7109375" style="97" customWidth="1"/>
    <col min="6920" max="6920" width="10.28515625" style="97" customWidth="1"/>
    <col min="6921" max="6921" width="10.42578125" style="97" customWidth="1"/>
    <col min="6922" max="6922" width="11.85546875" style="97" customWidth="1"/>
    <col min="6923" max="6923" width="8.7109375" style="97" customWidth="1"/>
    <col min="6924" max="6924" width="12.28515625" style="97" customWidth="1"/>
    <col min="6925" max="6925" width="10.7109375" style="97" customWidth="1"/>
    <col min="6926" max="6926" width="11.28515625" style="97" customWidth="1"/>
    <col min="6927" max="6927" width="8.85546875" style="97" bestFit="1" customWidth="1"/>
    <col min="6928" max="6928" width="10.85546875" style="97" customWidth="1"/>
    <col min="6929" max="6929" width="8.85546875" style="97" bestFit="1" customWidth="1"/>
    <col min="6930" max="6930" width="10.7109375" style="97" customWidth="1"/>
    <col min="6931" max="6931" width="8.7109375" style="97" customWidth="1"/>
    <col min="6932" max="6932" width="9.5703125" style="97" customWidth="1"/>
    <col min="6933" max="6933" width="8.140625" style="97" customWidth="1"/>
    <col min="6934" max="6934" width="8.28515625" style="97" customWidth="1"/>
    <col min="6935" max="6935" width="7.7109375" style="97" customWidth="1"/>
    <col min="6936" max="6937" width="10.28515625" style="97" bestFit="1" customWidth="1"/>
    <col min="6938" max="7168" width="9.140625" style="97"/>
    <col min="7169" max="7169" width="4.42578125" style="97" customWidth="1"/>
    <col min="7170" max="7170" width="30.42578125" style="97" customWidth="1"/>
    <col min="7171" max="7171" width="9.42578125" style="97" customWidth="1"/>
    <col min="7172" max="7172" width="10.28515625" style="97" customWidth="1"/>
    <col min="7173" max="7173" width="9.28515625" style="97" customWidth="1"/>
    <col min="7174" max="7174" width="12.7109375" style="97" customWidth="1"/>
    <col min="7175" max="7175" width="9.7109375" style="97" customWidth="1"/>
    <col min="7176" max="7176" width="10.28515625" style="97" customWidth="1"/>
    <col min="7177" max="7177" width="10.42578125" style="97" customWidth="1"/>
    <col min="7178" max="7178" width="11.85546875" style="97" customWidth="1"/>
    <col min="7179" max="7179" width="8.7109375" style="97" customWidth="1"/>
    <col min="7180" max="7180" width="12.28515625" style="97" customWidth="1"/>
    <col min="7181" max="7181" width="10.7109375" style="97" customWidth="1"/>
    <col min="7182" max="7182" width="11.28515625" style="97" customWidth="1"/>
    <col min="7183" max="7183" width="8.85546875" style="97" bestFit="1" customWidth="1"/>
    <col min="7184" max="7184" width="10.85546875" style="97" customWidth="1"/>
    <col min="7185" max="7185" width="8.85546875" style="97" bestFit="1" customWidth="1"/>
    <col min="7186" max="7186" width="10.7109375" style="97" customWidth="1"/>
    <col min="7187" max="7187" width="8.7109375" style="97" customWidth="1"/>
    <col min="7188" max="7188" width="9.5703125" style="97" customWidth="1"/>
    <col min="7189" max="7189" width="8.140625" style="97" customWidth="1"/>
    <col min="7190" max="7190" width="8.28515625" style="97" customWidth="1"/>
    <col min="7191" max="7191" width="7.7109375" style="97" customWidth="1"/>
    <col min="7192" max="7193" width="10.28515625" style="97" bestFit="1" customWidth="1"/>
    <col min="7194" max="7424" width="9.140625" style="97"/>
    <col min="7425" max="7425" width="4.42578125" style="97" customWidth="1"/>
    <col min="7426" max="7426" width="30.42578125" style="97" customWidth="1"/>
    <col min="7427" max="7427" width="9.42578125" style="97" customWidth="1"/>
    <col min="7428" max="7428" width="10.28515625" style="97" customWidth="1"/>
    <col min="7429" max="7429" width="9.28515625" style="97" customWidth="1"/>
    <col min="7430" max="7430" width="12.7109375" style="97" customWidth="1"/>
    <col min="7431" max="7431" width="9.7109375" style="97" customWidth="1"/>
    <col min="7432" max="7432" width="10.28515625" style="97" customWidth="1"/>
    <col min="7433" max="7433" width="10.42578125" style="97" customWidth="1"/>
    <col min="7434" max="7434" width="11.85546875" style="97" customWidth="1"/>
    <col min="7435" max="7435" width="8.7109375" style="97" customWidth="1"/>
    <col min="7436" max="7436" width="12.28515625" style="97" customWidth="1"/>
    <col min="7437" max="7437" width="10.7109375" style="97" customWidth="1"/>
    <col min="7438" max="7438" width="11.28515625" style="97" customWidth="1"/>
    <col min="7439" max="7439" width="8.85546875" style="97" bestFit="1" customWidth="1"/>
    <col min="7440" max="7440" width="10.85546875" style="97" customWidth="1"/>
    <col min="7441" max="7441" width="8.85546875" style="97" bestFit="1" customWidth="1"/>
    <col min="7442" max="7442" width="10.7109375" style="97" customWidth="1"/>
    <col min="7443" max="7443" width="8.7109375" style="97" customWidth="1"/>
    <col min="7444" max="7444" width="9.5703125" style="97" customWidth="1"/>
    <col min="7445" max="7445" width="8.140625" style="97" customWidth="1"/>
    <col min="7446" max="7446" width="8.28515625" style="97" customWidth="1"/>
    <col min="7447" max="7447" width="7.7109375" style="97" customWidth="1"/>
    <col min="7448" max="7449" width="10.28515625" style="97" bestFit="1" customWidth="1"/>
    <col min="7450" max="7680" width="9.140625" style="97"/>
    <col min="7681" max="7681" width="4.42578125" style="97" customWidth="1"/>
    <col min="7682" max="7682" width="30.42578125" style="97" customWidth="1"/>
    <col min="7683" max="7683" width="9.42578125" style="97" customWidth="1"/>
    <col min="7684" max="7684" width="10.28515625" style="97" customWidth="1"/>
    <col min="7685" max="7685" width="9.28515625" style="97" customWidth="1"/>
    <col min="7686" max="7686" width="12.7109375" style="97" customWidth="1"/>
    <col min="7687" max="7687" width="9.7109375" style="97" customWidth="1"/>
    <col min="7688" max="7688" width="10.28515625" style="97" customWidth="1"/>
    <col min="7689" max="7689" width="10.42578125" style="97" customWidth="1"/>
    <col min="7690" max="7690" width="11.85546875" style="97" customWidth="1"/>
    <col min="7691" max="7691" width="8.7109375" style="97" customWidth="1"/>
    <col min="7692" max="7692" width="12.28515625" style="97" customWidth="1"/>
    <col min="7693" max="7693" width="10.7109375" style="97" customWidth="1"/>
    <col min="7694" max="7694" width="11.28515625" style="97" customWidth="1"/>
    <col min="7695" max="7695" width="8.85546875" style="97" bestFit="1" customWidth="1"/>
    <col min="7696" max="7696" width="10.85546875" style="97" customWidth="1"/>
    <col min="7697" max="7697" width="8.85546875" style="97" bestFit="1" customWidth="1"/>
    <col min="7698" max="7698" width="10.7109375" style="97" customWidth="1"/>
    <col min="7699" max="7699" width="8.7109375" style="97" customWidth="1"/>
    <col min="7700" max="7700" width="9.5703125" style="97" customWidth="1"/>
    <col min="7701" max="7701" width="8.140625" style="97" customWidth="1"/>
    <col min="7702" max="7702" width="8.28515625" style="97" customWidth="1"/>
    <col min="7703" max="7703" width="7.7109375" style="97" customWidth="1"/>
    <col min="7704" max="7705" width="10.28515625" style="97" bestFit="1" customWidth="1"/>
    <col min="7706" max="7936" width="9.140625" style="97"/>
    <col min="7937" max="7937" width="4.42578125" style="97" customWidth="1"/>
    <col min="7938" max="7938" width="30.42578125" style="97" customWidth="1"/>
    <col min="7939" max="7939" width="9.42578125" style="97" customWidth="1"/>
    <col min="7940" max="7940" width="10.28515625" style="97" customWidth="1"/>
    <col min="7941" max="7941" width="9.28515625" style="97" customWidth="1"/>
    <col min="7942" max="7942" width="12.7109375" style="97" customWidth="1"/>
    <col min="7943" max="7943" width="9.7109375" style="97" customWidth="1"/>
    <col min="7944" max="7944" width="10.28515625" style="97" customWidth="1"/>
    <col min="7945" max="7945" width="10.42578125" style="97" customWidth="1"/>
    <col min="7946" max="7946" width="11.85546875" style="97" customWidth="1"/>
    <col min="7947" max="7947" width="8.7109375" style="97" customWidth="1"/>
    <col min="7948" max="7948" width="12.28515625" style="97" customWidth="1"/>
    <col min="7949" max="7949" width="10.7109375" style="97" customWidth="1"/>
    <col min="7950" max="7950" width="11.28515625" style="97" customWidth="1"/>
    <col min="7951" max="7951" width="8.85546875" style="97" bestFit="1" customWidth="1"/>
    <col min="7952" max="7952" width="10.85546875" style="97" customWidth="1"/>
    <col min="7953" max="7953" width="8.85546875" style="97" bestFit="1" customWidth="1"/>
    <col min="7954" max="7954" width="10.7109375" style="97" customWidth="1"/>
    <col min="7955" max="7955" width="8.7109375" style="97" customWidth="1"/>
    <col min="7956" max="7956" width="9.5703125" style="97" customWidth="1"/>
    <col min="7957" max="7957" width="8.140625" style="97" customWidth="1"/>
    <col min="7958" max="7958" width="8.28515625" style="97" customWidth="1"/>
    <col min="7959" max="7959" width="7.7109375" style="97" customWidth="1"/>
    <col min="7960" max="7961" width="10.28515625" style="97" bestFit="1" customWidth="1"/>
    <col min="7962" max="8192" width="9.140625" style="97"/>
    <col min="8193" max="8193" width="4.42578125" style="97" customWidth="1"/>
    <col min="8194" max="8194" width="30.42578125" style="97" customWidth="1"/>
    <col min="8195" max="8195" width="9.42578125" style="97" customWidth="1"/>
    <col min="8196" max="8196" width="10.28515625" style="97" customWidth="1"/>
    <col min="8197" max="8197" width="9.28515625" style="97" customWidth="1"/>
    <col min="8198" max="8198" width="12.7109375" style="97" customWidth="1"/>
    <col min="8199" max="8199" width="9.7109375" style="97" customWidth="1"/>
    <col min="8200" max="8200" width="10.28515625" style="97" customWidth="1"/>
    <col min="8201" max="8201" width="10.42578125" style="97" customWidth="1"/>
    <col min="8202" max="8202" width="11.85546875" style="97" customWidth="1"/>
    <col min="8203" max="8203" width="8.7109375" style="97" customWidth="1"/>
    <col min="8204" max="8204" width="12.28515625" style="97" customWidth="1"/>
    <col min="8205" max="8205" width="10.7109375" style="97" customWidth="1"/>
    <col min="8206" max="8206" width="11.28515625" style="97" customWidth="1"/>
    <col min="8207" max="8207" width="8.85546875" style="97" bestFit="1" customWidth="1"/>
    <col min="8208" max="8208" width="10.85546875" style="97" customWidth="1"/>
    <col min="8209" max="8209" width="8.85546875" style="97" bestFit="1" customWidth="1"/>
    <col min="8210" max="8210" width="10.7109375" style="97" customWidth="1"/>
    <col min="8211" max="8211" width="8.7109375" style="97" customWidth="1"/>
    <col min="8212" max="8212" width="9.5703125" style="97" customWidth="1"/>
    <col min="8213" max="8213" width="8.140625" style="97" customWidth="1"/>
    <col min="8214" max="8214" width="8.28515625" style="97" customWidth="1"/>
    <col min="8215" max="8215" width="7.7109375" style="97" customWidth="1"/>
    <col min="8216" max="8217" width="10.28515625" style="97" bestFit="1" customWidth="1"/>
    <col min="8218" max="8448" width="9.140625" style="97"/>
    <col min="8449" max="8449" width="4.42578125" style="97" customWidth="1"/>
    <col min="8450" max="8450" width="30.42578125" style="97" customWidth="1"/>
    <col min="8451" max="8451" width="9.42578125" style="97" customWidth="1"/>
    <col min="8452" max="8452" width="10.28515625" style="97" customWidth="1"/>
    <col min="8453" max="8453" width="9.28515625" style="97" customWidth="1"/>
    <col min="8454" max="8454" width="12.7109375" style="97" customWidth="1"/>
    <col min="8455" max="8455" width="9.7109375" style="97" customWidth="1"/>
    <col min="8456" max="8456" width="10.28515625" style="97" customWidth="1"/>
    <col min="8457" max="8457" width="10.42578125" style="97" customWidth="1"/>
    <col min="8458" max="8458" width="11.85546875" style="97" customWidth="1"/>
    <col min="8459" max="8459" width="8.7109375" style="97" customWidth="1"/>
    <col min="8460" max="8460" width="12.28515625" style="97" customWidth="1"/>
    <col min="8461" max="8461" width="10.7109375" style="97" customWidth="1"/>
    <col min="8462" max="8462" width="11.28515625" style="97" customWidth="1"/>
    <col min="8463" max="8463" width="8.85546875" style="97" bestFit="1" customWidth="1"/>
    <col min="8464" max="8464" width="10.85546875" style="97" customWidth="1"/>
    <col min="8465" max="8465" width="8.85546875" style="97" bestFit="1" customWidth="1"/>
    <col min="8466" max="8466" width="10.7109375" style="97" customWidth="1"/>
    <col min="8467" max="8467" width="8.7109375" style="97" customWidth="1"/>
    <col min="8468" max="8468" width="9.5703125" style="97" customWidth="1"/>
    <col min="8469" max="8469" width="8.140625" style="97" customWidth="1"/>
    <col min="8470" max="8470" width="8.28515625" style="97" customWidth="1"/>
    <col min="8471" max="8471" width="7.7109375" style="97" customWidth="1"/>
    <col min="8472" max="8473" width="10.28515625" style="97" bestFit="1" customWidth="1"/>
    <col min="8474" max="8704" width="9.140625" style="97"/>
    <col min="8705" max="8705" width="4.42578125" style="97" customWidth="1"/>
    <col min="8706" max="8706" width="30.42578125" style="97" customWidth="1"/>
    <col min="8707" max="8707" width="9.42578125" style="97" customWidth="1"/>
    <col min="8708" max="8708" width="10.28515625" style="97" customWidth="1"/>
    <col min="8709" max="8709" width="9.28515625" style="97" customWidth="1"/>
    <col min="8710" max="8710" width="12.7109375" style="97" customWidth="1"/>
    <col min="8711" max="8711" width="9.7109375" style="97" customWidth="1"/>
    <col min="8712" max="8712" width="10.28515625" style="97" customWidth="1"/>
    <col min="8713" max="8713" width="10.42578125" style="97" customWidth="1"/>
    <col min="8714" max="8714" width="11.85546875" style="97" customWidth="1"/>
    <col min="8715" max="8715" width="8.7109375" style="97" customWidth="1"/>
    <col min="8716" max="8716" width="12.28515625" style="97" customWidth="1"/>
    <col min="8717" max="8717" width="10.7109375" style="97" customWidth="1"/>
    <col min="8718" max="8718" width="11.28515625" style="97" customWidth="1"/>
    <col min="8719" max="8719" width="8.85546875" style="97" bestFit="1" customWidth="1"/>
    <col min="8720" max="8720" width="10.85546875" style="97" customWidth="1"/>
    <col min="8721" max="8721" width="8.85546875" style="97" bestFit="1" customWidth="1"/>
    <col min="8722" max="8722" width="10.7109375" style="97" customWidth="1"/>
    <col min="8723" max="8723" width="8.7109375" style="97" customWidth="1"/>
    <col min="8724" max="8724" width="9.5703125" style="97" customWidth="1"/>
    <col min="8725" max="8725" width="8.140625" style="97" customWidth="1"/>
    <col min="8726" max="8726" width="8.28515625" style="97" customWidth="1"/>
    <col min="8727" max="8727" width="7.7109375" style="97" customWidth="1"/>
    <col min="8728" max="8729" width="10.28515625" style="97" bestFit="1" customWidth="1"/>
    <col min="8730" max="8960" width="9.140625" style="97"/>
    <col min="8961" max="8961" width="4.42578125" style="97" customWidth="1"/>
    <col min="8962" max="8962" width="30.42578125" style="97" customWidth="1"/>
    <col min="8963" max="8963" width="9.42578125" style="97" customWidth="1"/>
    <col min="8964" max="8964" width="10.28515625" style="97" customWidth="1"/>
    <col min="8965" max="8965" width="9.28515625" style="97" customWidth="1"/>
    <col min="8966" max="8966" width="12.7109375" style="97" customWidth="1"/>
    <col min="8967" max="8967" width="9.7109375" style="97" customWidth="1"/>
    <col min="8968" max="8968" width="10.28515625" style="97" customWidth="1"/>
    <col min="8969" max="8969" width="10.42578125" style="97" customWidth="1"/>
    <col min="8970" max="8970" width="11.85546875" style="97" customWidth="1"/>
    <col min="8971" max="8971" width="8.7109375" style="97" customWidth="1"/>
    <col min="8972" max="8972" width="12.28515625" style="97" customWidth="1"/>
    <col min="8973" max="8973" width="10.7109375" style="97" customWidth="1"/>
    <col min="8974" max="8974" width="11.28515625" style="97" customWidth="1"/>
    <col min="8975" max="8975" width="8.85546875" style="97" bestFit="1" customWidth="1"/>
    <col min="8976" max="8976" width="10.85546875" style="97" customWidth="1"/>
    <col min="8977" max="8977" width="8.85546875" style="97" bestFit="1" customWidth="1"/>
    <col min="8978" max="8978" width="10.7109375" style="97" customWidth="1"/>
    <col min="8979" max="8979" width="8.7109375" style="97" customWidth="1"/>
    <col min="8980" max="8980" width="9.5703125" style="97" customWidth="1"/>
    <col min="8981" max="8981" width="8.140625" style="97" customWidth="1"/>
    <col min="8982" max="8982" width="8.28515625" style="97" customWidth="1"/>
    <col min="8983" max="8983" width="7.7109375" style="97" customWidth="1"/>
    <col min="8984" max="8985" width="10.28515625" style="97" bestFit="1" customWidth="1"/>
    <col min="8986" max="9216" width="9.140625" style="97"/>
    <col min="9217" max="9217" width="4.42578125" style="97" customWidth="1"/>
    <col min="9218" max="9218" width="30.42578125" style="97" customWidth="1"/>
    <col min="9219" max="9219" width="9.42578125" style="97" customWidth="1"/>
    <col min="9220" max="9220" width="10.28515625" style="97" customWidth="1"/>
    <col min="9221" max="9221" width="9.28515625" style="97" customWidth="1"/>
    <col min="9222" max="9222" width="12.7109375" style="97" customWidth="1"/>
    <col min="9223" max="9223" width="9.7109375" style="97" customWidth="1"/>
    <col min="9224" max="9224" width="10.28515625" style="97" customWidth="1"/>
    <col min="9225" max="9225" width="10.42578125" style="97" customWidth="1"/>
    <col min="9226" max="9226" width="11.85546875" style="97" customWidth="1"/>
    <col min="9227" max="9227" width="8.7109375" style="97" customWidth="1"/>
    <col min="9228" max="9228" width="12.28515625" style="97" customWidth="1"/>
    <col min="9229" max="9229" width="10.7109375" style="97" customWidth="1"/>
    <col min="9230" max="9230" width="11.28515625" style="97" customWidth="1"/>
    <col min="9231" max="9231" width="8.85546875" style="97" bestFit="1" customWidth="1"/>
    <col min="9232" max="9232" width="10.85546875" style="97" customWidth="1"/>
    <col min="9233" max="9233" width="8.85546875" style="97" bestFit="1" customWidth="1"/>
    <col min="9234" max="9234" width="10.7109375" style="97" customWidth="1"/>
    <col min="9235" max="9235" width="8.7109375" style="97" customWidth="1"/>
    <col min="9236" max="9236" width="9.5703125" style="97" customWidth="1"/>
    <col min="9237" max="9237" width="8.140625" style="97" customWidth="1"/>
    <col min="9238" max="9238" width="8.28515625" style="97" customWidth="1"/>
    <col min="9239" max="9239" width="7.7109375" style="97" customWidth="1"/>
    <col min="9240" max="9241" width="10.28515625" style="97" bestFit="1" customWidth="1"/>
    <col min="9242" max="9472" width="9.140625" style="97"/>
    <col min="9473" max="9473" width="4.42578125" style="97" customWidth="1"/>
    <col min="9474" max="9474" width="30.42578125" style="97" customWidth="1"/>
    <col min="9475" max="9475" width="9.42578125" style="97" customWidth="1"/>
    <col min="9476" max="9476" width="10.28515625" style="97" customWidth="1"/>
    <col min="9477" max="9477" width="9.28515625" style="97" customWidth="1"/>
    <col min="9478" max="9478" width="12.7109375" style="97" customWidth="1"/>
    <col min="9479" max="9479" width="9.7109375" style="97" customWidth="1"/>
    <col min="9480" max="9480" width="10.28515625" style="97" customWidth="1"/>
    <col min="9481" max="9481" width="10.42578125" style="97" customWidth="1"/>
    <col min="9482" max="9482" width="11.85546875" style="97" customWidth="1"/>
    <col min="9483" max="9483" width="8.7109375" style="97" customWidth="1"/>
    <col min="9484" max="9484" width="12.28515625" style="97" customWidth="1"/>
    <col min="9485" max="9485" width="10.7109375" style="97" customWidth="1"/>
    <col min="9486" max="9486" width="11.28515625" style="97" customWidth="1"/>
    <col min="9487" max="9487" width="8.85546875" style="97" bestFit="1" customWidth="1"/>
    <col min="9488" max="9488" width="10.85546875" style="97" customWidth="1"/>
    <col min="9489" max="9489" width="8.85546875" style="97" bestFit="1" customWidth="1"/>
    <col min="9490" max="9490" width="10.7109375" style="97" customWidth="1"/>
    <col min="9491" max="9491" width="8.7109375" style="97" customWidth="1"/>
    <col min="9492" max="9492" width="9.5703125" style="97" customWidth="1"/>
    <col min="9493" max="9493" width="8.140625" style="97" customWidth="1"/>
    <col min="9494" max="9494" width="8.28515625" style="97" customWidth="1"/>
    <col min="9495" max="9495" width="7.7109375" style="97" customWidth="1"/>
    <col min="9496" max="9497" width="10.28515625" style="97" bestFit="1" customWidth="1"/>
    <col min="9498" max="9728" width="9.140625" style="97"/>
    <col min="9729" max="9729" width="4.42578125" style="97" customWidth="1"/>
    <col min="9730" max="9730" width="30.42578125" style="97" customWidth="1"/>
    <col min="9731" max="9731" width="9.42578125" style="97" customWidth="1"/>
    <col min="9732" max="9732" width="10.28515625" style="97" customWidth="1"/>
    <col min="9733" max="9733" width="9.28515625" style="97" customWidth="1"/>
    <col min="9734" max="9734" width="12.7109375" style="97" customWidth="1"/>
    <col min="9735" max="9735" width="9.7109375" style="97" customWidth="1"/>
    <col min="9736" max="9736" width="10.28515625" style="97" customWidth="1"/>
    <col min="9737" max="9737" width="10.42578125" style="97" customWidth="1"/>
    <col min="9738" max="9738" width="11.85546875" style="97" customWidth="1"/>
    <col min="9739" max="9739" width="8.7109375" style="97" customWidth="1"/>
    <col min="9740" max="9740" width="12.28515625" style="97" customWidth="1"/>
    <col min="9741" max="9741" width="10.7109375" style="97" customWidth="1"/>
    <col min="9742" max="9742" width="11.28515625" style="97" customWidth="1"/>
    <col min="9743" max="9743" width="8.85546875" style="97" bestFit="1" customWidth="1"/>
    <col min="9744" max="9744" width="10.85546875" style="97" customWidth="1"/>
    <col min="9745" max="9745" width="8.85546875" style="97" bestFit="1" customWidth="1"/>
    <col min="9746" max="9746" width="10.7109375" style="97" customWidth="1"/>
    <col min="9747" max="9747" width="8.7109375" style="97" customWidth="1"/>
    <col min="9748" max="9748" width="9.5703125" style="97" customWidth="1"/>
    <col min="9749" max="9749" width="8.140625" style="97" customWidth="1"/>
    <col min="9750" max="9750" width="8.28515625" style="97" customWidth="1"/>
    <col min="9751" max="9751" width="7.7109375" style="97" customWidth="1"/>
    <col min="9752" max="9753" width="10.28515625" style="97" bestFit="1" customWidth="1"/>
    <col min="9754" max="9984" width="9.140625" style="97"/>
    <col min="9985" max="9985" width="4.42578125" style="97" customWidth="1"/>
    <col min="9986" max="9986" width="30.42578125" style="97" customWidth="1"/>
    <col min="9987" max="9987" width="9.42578125" style="97" customWidth="1"/>
    <col min="9988" max="9988" width="10.28515625" style="97" customWidth="1"/>
    <col min="9989" max="9989" width="9.28515625" style="97" customWidth="1"/>
    <col min="9990" max="9990" width="12.7109375" style="97" customWidth="1"/>
    <col min="9991" max="9991" width="9.7109375" style="97" customWidth="1"/>
    <col min="9992" max="9992" width="10.28515625" style="97" customWidth="1"/>
    <col min="9993" max="9993" width="10.42578125" style="97" customWidth="1"/>
    <col min="9994" max="9994" width="11.85546875" style="97" customWidth="1"/>
    <col min="9995" max="9995" width="8.7109375" style="97" customWidth="1"/>
    <col min="9996" max="9996" width="12.28515625" style="97" customWidth="1"/>
    <col min="9997" max="9997" width="10.7109375" style="97" customWidth="1"/>
    <col min="9998" max="9998" width="11.28515625" style="97" customWidth="1"/>
    <col min="9999" max="9999" width="8.85546875" style="97" bestFit="1" customWidth="1"/>
    <col min="10000" max="10000" width="10.85546875" style="97" customWidth="1"/>
    <col min="10001" max="10001" width="8.85546875" style="97" bestFit="1" customWidth="1"/>
    <col min="10002" max="10002" width="10.7109375" style="97" customWidth="1"/>
    <col min="10003" max="10003" width="8.7109375" style="97" customWidth="1"/>
    <col min="10004" max="10004" width="9.5703125" style="97" customWidth="1"/>
    <col min="10005" max="10005" width="8.140625" style="97" customWidth="1"/>
    <col min="10006" max="10006" width="8.28515625" style="97" customWidth="1"/>
    <col min="10007" max="10007" width="7.7109375" style="97" customWidth="1"/>
    <col min="10008" max="10009" width="10.28515625" style="97" bestFit="1" customWidth="1"/>
    <col min="10010" max="10240" width="9.140625" style="97"/>
    <col min="10241" max="10241" width="4.42578125" style="97" customWidth="1"/>
    <col min="10242" max="10242" width="30.42578125" style="97" customWidth="1"/>
    <col min="10243" max="10243" width="9.42578125" style="97" customWidth="1"/>
    <col min="10244" max="10244" width="10.28515625" style="97" customWidth="1"/>
    <col min="10245" max="10245" width="9.28515625" style="97" customWidth="1"/>
    <col min="10246" max="10246" width="12.7109375" style="97" customWidth="1"/>
    <col min="10247" max="10247" width="9.7109375" style="97" customWidth="1"/>
    <col min="10248" max="10248" width="10.28515625" style="97" customWidth="1"/>
    <col min="10249" max="10249" width="10.42578125" style="97" customWidth="1"/>
    <col min="10250" max="10250" width="11.85546875" style="97" customWidth="1"/>
    <col min="10251" max="10251" width="8.7109375" style="97" customWidth="1"/>
    <col min="10252" max="10252" width="12.28515625" style="97" customWidth="1"/>
    <col min="10253" max="10253" width="10.7109375" style="97" customWidth="1"/>
    <col min="10254" max="10254" width="11.28515625" style="97" customWidth="1"/>
    <col min="10255" max="10255" width="8.85546875" style="97" bestFit="1" customWidth="1"/>
    <col min="10256" max="10256" width="10.85546875" style="97" customWidth="1"/>
    <col min="10257" max="10257" width="8.85546875" style="97" bestFit="1" customWidth="1"/>
    <col min="10258" max="10258" width="10.7109375" style="97" customWidth="1"/>
    <col min="10259" max="10259" width="8.7109375" style="97" customWidth="1"/>
    <col min="10260" max="10260" width="9.5703125" style="97" customWidth="1"/>
    <col min="10261" max="10261" width="8.140625" style="97" customWidth="1"/>
    <col min="10262" max="10262" width="8.28515625" style="97" customWidth="1"/>
    <col min="10263" max="10263" width="7.7109375" style="97" customWidth="1"/>
    <col min="10264" max="10265" width="10.28515625" style="97" bestFit="1" customWidth="1"/>
    <col min="10266" max="10496" width="9.140625" style="97"/>
    <col min="10497" max="10497" width="4.42578125" style="97" customWidth="1"/>
    <col min="10498" max="10498" width="30.42578125" style="97" customWidth="1"/>
    <col min="10499" max="10499" width="9.42578125" style="97" customWidth="1"/>
    <col min="10500" max="10500" width="10.28515625" style="97" customWidth="1"/>
    <col min="10501" max="10501" width="9.28515625" style="97" customWidth="1"/>
    <col min="10502" max="10502" width="12.7109375" style="97" customWidth="1"/>
    <col min="10503" max="10503" width="9.7109375" style="97" customWidth="1"/>
    <col min="10504" max="10504" width="10.28515625" style="97" customWidth="1"/>
    <col min="10505" max="10505" width="10.42578125" style="97" customWidth="1"/>
    <col min="10506" max="10506" width="11.85546875" style="97" customWidth="1"/>
    <col min="10507" max="10507" width="8.7109375" style="97" customWidth="1"/>
    <col min="10508" max="10508" width="12.28515625" style="97" customWidth="1"/>
    <col min="10509" max="10509" width="10.7109375" style="97" customWidth="1"/>
    <col min="10510" max="10510" width="11.28515625" style="97" customWidth="1"/>
    <col min="10511" max="10511" width="8.85546875" style="97" bestFit="1" customWidth="1"/>
    <col min="10512" max="10512" width="10.85546875" style="97" customWidth="1"/>
    <col min="10513" max="10513" width="8.85546875" style="97" bestFit="1" customWidth="1"/>
    <col min="10514" max="10514" width="10.7109375" style="97" customWidth="1"/>
    <col min="10515" max="10515" width="8.7109375" style="97" customWidth="1"/>
    <col min="10516" max="10516" width="9.5703125" style="97" customWidth="1"/>
    <col min="10517" max="10517" width="8.140625" style="97" customWidth="1"/>
    <col min="10518" max="10518" width="8.28515625" style="97" customWidth="1"/>
    <col min="10519" max="10519" width="7.7109375" style="97" customWidth="1"/>
    <col min="10520" max="10521" width="10.28515625" style="97" bestFit="1" customWidth="1"/>
    <col min="10522" max="10752" width="9.140625" style="97"/>
    <col min="10753" max="10753" width="4.42578125" style="97" customWidth="1"/>
    <col min="10754" max="10754" width="30.42578125" style="97" customWidth="1"/>
    <col min="10755" max="10755" width="9.42578125" style="97" customWidth="1"/>
    <col min="10756" max="10756" width="10.28515625" style="97" customWidth="1"/>
    <col min="10757" max="10757" width="9.28515625" style="97" customWidth="1"/>
    <col min="10758" max="10758" width="12.7109375" style="97" customWidth="1"/>
    <col min="10759" max="10759" width="9.7109375" style="97" customWidth="1"/>
    <col min="10760" max="10760" width="10.28515625" style="97" customWidth="1"/>
    <col min="10761" max="10761" width="10.42578125" style="97" customWidth="1"/>
    <col min="10762" max="10762" width="11.85546875" style="97" customWidth="1"/>
    <col min="10763" max="10763" width="8.7109375" style="97" customWidth="1"/>
    <col min="10764" max="10764" width="12.28515625" style="97" customWidth="1"/>
    <col min="10765" max="10765" width="10.7109375" style="97" customWidth="1"/>
    <col min="10766" max="10766" width="11.28515625" style="97" customWidth="1"/>
    <col min="10767" max="10767" width="8.85546875" style="97" bestFit="1" customWidth="1"/>
    <col min="10768" max="10768" width="10.85546875" style="97" customWidth="1"/>
    <col min="10769" max="10769" width="8.85546875" style="97" bestFit="1" customWidth="1"/>
    <col min="10770" max="10770" width="10.7109375" style="97" customWidth="1"/>
    <col min="10771" max="10771" width="8.7109375" style="97" customWidth="1"/>
    <col min="10772" max="10772" width="9.5703125" style="97" customWidth="1"/>
    <col min="10773" max="10773" width="8.140625" style="97" customWidth="1"/>
    <col min="10774" max="10774" width="8.28515625" style="97" customWidth="1"/>
    <col min="10775" max="10775" width="7.7109375" style="97" customWidth="1"/>
    <col min="10776" max="10777" width="10.28515625" style="97" bestFit="1" customWidth="1"/>
    <col min="10778" max="11008" width="9.140625" style="97"/>
    <col min="11009" max="11009" width="4.42578125" style="97" customWidth="1"/>
    <col min="11010" max="11010" width="30.42578125" style="97" customWidth="1"/>
    <col min="11011" max="11011" width="9.42578125" style="97" customWidth="1"/>
    <col min="11012" max="11012" width="10.28515625" style="97" customWidth="1"/>
    <col min="11013" max="11013" width="9.28515625" style="97" customWidth="1"/>
    <col min="11014" max="11014" width="12.7109375" style="97" customWidth="1"/>
    <col min="11015" max="11015" width="9.7109375" style="97" customWidth="1"/>
    <col min="11016" max="11016" width="10.28515625" style="97" customWidth="1"/>
    <col min="11017" max="11017" width="10.42578125" style="97" customWidth="1"/>
    <col min="11018" max="11018" width="11.85546875" style="97" customWidth="1"/>
    <col min="11019" max="11019" width="8.7109375" style="97" customWidth="1"/>
    <col min="11020" max="11020" width="12.28515625" style="97" customWidth="1"/>
    <col min="11021" max="11021" width="10.7109375" style="97" customWidth="1"/>
    <col min="11022" max="11022" width="11.28515625" style="97" customWidth="1"/>
    <col min="11023" max="11023" width="8.85546875" style="97" bestFit="1" customWidth="1"/>
    <col min="11024" max="11024" width="10.85546875" style="97" customWidth="1"/>
    <col min="11025" max="11025" width="8.85546875" style="97" bestFit="1" customWidth="1"/>
    <col min="11026" max="11026" width="10.7109375" style="97" customWidth="1"/>
    <col min="11027" max="11027" width="8.7109375" style="97" customWidth="1"/>
    <col min="11028" max="11028" width="9.5703125" style="97" customWidth="1"/>
    <col min="11029" max="11029" width="8.140625" style="97" customWidth="1"/>
    <col min="11030" max="11030" width="8.28515625" style="97" customWidth="1"/>
    <col min="11031" max="11031" width="7.7109375" style="97" customWidth="1"/>
    <col min="11032" max="11033" width="10.28515625" style="97" bestFit="1" customWidth="1"/>
    <col min="11034" max="11264" width="9.140625" style="97"/>
    <col min="11265" max="11265" width="4.42578125" style="97" customWidth="1"/>
    <col min="11266" max="11266" width="30.42578125" style="97" customWidth="1"/>
    <col min="11267" max="11267" width="9.42578125" style="97" customWidth="1"/>
    <col min="11268" max="11268" width="10.28515625" style="97" customWidth="1"/>
    <col min="11269" max="11269" width="9.28515625" style="97" customWidth="1"/>
    <col min="11270" max="11270" width="12.7109375" style="97" customWidth="1"/>
    <col min="11271" max="11271" width="9.7109375" style="97" customWidth="1"/>
    <col min="11272" max="11272" width="10.28515625" style="97" customWidth="1"/>
    <col min="11273" max="11273" width="10.42578125" style="97" customWidth="1"/>
    <col min="11274" max="11274" width="11.85546875" style="97" customWidth="1"/>
    <col min="11275" max="11275" width="8.7109375" style="97" customWidth="1"/>
    <col min="11276" max="11276" width="12.28515625" style="97" customWidth="1"/>
    <col min="11277" max="11277" width="10.7109375" style="97" customWidth="1"/>
    <col min="11278" max="11278" width="11.28515625" style="97" customWidth="1"/>
    <col min="11279" max="11279" width="8.85546875" style="97" bestFit="1" customWidth="1"/>
    <col min="11280" max="11280" width="10.85546875" style="97" customWidth="1"/>
    <col min="11281" max="11281" width="8.85546875" style="97" bestFit="1" customWidth="1"/>
    <col min="11282" max="11282" width="10.7109375" style="97" customWidth="1"/>
    <col min="11283" max="11283" width="8.7109375" style="97" customWidth="1"/>
    <col min="11284" max="11284" width="9.5703125" style="97" customWidth="1"/>
    <col min="11285" max="11285" width="8.140625" style="97" customWidth="1"/>
    <col min="11286" max="11286" width="8.28515625" style="97" customWidth="1"/>
    <col min="11287" max="11287" width="7.7109375" style="97" customWidth="1"/>
    <col min="11288" max="11289" width="10.28515625" style="97" bestFit="1" customWidth="1"/>
    <col min="11290" max="11520" width="9.140625" style="97"/>
    <col min="11521" max="11521" width="4.42578125" style="97" customWidth="1"/>
    <col min="11522" max="11522" width="30.42578125" style="97" customWidth="1"/>
    <col min="11523" max="11523" width="9.42578125" style="97" customWidth="1"/>
    <col min="11524" max="11524" width="10.28515625" style="97" customWidth="1"/>
    <col min="11525" max="11525" width="9.28515625" style="97" customWidth="1"/>
    <col min="11526" max="11526" width="12.7109375" style="97" customWidth="1"/>
    <col min="11527" max="11527" width="9.7109375" style="97" customWidth="1"/>
    <col min="11528" max="11528" width="10.28515625" style="97" customWidth="1"/>
    <col min="11529" max="11529" width="10.42578125" style="97" customWidth="1"/>
    <col min="11530" max="11530" width="11.85546875" style="97" customWidth="1"/>
    <col min="11531" max="11531" width="8.7109375" style="97" customWidth="1"/>
    <col min="11532" max="11532" width="12.28515625" style="97" customWidth="1"/>
    <col min="11533" max="11533" width="10.7109375" style="97" customWidth="1"/>
    <col min="11534" max="11534" width="11.28515625" style="97" customWidth="1"/>
    <col min="11535" max="11535" width="8.85546875" style="97" bestFit="1" customWidth="1"/>
    <col min="11536" max="11536" width="10.85546875" style="97" customWidth="1"/>
    <col min="11537" max="11537" width="8.85546875" style="97" bestFit="1" customWidth="1"/>
    <col min="11538" max="11538" width="10.7109375" style="97" customWidth="1"/>
    <col min="11539" max="11539" width="8.7109375" style="97" customWidth="1"/>
    <col min="11540" max="11540" width="9.5703125" style="97" customWidth="1"/>
    <col min="11541" max="11541" width="8.140625" style="97" customWidth="1"/>
    <col min="11542" max="11542" width="8.28515625" style="97" customWidth="1"/>
    <col min="11543" max="11543" width="7.7109375" style="97" customWidth="1"/>
    <col min="11544" max="11545" width="10.28515625" style="97" bestFit="1" customWidth="1"/>
    <col min="11546" max="11776" width="9.140625" style="97"/>
    <col min="11777" max="11777" width="4.42578125" style="97" customWidth="1"/>
    <col min="11778" max="11778" width="30.42578125" style="97" customWidth="1"/>
    <col min="11779" max="11779" width="9.42578125" style="97" customWidth="1"/>
    <col min="11780" max="11780" width="10.28515625" style="97" customWidth="1"/>
    <col min="11781" max="11781" width="9.28515625" style="97" customWidth="1"/>
    <col min="11782" max="11782" width="12.7109375" style="97" customWidth="1"/>
    <col min="11783" max="11783" width="9.7109375" style="97" customWidth="1"/>
    <col min="11784" max="11784" width="10.28515625" style="97" customWidth="1"/>
    <col min="11785" max="11785" width="10.42578125" style="97" customWidth="1"/>
    <col min="11786" max="11786" width="11.85546875" style="97" customWidth="1"/>
    <col min="11787" max="11787" width="8.7109375" style="97" customWidth="1"/>
    <col min="11788" max="11788" width="12.28515625" style="97" customWidth="1"/>
    <col min="11789" max="11789" width="10.7109375" style="97" customWidth="1"/>
    <col min="11790" max="11790" width="11.28515625" style="97" customWidth="1"/>
    <col min="11791" max="11791" width="8.85546875" style="97" bestFit="1" customWidth="1"/>
    <col min="11792" max="11792" width="10.85546875" style="97" customWidth="1"/>
    <col min="11793" max="11793" width="8.85546875" style="97" bestFit="1" customWidth="1"/>
    <col min="11794" max="11794" width="10.7109375" style="97" customWidth="1"/>
    <col min="11795" max="11795" width="8.7109375" style="97" customWidth="1"/>
    <col min="11796" max="11796" width="9.5703125" style="97" customWidth="1"/>
    <col min="11797" max="11797" width="8.140625" style="97" customWidth="1"/>
    <col min="11798" max="11798" width="8.28515625" style="97" customWidth="1"/>
    <col min="11799" max="11799" width="7.7109375" style="97" customWidth="1"/>
    <col min="11800" max="11801" width="10.28515625" style="97" bestFit="1" customWidth="1"/>
    <col min="11802" max="12032" width="9.140625" style="97"/>
    <col min="12033" max="12033" width="4.42578125" style="97" customWidth="1"/>
    <col min="12034" max="12034" width="30.42578125" style="97" customWidth="1"/>
    <col min="12035" max="12035" width="9.42578125" style="97" customWidth="1"/>
    <col min="12036" max="12036" width="10.28515625" style="97" customWidth="1"/>
    <col min="12037" max="12037" width="9.28515625" style="97" customWidth="1"/>
    <col min="12038" max="12038" width="12.7109375" style="97" customWidth="1"/>
    <col min="12039" max="12039" width="9.7109375" style="97" customWidth="1"/>
    <col min="12040" max="12040" width="10.28515625" style="97" customWidth="1"/>
    <col min="12041" max="12041" width="10.42578125" style="97" customWidth="1"/>
    <col min="12042" max="12042" width="11.85546875" style="97" customWidth="1"/>
    <col min="12043" max="12043" width="8.7109375" style="97" customWidth="1"/>
    <col min="12044" max="12044" width="12.28515625" style="97" customWidth="1"/>
    <col min="12045" max="12045" width="10.7109375" style="97" customWidth="1"/>
    <col min="12046" max="12046" width="11.28515625" style="97" customWidth="1"/>
    <col min="12047" max="12047" width="8.85546875" style="97" bestFit="1" customWidth="1"/>
    <col min="12048" max="12048" width="10.85546875" style="97" customWidth="1"/>
    <col min="12049" max="12049" width="8.85546875" style="97" bestFit="1" customWidth="1"/>
    <col min="12050" max="12050" width="10.7109375" style="97" customWidth="1"/>
    <col min="12051" max="12051" width="8.7109375" style="97" customWidth="1"/>
    <col min="12052" max="12052" width="9.5703125" style="97" customWidth="1"/>
    <col min="12053" max="12053" width="8.140625" style="97" customWidth="1"/>
    <col min="12054" max="12054" width="8.28515625" style="97" customWidth="1"/>
    <col min="12055" max="12055" width="7.7109375" style="97" customWidth="1"/>
    <col min="12056" max="12057" width="10.28515625" style="97" bestFit="1" customWidth="1"/>
    <col min="12058" max="12288" width="9.140625" style="97"/>
    <col min="12289" max="12289" width="4.42578125" style="97" customWidth="1"/>
    <col min="12290" max="12290" width="30.42578125" style="97" customWidth="1"/>
    <col min="12291" max="12291" width="9.42578125" style="97" customWidth="1"/>
    <col min="12292" max="12292" width="10.28515625" style="97" customWidth="1"/>
    <col min="12293" max="12293" width="9.28515625" style="97" customWidth="1"/>
    <col min="12294" max="12294" width="12.7109375" style="97" customWidth="1"/>
    <col min="12295" max="12295" width="9.7109375" style="97" customWidth="1"/>
    <col min="12296" max="12296" width="10.28515625" style="97" customWidth="1"/>
    <col min="12297" max="12297" width="10.42578125" style="97" customWidth="1"/>
    <col min="12298" max="12298" width="11.85546875" style="97" customWidth="1"/>
    <col min="12299" max="12299" width="8.7109375" style="97" customWidth="1"/>
    <col min="12300" max="12300" width="12.28515625" style="97" customWidth="1"/>
    <col min="12301" max="12301" width="10.7109375" style="97" customWidth="1"/>
    <col min="12302" max="12302" width="11.28515625" style="97" customWidth="1"/>
    <col min="12303" max="12303" width="8.85546875" style="97" bestFit="1" customWidth="1"/>
    <col min="12304" max="12304" width="10.85546875" style="97" customWidth="1"/>
    <col min="12305" max="12305" width="8.85546875" style="97" bestFit="1" customWidth="1"/>
    <col min="12306" max="12306" width="10.7109375" style="97" customWidth="1"/>
    <col min="12307" max="12307" width="8.7109375" style="97" customWidth="1"/>
    <col min="12308" max="12308" width="9.5703125" style="97" customWidth="1"/>
    <col min="12309" max="12309" width="8.140625" style="97" customWidth="1"/>
    <col min="12310" max="12310" width="8.28515625" style="97" customWidth="1"/>
    <col min="12311" max="12311" width="7.7109375" style="97" customWidth="1"/>
    <col min="12312" max="12313" width="10.28515625" style="97" bestFit="1" customWidth="1"/>
    <col min="12314" max="12544" width="9.140625" style="97"/>
    <col min="12545" max="12545" width="4.42578125" style="97" customWidth="1"/>
    <col min="12546" max="12546" width="30.42578125" style="97" customWidth="1"/>
    <col min="12547" max="12547" width="9.42578125" style="97" customWidth="1"/>
    <col min="12548" max="12548" width="10.28515625" style="97" customWidth="1"/>
    <col min="12549" max="12549" width="9.28515625" style="97" customWidth="1"/>
    <col min="12550" max="12550" width="12.7109375" style="97" customWidth="1"/>
    <col min="12551" max="12551" width="9.7109375" style="97" customWidth="1"/>
    <col min="12552" max="12552" width="10.28515625" style="97" customWidth="1"/>
    <col min="12553" max="12553" width="10.42578125" style="97" customWidth="1"/>
    <col min="12554" max="12554" width="11.85546875" style="97" customWidth="1"/>
    <col min="12555" max="12555" width="8.7109375" style="97" customWidth="1"/>
    <col min="12556" max="12556" width="12.28515625" style="97" customWidth="1"/>
    <col min="12557" max="12557" width="10.7109375" style="97" customWidth="1"/>
    <col min="12558" max="12558" width="11.28515625" style="97" customWidth="1"/>
    <col min="12559" max="12559" width="8.85546875" style="97" bestFit="1" customWidth="1"/>
    <col min="12560" max="12560" width="10.85546875" style="97" customWidth="1"/>
    <col min="12561" max="12561" width="8.85546875" style="97" bestFit="1" customWidth="1"/>
    <col min="12562" max="12562" width="10.7109375" style="97" customWidth="1"/>
    <col min="12563" max="12563" width="8.7109375" style="97" customWidth="1"/>
    <col min="12564" max="12564" width="9.5703125" style="97" customWidth="1"/>
    <col min="12565" max="12565" width="8.140625" style="97" customWidth="1"/>
    <col min="12566" max="12566" width="8.28515625" style="97" customWidth="1"/>
    <col min="12567" max="12567" width="7.7109375" style="97" customWidth="1"/>
    <col min="12568" max="12569" width="10.28515625" style="97" bestFit="1" customWidth="1"/>
    <col min="12570" max="12800" width="9.140625" style="97"/>
    <col min="12801" max="12801" width="4.42578125" style="97" customWidth="1"/>
    <col min="12802" max="12802" width="30.42578125" style="97" customWidth="1"/>
    <col min="12803" max="12803" width="9.42578125" style="97" customWidth="1"/>
    <col min="12804" max="12804" width="10.28515625" style="97" customWidth="1"/>
    <col min="12805" max="12805" width="9.28515625" style="97" customWidth="1"/>
    <col min="12806" max="12806" width="12.7109375" style="97" customWidth="1"/>
    <col min="12807" max="12807" width="9.7109375" style="97" customWidth="1"/>
    <col min="12808" max="12808" width="10.28515625" style="97" customWidth="1"/>
    <col min="12809" max="12809" width="10.42578125" style="97" customWidth="1"/>
    <col min="12810" max="12810" width="11.85546875" style="97" customWidth="1"/>
    <col min="12811" max="12811" width="8.7109375" style="97" customWidth="1"/>
    <col min="12812" max="12812" width="12.28515625" style="97" customWidth="1"/>
    <col min="12813" max="12813" width="10.7109375" style="97" customWidth="1"/>
    <col min="12814" max="12814" width="11.28515625" style="97" customWidth="1"/>
    <col min="12815" max="12815" width="8.85546875" style="97" bestFit="1" customWidth="1"/>
    <col min="12816" max="12816" width="10.85546875" style="97" customWidth="1"/>
    <col min="12817" max="12817" width="8.85546875" style="97" bestFit="1" customWidth="1"/>
    <col min="12818" max="12818" width="10.7109375" style="97" customWidth="1"/>
    <col min="12819" max="12819" width="8.7109375" style="97" customWidth="1"/>
    <col min="12820" max="12820" width="9.5703125" style="97" customWidth="1"/>
    <col min="12821" max="12821" width="8.140625" style="97" customWidth="1"/>
    <col min="12822" max="12822" width="8.28515625" style="97" customWidth="1"/>
    <col min="12823" max="12823" width="7.7109375" style="97" customWidth="1"/>
    <col min="12824" max="12825" width="10.28515625" style="97" bestFit="1" customWidth="1"/>
    <col min="12826" max="13056" width="9.140625" style="97"/>
    <col min="13057" max="13057" width="4.42578125" style="97" customWidth="1"/>
    <col min="13058" max="13058" width="30.42578125" style="97" customWidth="1"/>
    <col min="13059" max="13059" width="9.42578125" style="97" customWidth="1"/>
    <col min="13060" max="13060" width="10.28515625" style="97" customWidth="1"/>
    <col min="13061" max="13061" width="9.28515625" style="97" customWidth="1"/>
    <col min="13062" max="13062" width="12.7109375" style="97" customWidth="1"/>
    <col min="13063" max="13063" width="9.7109375" style="97" customWidth="1"/>
    <col min="13064" max="13064" width="10.28515625" style="97" customWidth="1"/>
    <col min="13065" max="13065" width="10.42578125" style="97" customWidth="1"/>
    <col min="13066" max="13066" width="11.85546875" style="97" customWidth="1"/>
    <col min="13067" max="13067" width="8.7109375" style="97" customWidth="1"/>
    <col min="13068" max="13068" width="12.28515625" style="97" customWidth="1"/>
    <col min="13069" max="13069" width="10.7109375" style="97" customWidth="1"/>
    <col min="13070" max="13070" width="11.28515625" style="97" customWidth="1"/>
    <col min="13071" max="13071" width="8.85546875" style="97" bestFit="1" customWidth="1"/>
    <col min="13072" max="13072" width="10.85546875" style="97" customWidth="1"/>
    <col min="13073" max="13073" width="8.85546875" style="97" bestFit="1" customWidth="1"/>
    <col min="13074" max="13074" width="10.7109375" style="97" customWidth="1"/>
    <col min="13075" max="13075" width="8.7109375" style="97" customWidth="1"/>
    <col min="13076" max="13076" width="9.5703125" style="97" customWidth="1"/>
    <col min="13077" max="13077" width="8.140625" style="97" customWidth="1"/>
    <col min="13078" max="13078" width="8.28515625" style="97" customWidth="1"/>
    <col min="13079" max="13079" width="7.7109375" style="97" customWidth="1"/>
    <col min="13080" max="13081" width="10.28515625" style="97" bestFit="1" customWidth="1"/>
    <col min="13082" max="13312" width="9.140625" style="97"/>
    <col min="13313" max="13313" width="4.42578125" style="97" customWidth="1"/>
    <col min="13314" max="13314" width="30.42578125" style="97" customWidth="1"/>
    <col min="13315" max="13315" width="9.42578125" style="97" customWidth="1"/>
    <col min="13316" max="13316" width="10.28515625" style="97" customWidth="1"/>
    <col min="13317" max="13317" width="9.28515625" style="97" customWidth="1"/>
    <col min="13318" max="13318" width="12.7109375" style="97" customWidth="1"/>
    <col min="13319" max="13319" width="9.7109375" style="97" customWidth="1"/>
    <col min="13320" max="13320" width="10.28515625" style="97" customWidth="1"/>
    <col min="13321" max="13321" width="10.42578125" style="97" customWidth="1"/>
    <col min="13322" max="13322" width="11.85546875" style="97" customWidth="1"/>
    <col min="13323" max="13323" width="8.7109375" style="97" customWidth="1"/>
    <col min="13324" max="13324" width="12.28515625" style="97" customWidth="1"/>
    <col min="13325" max="13325" width="10.7109375" style="97" customWidth="1"/>
    <col min="13326" max="13326" width="11.28515625" style="97" customWidth="1"/>
    <col min="13327" max="13327" width="8.85546875" style="97" bestFit="1" customWidth="1"/>
    <col min="13328" max="13328" width="10.85546875" style="97" customWidth="1"/>
    <col min="13329" max="13329" width="8.85546875" style="97" bestFit="1" customWidth="1"/>
    <col min="13330" max="13330" width="10.7109375" style="97" customWidth="1"/>
    <col min="13331" max="13331" width="8.7109375" style="97" customWidth="1"/>
    <col min="13332" max="13332" width="9.5703125" style="97" customWidth="1"/>
    <col min="13333" max="13333" width="8.140625" style="97" customWidth="1"/>
    <col min="13334" max="13334" width="8.28515625" style="97" customWidth="1"/>
    <col min="13335" max="13335" width="7.7109375" style="97" customWidth="1"/>
    <col min="13336" max="13337" width="10.28515625" style="97" bestFit="1" customWidth="1"/>
    <col min="13338" max="13568" width="9.140625" style="97"/>
    <col min="13569" max="13569" width="4.42578125" style="97" customWidth="1"/>
    <col min="13570" max="13570" width="30.42578125" style="97" customWidth="1"/>
    <col min="13571" max="13571" width="9.42578125" style="97" customWidth="1"/>
    <col min="13572" max="13572" width="10.28515625" style="97" customWidth="1"/>
    <col min="13573" max="13573" width="9.28515625" style="97" customWidth="1"/>
    <col min="13574" max="13574" width="12.7109375" style="97" customWidth="1"/>
    <col min="13575" max="13575" width="9.7109375" style="97" customWidth="1"/>
    <col min="13576" max="13576" width="10.28515625" style="97" customWidth="1"/>
    <col min="13577" max="13577" width="10.42578125" style="97" customWidth="1"/>
    <col min="13578" max="13578" width="11.85546875" style="97" customWidth="1"/>
    <col min="13579" max="13579" width="8.7109375" style="97" customWidth="1"/>
    <col min="13580" max="13580" width="12.28515625" style="97" customWidth="1"/>
    <col min="13581" max="13581" width="10.7109375" style="97" customWidth="1"/>
    <col min="13582" max="13582" width="11.28515625" style="97" customWidth="1"/>
    <col min="13583" max="13583" width="8.85546875" style="97" bestFit="1" customWidth="1"/>
    <col min="13584" max="13584" width="10.85546875" style="97" customWidth="1"/>
    <col min="13585" max="13585" width="8.85546875" style="97" bestFit="1" customWidth="1"/>
    <col min="13586" max="13586" width="10.7109375" style="97" customWidth="1"/>
    <col min="13587" max="13587" width="8.7109375" style="97" customWidth="1"/>
    <col min="13588" max="13588" width="9.5703125" style="97" customWidth="1"/>
    <col min="13589" max="13589" width="8.140625" style="97" customWidth="1"/>
    <col min="13590" max="13590" width="8.28515625" style="97" customWidth="1"/>
    <col min="13591" max="13591" width="7.7109375" style="97" customWidth="1"/>
    <col min="13592" max="13593" width="10.28515625" style="97" bestFit="1" customWidth="1"/>
    <col min="13594" max="13824" width="9.140625" style="97"/>
    <col min="13825" max="13825" width="4.42578125" style="97" customWidth="1"/>
    <col min="13826" max="13826" width="30.42578125" style="97" customWidth="1"/>
    <col min="13827" max="13827" width="9.42578125" style="97" customWidth="1"/>
    <col min="13828" max="13828" width="10.28515625" style="97" customWidth="1"/>
    <col min="13829" max="13829" width="9.28515625" style="97" customWidth="1"/>
    <col min="13830" max="13830" width="12.7109375" style="97" customWidth="1"/>
    <col min="13831" max="13831" width="9.7109375" style="97" customWidth="1"/>
    <col min="13832" max="13832" width="10.28515625" style="97" customWidth="1"/>
    <col min="13833" max="13833" width="10.42578125" style="97" customWidth="1"/>
    <col min="13834" max="13834" width="11.85546875" style="97" customWidth="1"/>
    <col min="13835" max="13835" width="8.7109375" style="97" customWidth="1"/>
    <col min="13836" max="13836" width="12.28515625" style="97" customWidth="1"/>
    <col min="13837" max="13837" width="10.7109375" style="97" customWidth="1"/>
    <col min="13838" max="13838" width="11.28515625" style="97" customWidth="1"/>
    <col min="13839" max="13839" width="8.85546875" style="97" bestFit="1" customWidth="1"/>
    <col min="13840" max="13840" width="10.85546875" style="97" customWidth="1"/>
    <col min="13841" max="13841" width="8.85546875" style="97" bestFit="1" customWidth="1"/>
    <col min="13842" max="13842" width="10.7109375" style="97" customWidth="1"/>
    <col min="13843" max="13843" width="8.7109375" style="97" customWidth="1"/>
    <col min="13844" max="13844" width="9.5703125" style="97" customWidth="1"/>
    <col min="13845" max="13845" width="8.140625" style="97" customWidth="1"/>
    <col min="13846" max="13846" width="8.28515625" style="97" customWidth="1"/>
    <col min="13847" max="13847" width="7.7109375" style="97" customWidth="1"/>
    <col min="13848" max="13849" width="10.28515625" style="97" bestFit="1" customWidth="1"/>
    <col min="13850" max="14080" width="9.140625" style="97"/>
    <col min="14081" max="14081" width="4.42578125" style="97" customWidth="1"/>
    <col min="14082" max="14082" width="30.42578125" style="97" customWidth="1"/>
    <col min="14083" max="14083" width="9.42578125" style="97" customWidth="1"/>
    <col min="14084" max="14084" width="10.28515625" style="97" customWidth="1"/>
    <col min="14085" max="14085" width="9.28515625" style="97" customWidth="1"/>
    <col min="14086" max="14086" width="12.7109375" style="97" customWidth="1"/>
    <col min="14087" max="14087" width="9.7109375" style="97" customWidth="1"/>
    <col min="14088" max="14088" width="10.28515625" style="97" customWidth="1"/>
    <col min="14089" max="14089" width="10.42578125" style="97" customWidth="1"/>
    <col min="14090" max="14090" width="11.85546875" style="97" customWidth="1"/>
    <col min="14091" max="14091" width="8.7109375" style="97" customWidth="1"/>
    <col min="14092" max="14092" width="12.28515625" style="97" customWidth="1"/>
    <col min="14093" max="14093" width="10.7109375" style="97" customWidth="1"/>
    <col min="14094" max="14094" width="11.28515625" style="97" customWidth="1"/>
    <col min="14095" max="14095" width="8.85546875" style="97" bestFit="1" customWidth="1"/>
    <col min="14096" max="14096" width="10.85546875" style="97" customWidth="1"/>
    <col min="14097" max="14097" width="8.85546875" style="97" bestFit="1" customWidth="1"/>
    <col min="14098" max="14098" width="10.7109375" style="97" customWidth="1"/>
    <col min="14099" max="14099" width="8.7109375" style="97" customWidth="1"/>
    <col min="14100" max="14100" width="9.5703125" style="97" customWidth="1"/>
    <col min="14101" max="14101" width="8.140625" style="97" customWidth="1"/>
    <col min="14102" max="14102" width="8.28515625" style="97" customWidth="1"/>
    <col min="14103" max="14103" width="7.7109375" style="97" customWidth="1"/>
    <col min="14104" max="14105" width="10.28515625" style="97" bestFit="1" customWidth="1"/>
    <col min="14106" max="14336" width="9.140625" style="97"/>
    <col min="14337" max="14337" width="4.42578125" style="97" customWidth="1"/>
    <col min="14338" max="14338" width="30.42578125" style="97" customWidth="1"/>
    <col min="14339" max="14339" width="9.42578125" style="97" customWidth="1"/>
    <col min="14340" max="14340" width="10.28515625" style="97" customWidth="1"/>
    <col min="14341" max="14341" width="9.28515625" style="97" customWidth="1"/>
    <col min="14342" max="14342" width="12.7109375" style="97" customWidth="1"/>
    <col min="14343" max="14343" width="9.7109375" style="97" customWidth="1"/>
    <col min="14344" max="14344" width="10.28515625" style="97" customWidth="1"/>
    <col min="14345" max="14345" width="10.42578125" style="97" customWidth="1"/>
    <col min="14346" max="14346" width="11.85546875" style="97" customWidth="1"/>
    <col min="14347" max="14347" width="8.7109375" style="97" customWidth="1"/>
    <col min="14348" max="14348" width="12.28515625" style="97" customWidth="1"/>
    <col min="14349" max="14349" width="10.7109375" style="97" customWidth="1"/>
    <col min="14350" max="14350" width="11.28515625" style="97" customWidth="1"/>
    <col min="14351" max="14351" width="8.85546875" style="97" bestFit="1" customWidth="1"/>
    <col min="14352" max="14352" width="10.85546875" style="97" customWidth="1"/>
    <col min="14353" max="14353" width="8.85546875" style="97" bestFit="1" customWidth="1"/>
    <col min="14354" max="14354" width="10.7109375" style="97" customWidth="1"/>
    <col min="14355" max="14355" width="8.7109375" style="97" customWidth="1"/>
    <col min="14356" max="14356" width="9.5703125" style="97" customWidth="1"/>
    <col min="14357" max="14357" width="8.140625" style="97" customWidth="1"/>
    <col min="14358" max="14358" width="8.28515625" style="97" customWidth="1"/>
    <col min="14359" max="14359" width="7.7109375" style="97" customWidth="1"/>
    <col min="14360" max="14361" width="10.28515625" style="97" bestFit="1" customWidth="1"/>
    <col min="14362" max="14592" width="9.140625" style="97"/>
    <col min="14593" max="14593" width="4.42578125" style="97" customWidth="1"/>
    <col min="14594" max="14594" width="30.42578125" style="97" customWidth="1"/>
    <col min="14595" max="14595" width="9.42578125" style="97" customWidth="1"/>
    <col min="14596" max="14596" width="10.28515625" style="97" customWidth="1"/>
    <col min="14597" max="14597" width="9.28515625" style="97" customWidth="1"/>
    <col min="14598" max="14598" width="12.7109375" style="97" customWidth="1"/>
    <col min="14599" max="14599" width="9.7109375" style="97" customWidth="1"/>
    <col min="14600" max="14600" width="10.28515625" style="97" customWidth="1"/>
    <col min="14601" max="14601" width="10.42578125" style="97" customWidth="1"/>
    <col min="14602" max="14602" width="11.85546875" style="97" customWidth="1"/>
    <col min="14603" max="14603" width="8.7109375" style="97" customWidth="1"/>
    <col min="14604" max="14604" width="12.28515625" style="97" customWidth="1"/>
    <col min="14605" max="14605" width="10.7109375" style="97" customWidth="1"/>
    <col min="14606" max="14606" width="11.28515625" style="97" customWidth="1"/>
    <col min="14607" max="14607" width="8.85546875" style="97" bestFit="1" customWidth="1"/>
    <col min="14608" max="14608" width="10.85546875" style="97" customWidth="1"/>
    <col min="14609" max="14609" width="8.85546875" style="97" bestFit="1" customWidth="1"/>
    <col min="14610" max="14610" width="10.7109375" style="97" customWidth="1"/>
    <col min="14611" max="14611" width="8.7109375" style="97" customWidth="1"/>
    <col min="14612" max="14612" width="9.5703125" style="97" customWidth="1"/>
    <col min="14613" max="14613" width="8.140625" style="97" customWidth="1"/>
    <col min="14614" max="14614" width="8.28515625" style="97" customWidth="1"/>
    <col min="14615" max="14615" width="7.7109375" style="97" customWidth="1"/>
    <col min="14616" max="14617" width="10.28515625" style="97" bestFit="1" customWidth="1"/>
    <col min="14618" max="14848" width="9.140625" style="97"/>
    <col min="14849" max="14849" width="4.42578125" style="97" customWidth="1"/>
    <col min="14850" max="14850" width="30.42578125" style="97" customWidth="1"/>
    <col min="14851" max="14851" width="9.42578125" style="97" customWidth="1"/>
    <col min="14852" max="14852" width="10.28515625" style="97" customWidth="1"/>
    <col min="14853" max="14853" width="9.28515625" style="97" customWidth="1"/>
    <col min="14854" max="14854" width="12.7109375" style="97" customWidth="1"/>
    <col min="14855" max="14855" width="9.7109375" style="97" customWidth="1"/>
    <col min="14856" max="14856" width="10.28515625" style="97" customWidth="1"/>
    <col min="14857" max="14857" width="10.42578125" style="97" customWidth="1"/>
    <col min="14858" max="14858" width="11.85546875" style="97" customWidth="1"/>
    <col min="14859" max="14859" width="8.7109375" style="97" customWidth="1"/>
    <col min="14860" max="14860" width="12.28515625" style="97" customWidth="1"/>
    <col min="14861" max="14861" width="10.7109375" style="97" customWidth="1"/>
    <col min="14862" max="14862" width="11.28515625" style="97" customWidth="1"/>
    <col min="14863" max="14863" width="8.85546875" style="97" bestFit="1" customWidth="1"/>
    <col min="14864" max="14864" width="10.85546875" style="97" customWidth="1"/>
    <col min="14865" max="14865" width="8.85546875" style="97" bestFit="1" customWidth="1"/>
    <col min="14866" max="14866" width="10.7109375" style="97" customWidth="1"/>
    <col min="14867" max="14867" width="8.7109375" style="97" customWidth="1"/>
    <col min="14868" max="14868" width="9.5703125" style="97" customWidth="1"/>
    <col min="14869" max="14869" width="8.140625" style="97" customWidth="1"/>
    <col min="14870" max="14870" width="8.28515625" style="97" customWidth="1"/>
    <col min="14871" max="14871" width="7.7109375" style="97" customWidth="1"/>
    <col min="14872" max="14873" width="10.28515625" style="97" bestFit="1" customWidth="1"/>
    <col min="14874" max="15104" width="9.140625" style="97"/>
    <col min="15105" max="15105" width="4.42578125" style="97" customWidth="1"/>
    <col min="15106" max="15106" width="30.42578125" style="97" customWidth="1"/>
    <col min="15107" max="15107" width="9.42578125" style="97" customWidth="1"/>
    <col min="15108" max="15108" width="10.28515625" style="97" customWidth="1"/>
    <col min="15109" max="15109" width="9.28515625" style="97" customWidth="1"/>
    <col min="15110" max="15110" width="12.7109375" style="97" customWidth="1"/>
    <col min="15111" max="15111" width="9.7109375" style="97" customWidth="1"/>
    <col min="15112" max="15112" width="10.28515625" style="97" customWidth="1"/>
    <col min="15113" max="15113" width="10.42578125" style="97" customWidth="1"/>
    <col min="15114" max="15114" width="11.85546875" style="97" customWidth="1"/>
    <col min="15115" max="15115" width="8.7109375" style="97" customWidth="1"/>
    <col min="15116" max="15116" width="12.28515625" style="97" customWidth="1"/>
    <col min="15117" max="15117" width="10.7109375" style="97" customWidth="1"/>
    <col min="15118" max="15118" width="11.28515625" style="97" customWidth="1"/>
    <col min="15119" max="15119" width="8.85546875" style="97" bestFit="1" customWidth="1"/>
    <col min="15120" max="15120" width="10.85546875" style="97" customWidth="1"/>
    <col min="15121" max="15121" width="8.85546875" style="97" bestFit="1" customWidth="1"/>
    <col min="15122" max="15122" width="10.7109375" style="97" customWidth="1"/>
    <col min="15123" max="15123" width="8.7109375" style="97" customWidth="1"/>
    <col min="15124" max="15124" width="9.5703125" style="97" customWidth="1"/>
    <col min="15125" max="15125" width="8.140625" style="97" customWidth="1"/>
    <col min="15126" max="15126" width="8.28515625" style="97" customWidth="1"/>
    <col min="15127" max="15127" width="7.7109375" style="97" customWidth="1"/>
    <col min="15128" max="15129" width="10.28515625" style="97" bestFit="1" customWidth="1"/>
    <col min="15130" max="15360" width="9.140625" style="97"/>
    <col min="15361" max="15361" width="4.42578125" style="97" customWidth="1"/>
    <col min="15362" max="15362" width="30.42578125" style="97" customWidth="1"/>
    <col min="15363" max="15363" width="9.42578125" style="97" customWidth="1"/>
    <col min="15364" max="15364" width="10.28515625" style="97" customWidth="1"/>
    <col min="15365" max="15365" width="9.28515625" style="97" customWidth="1"/>
    <col min="15366" max="15366" width="12.7109375" style="97" customWidth="1"/>
    <col min="15367" max="15367" width="9.7109375" style="97" customWidth="1"/>
    <col min="15368" max="15368" width="10.28515625" style="97" customWidth="1"/>
    <col min="15369" max="15369" width="10.42578125" style="97" customWidth="1"/>
    <col min="15370" max="15370" width="11.85546875" style="97" customWidth="1"/>
    <col min="15371" max="15371" width="8.7109375" style="97" customWidth="1"/>
    <col min="15372" max="15372" width="12.28515625" style="97" customWidth="1"/>
    <col min="15373" max="15373" width="10.7109375" style="97" customWidth="1"/>
    <col min="15374" max="15374" width="11.28515625" style="97" customWidth="1"/>
    <col min="15375" max="15375" width="8.85546875" style="97" bestFit="1" customWidth="1"/>
    <col min="15376" max="15376" width="10.85546875" style="97" customWidth="1"/>
    <col min="15377" max="15377" width="8.85546875" style="97" bestFit="1" customWidth="1"/>
    <col min="15378" max="15378" width="10.7109375" style="97" customWidth="1"/>
    <col min="15379" max="15379" width="8.7109375" style="97" customWidth="1"/>
    <col min="15380" max="15380" width="9.5703125" style="97" customWidth="1"/>
    <col min="15381" max="15381" width="8.140625" style="97" customWidth="1"/>
    <col min="15382" max="15382" width="8.28515625" style="97" customWidth="1"/>
    <col min="15383" max="15383" width="7.7109375" style="97" customWidth="1"/>
    <col min="15384" max="15385" width="10.28515625" style="97" bestFit="1" customWidth="1"/>
    <col min="15386" max="15616" width="9.140625" style="97"/>
    <col min="15617" max="15617" width="4.42578125" style="97" customWidth="1"/>
    <col min="15618" max="15618" width="30.42578125" style="97" customWidth="1"/>
    <col min="15619" max="15619" width="9.42578125" style="97" customWidth="1"/>
    <col min="15620" max="15620" width="10.28515625" style="97" customWidth="1"/>
    <col min="15621" max="15621" width="9.28515625" style="97" customWidth="1"/>
    <col min="15622" max="15622" width="12.7109375" style="97" customWidth="1"/>
    <col min="15623" max="15623" width="9.7109375" style="97" customWidth="1"/>
    <col min="15624" max="15624" width="10.28515625" style="97" customWidth="1"/>
    <col min="15625" max="15625" width="10.42578125" style="97" customWidth="1"/>
    <col min="15626" max="15626" width="11.85546875" style="97" customWidth="1"/>
    <col min="15627" max="15627" width="8.7109375" style="97" customWidth="1"/>
    <col min="15628" max="15628" width="12.28515625" style="97" customWidth="1"/>
    <col min="15629" max="15629" width="10.7109375" style="97" customWidth="1"/>
    <col min="15630" max="15630" width="11.28515625" style="97" customWidth="1"/>
    <col min="15631" max="15631" width="8.85546875" style="97" bestFit="1" customWidth="1"/>
    <col min="15632" max="15632" width="10.85546875" style="97" customWidth="1"/>
    <col min="15633" max="15633" width="8.85546875" style="97" bestFit="1" customWidth="1"/>
    <col min="15634" max="15634" width="10.7109375" style="97" customWidth="1"/>
    <col min="15635" max="15635" width="8.7109375" style="97" customWidth="1"/>
    <col min="15636" max="15636" width="9.5703125" style="97" customWidth="1"/>
    <col min="15637" max="15637" width="8.140625" style="97" customWidth="1"/>
    <col min="15638" max="15638" width="8.28515625" style="97" customWidth="1"/>
    <col min="15639" max="15639" width="7.7109375" style="97" customWidth="1"/>
    <col min="15640" max="15641" width="10.28515625" style="97" bestFit="1" customWidth="1"/>
    <col min="15642" max="15872" width="9.140625" style="97"/>
    <col min="15873" max="15873" width="4.42578125" style="97" customWidth="1"/>
    <col min="15874" max="15874" width="30.42578125" style="97" customWidth="1"/>
    <col min="15875" max="15875" width="9.42578125" style="97" customWidth="1"/>
    <col min="15876" max="15876" width="10.28515625" style="97" customWidth="1"/>
    <col min="15877" max="15877" width="9.28515625" style="97" customWidth="1"/>
    <col min="15878" max="15878" width="12.7109375" style="97" customWidth="1"/>
    <col min="15879" max="15879" width="9.7109375" style="97" customWidth="1"/>
    <col min="15880" max="15880" width="10.28515625" style="97" customWidth="1"/>
    <col min="15881" max="15881" width="10.42578125" style="97" customWidth="1"/>
    <col min="15882" max="15882" width="11.85546875" style="97" customWidth="1"/>
    <col min="15883" max="15883" width="8.7109375" style="97" customWidth="1"/>
    <col min="15884" max="15884" width="12.28515625" style="97" customWidth="1"/>
    <col min="15885" max="15885" width="10.7109375" style="97" customWidth="1"/>
    <col min="15886" max="15886" width="11.28515625" style="97" customWidth="1"/>
    <col min="15887" max="15887" width="8.85546875" style="97" bestFit="1" customWidth="1"/>
    <col min="15888" max="15888" width="10.85546875" style="97" customWidth="1"/>
    <col min="15889" max="15889" width="8.85546875" style="97" bestFit="1" customWidth="1"/>
    <col min="15890" max="15890" width="10.7109375" style="97" customWidth="1"/>
    <col min="15891" max="15891" width="8.7109375" style="97" customWidth="1"/>
    <col min="15892" max="15892" width="9.5703125" style="97" customWidth="1"/>
    <col min="15893" max="15893" width="8.140625" style="97" customWidth="1"/>
    <col min="15894" max="15894" width="8.28515625" style="97" customWidth="1"/>
    <col min="15895" max="15895" width="7.7109375" style="97" customWidth="1"/>
    <col min="15896" max="15897" width="10.28515625" style="97" bestFit="1" customWidth="1"/>
    <col min="15898" max="16128" width="9.140625" style="97"/>
    <col min="16129" max="16129" width="4.42578125" style="97" customWidth="1"/>
    <col min="16130" max="16130" width="30.42578125" style="97" customWidth="1"/>
    <col min="16131" max="16131" width="9.42578125" style="97" customWidth="1"/>
    <col min="16132" max="16132" width="10.28515625" style="97" customWidth="1"/>
    <col min="16133" max="16133" width="9.28515625" style="97" customWidth="1"/>
    <col min="16134" max="16134" width="12.7109375" style="97" customWidth="1"/>
    <col min="16135" max="16135" width="9.7109375" style="97" customWidth="1"/>
    <col min="16136" max="16136" width="10.28515625" style="97" customWidth="1"/>
    <col min="16137" max="16137" width="10.42578125" style="97" customWidth="1"/>
    <col min="16138" max="16138" width="11.85546875" style="97" customWidth="1"/>
    <col min="16139" max="16139" width="8.7109375" style="97" customWidth="1"/>
    <col min="16140" max="16140" width="12.28515625" style="97" customWidth="1"/>
    <col min="16141" max="16141" width="10.7109375" style="97" customWidth="1"/>
    <col min="16142" max="16142" width="11.28515625" style="97" customWidth="1"/>
    <col min="16143" max="16143" width="8.85546875" style="97" bestFit="1" customWidth="1"/>
    <col min="16144" max="16144" width="10.85546875" style="97" customWidth="1"/>
    <col min="16145" max="16145" width="8.85546875" style="97" bestFit="1" customWidth="1"/>
    <col min="16146" max="16146" width="10.7109375" style="97" customWidth="1"/>
    <col min="16147" max="16147" width="8.7109375" style="97" customWidth="1"/>
    <col min="16148" max="16148" width="9.5703125" style="97" customWidth="1"/>
    <col min="16149" max="16149" width="8.140625" style="97" customWidth="1"/>
    <col min="16150" max="16150" width="8.28515625" style="97" customWidth="1"/>
    <col min="16151" max="16151" width="7.7109375" style="97" customWidth="1"/>
    <col min="16152" max="16153" width="10.28515625" style="97" bestFit="1" customWidth="1"/>
    <col min="16154" max="16384" width="9.140625" style="97"/>
  </cols>
  <sheetData>
    <row r="1" spans="1:28">
      <c r="W1" s="243"/>
      <c r="X1" s="244" t="s">
        <v>222</v>
      </c>
    </row>
    <row r="2" spans="1:28">
      <c r="W2" s="243"/>
      <c r="X2" s="245" t="s">
        <v>225</v>
      </c>
    </row>
    <row r="3" spans="1:28">
      <c r="W3" s="243"/>
      <c r="X3" s="244" t="s">
        <v>226</v>
      </c>
    </row>
    <row r="4" spans="1:28">
      <c r="W4" s="243"/>
      <c r="X4" s="244" t="s">
        <v>223</v>
      </c>
    </row>
    <row r="5" spans="1:28" ht="16.5" customHeight="1">
      <c r="B5" s="238" t="s">
        <v>72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96"/>
      <c r="S5" s="96"/>
      <c r="T5" s="96"/>
      <c r="U5" s="96"/>
      <c r="V5" s="96"/>
      <c r="W5" s="243"/>
      <c r="X5" s="246" t="s">
        <v>224</v>
      </c>
      <c r="Y5" s="96"/>
    </row>
    <row r="6" spans="1:28">
      <c r="B6" s="238" t="s">
        <v>73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96"/>
      <c r="S6" s="96"/>
      <c r="T6" s="96"/>
      <c r="U6" s="96"/>
      <c r="V6" s="96"/>
      <c r="W6" s="96"/>
      <c r="X6" s="96"/>
      <c r="Y6" s="96"/>
    </row>
    <row r="7" spans="1:28"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96"/>
      <c r="S7" s="96"/>
      <c r="T7" s="96"/>
      <c r="U7" s="96"/>
      <c r="V7" s="96"/>
      <c r="W7" s="96"/>
      <c r="X7" s="96"/>
      <c r="Y7" s="96"/>
    </row>
    <row r="8" spans="1:28">
      <c r="E8" s="99"/>
      <c r="L8" s="100"/>
      <c r="M8" s="100"/>
      <c r="N8" s="100"/>
      <c r="O8" s="100"/>
      <c r="P8" s="100"/>
      <c r="Q8" s="100"/>
      <c r="X8" s="101"/>
      <c r="Y8" s="101"/>
    </row>
    <row r="9" spans="1:28" s="104" customFormat="1" ht="57" customHeight="1">
      <c r="A9" s="239" t="s">
        <v>2</v>
      </c>
      <c r="B9" s="237" t="s">
        <v>74</v>
      </c>
      <c r="C9" s="241" t="s">
        <v>75</v>
      </c>
      <c r="D9" s="231" t="s">
        <v>76</v>
      </c>
      <c r="E9" s="232"/>
      <c r="F9" s="231" t="s">
        <v>77</v>
      </c>
      <c r="G9" s="232"/>
      <c r="H9" s="231" t="s">
        <v>78</v>
      </c>
      <c r="I9" s="232"/>
      <c r="J9" s="231" t="s">
        <v>79</v>
      </c>
      <c r="K9" s="232"/>
      <c r="L9" s="235" t="s">
        <v>80</v>
      </c>
      <c r="M9" s="235"/>
      <c r="N9" s="231" t="s">
        <v>81</v>
      </c>
      <c r="O9" s="232"/>
      <c r="P9" s="231" t="s">
        <v>82</v>
      </c>
      <c r="Q9" s="232"/>
      <c r="R9" s="236" t="s">
        <v>83</v>
      </c>
      <c r="S9" s="237"/>
      <c r="T9" s="231" t="s">
        <v>84</v>
      </c>
      <c r="U9" s="231"/>
      <c r="V9" s="231" t="s">
        <v>85</v>
      </c>
      <c r="W9" s="231"/>
      <c r="X9" s="231" t="s">
        <v>86</v>
      </c>
      <c r="Y9" s="232"/>
    </row>
    <row r="10" spans="1:28" s="106" customFormat="1" ht="40.15" customHeight="1">
      <c r="A10" s="240"/>
      <c r="B10" s="237"/>
      <c r="C10" s="242"/>
      <c r="D10" s="105" t="s">
        <v>87</v>
      </c>
      <c r="E10" s="105" t="s">
        <v>88</v>
      </c>
      <c r="F10" s="105" t="s">
        <v>87</v>
      </c>
      <c r="G10" s="105" t="s">
        <v>88</v>
      </c>
      <c r="H10" s="105" t="s">
        <v>87</v>
      </c>
      <c r="I10" s="105" t="s">
        <v>88</v>
      </c>
      <c r="J10" s="105" t="s">
        <v>87</v>
      </c>
      <c r="K10" s="105" t="s">
        <v>88</v>
      </c>
      <c r="L10" s="105" t="s">
        <v>87</v>
      </c>
      <c r="M10" s="105" t="s">
        <v>88</v>
      </c>
      <c r="N10" s="105" t="s">
        <v>87</v>
      </c>
      <c r="O10" s="105" t="s">
        <v>88</v>
      </c>
      <c r="P10" s="105" t="s">
        <v>87</v>
      </c>
      <c r="Q10" s="105" t="s">
        <v>88</v>
      </c>
      <c r="R10" s="105" t="s">
        <v>89</v>
      </c>
      <c r="S10" s="105" t="s">
        <v>90</v>
      </c>
      <c r="T10" s="105" t="s">
        <v>89</v>
      </c>
      <c r="U10" s="105" t="s">
        <v>90</v>
      </c>
      <c r="V10" s="105" t="s">
        <v>89</v>
      </c>
      <c r="W10" s="105" t="s">
        <v>90</v>
      </c>
      <c r="X10" s="105" t="s">
        <v>89</v>
      </c>
      <c r="Y10" s="105" t="s">
        <v>90</v>
      </c>
    </row>
    <row r="11" spans="1:28" s="106" customFormat="1">
      <c r="A11" s="103"/>
      <c r="B11" s="107">
        <v>1</v>
      </c>
      <c r="C11" s="108">
        <v>2</v>
      </c>
      <c r="D11" s="108">
        <v>3</v>
      </c>
      <c r="E11" s="108">
        <v>4</v>
      </c>
      <c r="F11" s="108">
        <v>5</v>
      </c>
      <c r="G11" s="108">
        <v>6</v>
      </c>
      <c r="H11" s="108">
        <v>7</v>
      </c>
      <c r="I11" s="108">
        <v>8</v>
      </c>
      <c r="J11" s="108">
        <v>9</v>
      </c>
      <c r="K11" s="108">
        <v>10</v>
      </c>
      <c r="L11" s="109">
        <v>11</v>
      </c>
      <c r="M11" s="108">
        <v>12</v>
      </c>
      <c r="N11" s="108">
        <v>13</v>
      </c>
      <c r="O11" s="108">
        <v>14</v>
      </c>
      <c r="P11" s="108">
        <v>15</v>
      </c>
      <c r="Q11" s="108">
        <v>16</v>
      </c>
      <c r="R11" s="108">
        <v>17</v>
      </c>
      <c r="S11" s="108">
        <v>18</v>
      </c>
      <c r="T11" s="108">
        <v>19</v>
      </c>
      <c r="U11" s="108">
        <v>20</v>
      </c>
      <c r="V11" s="108">
        <v>21</v>
      </c>
      <c r="W11" s="108">
        <v>22</v>
      </c>
      <c r="X11" s="108">
        <v>23</v>
      </c>
      <c r="Y11" s="108">
        <v>24</v>
      </c>
    </row>
    <row r="12" spans="1:28">
      <c r="A12" s="103"/>
      <c r="B12" s="110" t="s">
        <v>91</v>
      </c>
      <c r="C12" s="108"/>
      <c r="D12" s="233"/>
      <c r="E12" s="233"/>
      <c r="F12" s="233"/>
      <c r="G12" s="233"/>
      <c r="H12" s="234"/>
      <c r="I12" s="234"/>
      <c r="J12" s="234"/>
      <c r="K12" s="234"/>
      <c r="L12" s="112">
        <f>'[1]Т1 Киреше 2024-2026'!M58-'[1]Т2 чыгаша 2024-2026'!L9</f>
        <v>3.1999999890103936E-2</v>
      </c>
      <c r="M12" s="112">
        <f>'[1]Т1 Киреше 2024-2026'!M66-'[1]Т2 чыгаша 2024-2026'!M9</f>
        <v>0</v>
      </c>
      <c r="N12" s="112">
        <f>'[1]Т1 Киреше 2024-2026'!O58-'[1]Т2 чыгаша 2024-2026'!N9</f>
        <v>3.200000012293458E-2</v>
      </c>
      <c r="O12" s="112">
        <f>'[1]Т1 Киреше 2024-2026'!O66-'[1]Т2 чыгаша 2024-2026'!O9</f>
        <v>0</v>
      </c>
      <c r="P12" s="112">
        <f>'[1]Т1 Киреше 2024-2026'!Q58-'[1]Т2 чыгаша 2024-2026'!P9</f>
        <v>3.1999999657273293E-2</v>
      </c>
      <c r="Q12" s="112">
        <f>'[1]Т1 Киреше 2024-2026'!Q66-'[1]Т2 чыгаша 2024-2026'!Q9</f>
        <v>0</v>
      </c>
      <c r="R12" s="108"/>
      <c r="S12" s="108"/>
      <c r="T12" s="108"/>
      <c r="U12" s="108"/>
      <c r="V12" s="108"/>
      <c r="W12" s="108"/>
      <c r="X12" s="108"/>
      <c r="Y12" s="108"/>
    </row>
    <row r="13" spans="1:28">
      <c r="A13" s="103"/>
      <c r="B13" s="113" t="s">
        <v>92</v>
      </c>
      <c r="C13" s="114"/>
      <c r="D13" s="111">
        <f t="shared" ref="D13:Q13" si="0">SUM(D14:D20,D25:D46)-D32</f>
        <v>2647460.07596</v>
      </c>
      <c r="E13" s="111">
        <f t="shared" si="0"/>
        <v>162679.11489999999</v>
      </c>
      <c r="F13" s="111">
        <f t="shared" si="0"/>
        <v>947177.39999999991</v>
      </c>
      <c r="G13" s="111">
        <f t="shared" si="0"/>
        <v>262344.59999999998</v>
      </c>
      <c r="H13" s="111">
        <f t="shared" si="0"/>
        <v>4393998.9999999991</v>
      </c>
      <c r="I13" s="111">
        <f t="shared" si="0"/>
        <v>289108.29999999993</v>
      </c>
      <c r="J13" s="111">
        <f t="shared" si="0"/>
        <v>778691.84279999998</v>
      </c>
      <c r="K13" s="111">
        <f t="shared" si="0"/>
        <v>80922.074000000008</v>
      </c>
      <c r="L13" s="115">
        <f t="shared" si="0"/>
        <v>1121154.0000000002</v>
      </c>
      <c r="M13" s="111">
        <f t="shared" si="0"/>
        <v>327746.50000000006</v>
      </c>
      <c r="N13" s="111">
        <f t="shared" si="0"/>
        <v>1251073.3999999999</v>
      </c>
      <c r="O13" s="111">
        <f t="shared" si="0"/>
        <v>327756.40000000008</v>
      </c>
      <c r="P13" s="111">
        <f t="shared" si="0"/>
        <v>1393127.4000000004</v>
      </c>
      <c r="Q13" s="111">
        <f t="shared" si="0"/>
        <v>327767.30000000005</v>
      </c>
      <c r="R13" s="116">
        <f>F13-D13</f>
        <v>-1700282.6759600001</v>
      </c>
      <c r="S13" s="116">
        <f>+F13/D13*100</f>
        <v>35.776834128708899</v>
      </c>
      <c r="T13" s="117">
        <f>L13-F13</f>
        <v>173976.60000000033</v>
      </c>
      <c r="U13" s="117">
        <f>L13/F13*100</f>
        <v>118.36790024761996</v>
      </c>
      <c r="V13" s="116">
        <f>N13-L13</f>
        <v>129919.39999999967</v>
      </c>
      <c r="W13" s="116">
        <f t="shared" ref="W13:W36" si="1">+N13/L13*100</f>
        <v>111.58800664315514</v>
      </c>
      <c r="X13" s="116">
        <f>P13-N13</f>
        <v>142054.00000000047</v>
      </c>
      <c r="Y13" s="116">
        <f>+P13/N13*100</f>
        <v>111.3545696039897</v>
      </c>
    </row>
    <row r="14" spans="1:28">
      <c r="A14" s="103" t="s">
        <v>93</v>
      </c>
      <c r="B14" s="118" t="s">
        <v>94</v>
      </c>
      <c r="C14" s="119">
        <v>2111</v>
      </c>
      <c r="D14" s="120">
        <f t="shared" ref="D14:Q19" si="2">SUM(D357,D395,D430,D687,D972,D1324,D1503,D1645)</f>
        <v>216004.54386999999</v>
      </c>
      <c r="E14" s="120">
        <f t="shared" si="2"/>
        <v>53905.457000000002</v>
      </c>
      <c r="F14" s="120">
        <f t="shared" si="2"/>
        <v>248769.1</v>
      </c>
      <c r="G14" s="120">
        <f t="shared" si="2"/>
        <v>52576.4</v>
      </c>
      <c r="H14" s="120">
        <f t="shared" si="2"/>
        <v>250411.70000000004</v>
      </c>
      <c r="I14" s="120">
        <f t="shared" si="2"/>
        <v>55079.4</v>
      </c>
      <c r="J14" s="120">
        <f t="shared" si="2"/>
        <v>94386.376999999979</v>
      </c>
      <c r="K14" s="120">
        <f t="shared" si="2"/>
        <v>22255.013000000003</v>
      </c>
      <c r="L14" s="120">
        <f t="shared" si="2"/>
        <v>255568.4</v>
      </c>
      <c r="M14" s="120">
        <f t="shared" si="2"/>
        <v>54665.2</v>
      </c>
      <c r="N14" s="120">
        <f t="shared" si="2"/>
        <v>273245.5</v>
      </c>
      <c r="O14" s="120">
        <f t="shared" si="2"/>
        <v>54665.2</v>
      </c>
      <c r="P14" s="120">
        <f t="shared" si="2"/>
        <v>278245.89999999997</v>
      </c>
      <c r="Q14" s="120">
        <f t="shared" si="2"/>
        <v>54665.2</v>
      </c>
      <c r="R14" s="116">
        <f t="shared" ref="R14:R52" si="3">F14-D14</f>
        <v>32764.556130000012</v>
      </c>
      <c r="S14" s="116">
        <f t="shared" ref="S14:S77" si="4">+F14/D14*100</f>
        <v>115.16845689585075</v>
      </c>
      <c r="T14" s="117">
        <f t="shared" ref="T14:T52" si="5">L14-F14</f>
        <v>6799.2999999999884</v>
      </c>
      <c r="U14" s="117">
        <f t="shared" ref="U14:U51" si="6">L14/F14*100</f>
        <v>102.73317707062492</v>
      </c>
      <c r="V14" s="116">
        <f t="shared" ref="V14:V52" si="7">N14-L14</f>
        <v>17677.100000000006</v>
      </c>
      <c r="W14" s="116">
        <f t="shared" si="1"/>
        <v>106.91677844365735</v>
      </c>
      <c r="X14" s="117">
        <f t="shared" ref="X14:X49" si="8">P14-N14</f>
        <v>5000.3999999999651</v>
      </c>
      <c r="Y14" s="117">
        <f t="shared" ref="Y14:Y49" si="9">+P14/N14*100</f>
        <v>101.83000268988876</v>
      </c>
      <c r="Z14" s="121"/>
      <c r="AB14" s="121"/>
    </row>
    <row r="15" spans="1:28">
      <c r="A15" s="103"/>
      <c r="B15" s="118" t="s">
        <v>95</v>
      </c>
      <c r="C15" s="119">
        <v>2121</v>
      </c>
      <c r="D15" s="120">
        <f t="shared" si="2"/>
        <v>30988.66603</v>
      </c>
      <c r="E15" s="120">
        <f t="shared" si="2"/>
        <v>6575.5999999999995</v>
      </c>
      <c r="F15" s="120">
        <f t="shared" si="2"/>
        <v>36531.199999999997</v>
      </c>
      <c r="G15" s="120">
        <f t="shared" si="2"/>
        <v>8038.6</v>
      </c>
      <c r="H15" s="120">
        <f t="shared" si="2"/>
        <v>36814.199999999997</v>
      </c>
      <c r="I15" s="120">
        <f t="shared" si="2"/>
        <v>8536.1</v>
      </c>
      <c r="J15" s="120">
        <f t="shared" si="2"/>
        <v>12540.59</v>
      </c>
      <c r="K15" s="120">
        <f t="shared" si="2"/>
        <v>2800.5480000000002</v>
      </c>
      <c r="L15" s="120">
        <f t="shared" si="2"/>
        <v>38278.699999999997</v>
      </c>
      <c r="M15" s="120">
        <f t="shared" si="2"/>
        <v>8398.8000000000011</v>
      </c>
      <c r="N15" s="120">
        <f t="shared" si="2"/>
        <v>41313.499999999993</v>
      </c>
      <c r="O15" s="120">
        <f t="shared" si="2"/>
        <v>8398.8000000000011</v>
      </c>
      <c r="P15" s="120">
        <f t="shared" si="2"/>
        <v>42120.499999999993</v>
      </c>
      <c r="Q15" s="120">
        <f t="shared" si="2"/>
        <v>8398.8000000000011</v>
      </c>
      <c r="R15" s="116">
        <f t="shared" si="3"/>
        <v>5542.5339699999968</v>
      </c>
      <c r="S15" s="116">
        <f t="shared" si="4"/>
        <v>117.88568105717843</v>
      </c>
      <c r="T15" s="117">
        <f t="shared" si="5"/>
        <v>1747.5</v>
      </c>
      <c r="U15" s="117">
        <f t="shared" si="6"/>
        <v>104.78358225297828</v>
      </c>
      <c r="V15" s="116">
        <f t="shared" si="7"/>
        <v>3034.7999999999956</v>
      </c>
      <c r="W15" s="116">
        <f t="shared" si="1"/>
        <v>107.92816892945685</v>
      </c>
      <c r="X15" s="117">
        <f t="shared" si="8"/>
        <v>807</v>
      </c>
      <c r="Y15" s="117">
        <f t="shared" si="9"/>
        <v>101.95335665097365</v>
      </c>
      <c r="Z15" s="121"/>
    </row>
    <row r="16" spans="1:28">
      <c r="A16" s="103"/>
      <c r="B16" s="118" t="s">
        <v>96</v>
      </c>
      <c r="C16" s="119">
        <v>2211</v>
      </c>
      <c r="D16" s="120">
        <f t="shared" si="2"/>
        <v>7509.701</v>
      </c>
      <c r="E16" s="120">
        <f t="shared" si="2"/>
        <v>35.4</v>
      </c>
      <c r="F16" s="120">
        <f t="shared" si="2"/>
        <v>8931.6</v>
      </c>
      <c r="G16" s="120">
        <f t="shared" si="2"/>
        <v>66</v>
      </c>
      <c r="H16" s="120">
        <f t="shared" si="2"/>
        <v>9066.6</v>
      </c>
      <c r="I16" s="120">
        <f t="shared" si="2"/>
        <v>66</v>
      </c>
      <c r="J16" s="120">
        <f t="shared" si="2"/>
        <v>4017.4510000000005</v>
      </c>
      <c r="K16" s="120">
        <f t="shared" si="2"/>
        <v>0</v>
      </c>
      <c r="L16" s="120">
        <f t="shared" si="2"/>
        <v>9305</v>
      </c>
      <c r="M16" s="120">
        <f t="shared" si="2"/>
        <v>66</v>
      </c>
      <c r="N16" s="120">
        <f t="shared" si="2"/>
        <v>9093.9000000000015</v>
      </c>
      <c r="O16" s="120">
        <f t="shared" si="2"/>
        <v>66</v>
      </c>
      <c r="P16" s="120">
        <f t="shared" si="2"/>
        <v>9173.2000000000007</v>
      </c>
      <c r="Q16" s="120">
        <f t="shared" si="2"/>
        <v>66</v>
      </c>
      <c r="R16" s="116">
        <f t="shared" si="3"/>
        <v>1421.8990000000003</v>
      </c>
      <c r="S16" s="116">
        <f t="shared" si="4"/>
        <v>118.93416262511651</v>
      </c>
      <c r="T16" s="117">
        <f t="shared" si="5"/>
        <v>373.39999999999964</v>
      </c>
      <c r="U16" s="117">
        <f t="shared" si="6"/>
        <v>104.1806619194769</v>
      </c>
      <c r="V16" s="116">
        <f t="shared" si="7"/>
        <v>-211.09999999999854</v>
      </c>
      <c r="W16" s="116">
        <f t="shared" si="1"/>
        <v>97.731327243417525</v>
      </c>
      <c r="X16" s="117">
        <f t="shared" si="8"/>
        <v>79.299999999999272</v>
      </c>
      <c r="Y16" s="117">
        <f t="shared" si="9"/>
        <v>100.87201310768756</v>
      </c>
    </row>
    <row r="17" spans="1:25">
      <c r="A17" s="103"/>
      <c r="B17" s="122" t="s">
        <v>97</v>
      </c>
      <c r="C17" s="119">
        <v>2212</v>
      </c>
      <c r="D17" s="120">
        <f t="shared" si="2"/>
        <v>1325.6640000000002</v>
      </c>
      <c r="E17" s="120">
        <f t="shared" si="2"/>
        <v>142.834</v>
      </c>
      <c r="F17" s="120">
        <f t="shared" si="2"/>
        <v>2119</v>
      </c>
      <c r="G17" s="120">
        <f t="shared" si="2"/>
        <v>239.20000000000002</v>
      </c>
      <c r="H17" s="120">
        <f t="shared" si="2"/>
        <v>2377.2999999999997</v>
      </c>
      <c r="I17" s="120">
        <f t="shared" si="2"/>
        <v>281.7</v>
      </c>
      <c r="J17" s="120">
        <f t="shared" si="2"/>
        <v>711.39200000000005</v>
      </c>
      <c r="K17" s="120">
        <f t="shared" si="2"/>
        <v>31.31</v>
      </c>
      <c r="L17" s="120">
        <f t="shared" si="2"/>
        <v>2121.1</v>
      </c>
      <c r="M17" s="120">
        <f t="shared" si="2"/>
        <v>231.1</v>
      </c>
      <c r="N17" s="120">
        <f t="shared" si="2"/>
        <v>2154.5</v>
      </c>
      <c r="O17" s="120">
        <f t="shared" si="2"/>
        <v>231.1</v>
      </c>
      <c r="P17" s="120">
        <f t="shared" si="2"/>
        <v>2231.2999999999997</v>
      </c>
      <c r="Q17" s="120">
        <f t="shared" si="2"/>
        <v>231.1</v>
      </c>
      <c r="R17" s="116">
        <f t="shared" si="3"/>
        <v>793.33599999999979</v>
      </c>
      <c r="S17" s="116">
        <f t="shared" si="4"/>
        <v>159.84442513336711</v>
      </c>
      <c r="T17" s="117">
        <f t="shared" si="5"/>
        <v>2.0999999999999091</v>
      </c>
      <c r="U17" s="117">
        <f t="shared" si="6"/>
        <v>100.09910335063709</v>
      </c>
      <c r="V17" s="116">
        <f t="shared" si="7"/>
        <v>33.400000000000091</v>
      </c>
      <c r="W17" s="116">
        <f t="shared" si="1"/>
        <v>101.57465466031776</v>
      </c>
      <c r="X17" s="117">
        <f t="shared" si="8"/>
        <v>76.799999999999727</v>
      </c>
      <c r="Y17" s="117">
        <f t="shared" si="9"/>
        <v>103.56463216523555</v>
      </c>
    </row>
    <row r="18" spans="1:25">
      <c r="A18" s="103"/>
      <c r="B18" s="118" t="s">
        <v>98</v>
      </c>
      <c r="C18" s="119">
        <v>2213</v>
      </c>
      <c r="D18" s="120">
        <f t="shared" si="2"/>
        <v>600</v>
      </c>
      <c r="E18" s="120">
        <f t="shared" si="2"/>
        <v>0</v>
      </c>
      <c r="F18" s="120">
        <f t="shared" si="2"/>
        <v>640</v>
      </c>
      <c r="G18" s="120">
        <f t="shared" si="2"/>
        <v>0</v>
      </c>
      <c r="H18" s="120">
        <f t="shared" si="2"/>
        <v>640</v>
      </c>
      <c r="I18" s="120">
        <f t="shared" si="2"/>
        <v>0</v>
      </c>
      <c r="J18" s="120">
        <f t="shared" si="2"/>
        <v>150</v>
      </c>
      <c r="K18" s="120">
        <f t="shared" si="2"/>
        <v>0</v>
      </c>
      <c r="L18" s="120">
        <f t="shared" si="2"/>
        <v>640</v>
      </c>
      <c r="M18" s="120">
        <f t="shared" si="2"/>
        <v>0</v>
      </c>
      <c r="N18" s="120">
        <f t="shared" si="2"/>
        <v>640</v>
      </c>
      <c r="O18" s="120">
        <f t="shared" si="2"/>
        <v>0</v>
      </c>
      <c r="P18" s="120">
        <f t="shared" si="2"/>
        <v>640</v>
      </c>
      <c r="Q18" s="120">
        <f t="shared" si="2"/>
        <v>0</v>
      </c>
      <c r="R18" s="116">
        <f t="shared" si="3"/>
        <v>40</v>
      </c>
      <c r="S18" s="116">
        <f t="shared" si="4"/>
        <v>106.66666666666667</v>
      </c>
      <c r="T18" s="117">
        <f t="shared" si="5"/>
        <v>0</v>
      </c>
      <c r="U18" s="117">
        <f t="shared" si="6"/>
        <v>100</v>
      </c>
      <c r="V18" s="116">
        <f t="shared" si="7"/>
        <v>0</v>
      </c>
      <c r="W18" s="116">
        <f t="shared" si="1"/>
        <v>100</v>
      </c>
      <c r="X18" s="117">
        <f t="shared" si="8"/>
        <v>0</v>
      </c>
      <c r="Y18" s="117">
        <f t="shared" si="9"/>
        <v>100</v>
      </c>
    </row>
    <row r="19" spans="1:25">
      <c r="A19" s="103"/>
      <c r="B19" s="118" t="s">
        <v>99</v>
      </c>
      <c r="C19" s="119">
        <v>2214</v>
      </c>
      <c r="D19" s="120">
        <f t="shared" si="2"/>
        <v>27942.772499999995</v>
      </c>
      <c r="E19" s="120">
        <f t="shared" si="2"/>
        <v>20491.663499999999</v>
      </c>
      <c r="F19" s="120">
        <f t="shared" si="2"/>
        <v>32903.800000000003</v>
      </c>
      <c r="G19" s="120">
        <f t="shared" si="2"/>
        <v>27046.7</v>
      </c>
      <c r="H19" s="120">
        <f t="shared" si="2"/>
        <v>34941.100000000006</v>
      </c>
      <c r="I19" s="120">
        <f t="shared" si="2"/>
        <v>30828.3</v>
      </c>
      <c r="J19" s="120">
        <f t="shared" si="2"/>
        <v>14694.2518</v>
      </c>
      <c r="K19" s="120">
        <f t="shared" si="2"/>
        <v>10097.635</v>
      </c>
      <c r="L19" s="120">
        <f t="shared" si="2"/>
        <v>36627.600000000006</v>
      </c>
      <c r="M19" s="120">
        <f t="shared" si="2"/>
        <v>38629.199999999997</v>
      </c>
      <c r="N19" s="120">
        <f t="shared" si="2"/>
        <v>37317.199999999997</v>
      </c>
      <c r="O19" s="120">
        <f t="shared" si="2"/>
        <v>38632.5</v>
      </c>
      <c r="P19" s="120">
        <f t="shared" si="2"/>
        <v>38028.600000000006</v>
      </c>
      <c r="Q19" s="120">
        <f t="shared" si="2"/>
        <v>38636.1</v>
      </c>
      <c r="R19" s="116">
        <f t="shared" si="3"/>
        <v>4961.0275000000074</v>
      </c>
      <c r="S19" s="116">
        <f t="shared" si="4"/>
        <v>117.75424217478781</v>
      </c>
      <c r="T19" s="117">
        <f t="shared" si="5"/>
        <v>3723.8000000000029</v>
      </c>
      <c r="U19" s="117">
        <f t="shared" si="6"/>
        <v>111.31723387572256</v>
      </c>
      <c r="V19" s="116">
        <f t="shared" si="7"/>
        <v>689.59999999999127</v>
      </c>
      <c r="W19" s="116">
        <f t="shared" si="1"/>
        <v>101.88273323941506</v>
      </c>
      <c r="X19" s="117">
        <f t="shared" si="8"/>
        <v>711.40000000000873</v>
      </c>
      <c r="Y19" s="117">
        <f t="shared" si="9"/>
        <v>101.90635953394147</v>
      </c>
    </row>
    <row r="20" spans="1:25" ht="18.75">
      <c r="A20" s="103"/>
      <c r="B20" s="123" t="s">
        <v>100</v>
      </c>
      <c r="C20" s="124">
        <v>2215</v>
      </c>
      <c r="D20" s="125">
        <f>D21+D22+D23+D24</f>
        <v>67599.366699999999</v>
      </c>
      <c r="E20" s="125">
        <f t="shared" ref="E20:P20" si="10">E21+E22+E23+E24</f>
        <v>2223.5919999999996</v>
      </c>
      <c r="F20" s="125">
        <f t="shared" si="10"/>
        <v>106640.5</v>
      </c>
      <c r="G20" s="125">
        <f t="shared" si="10"/>
        <v>4258.7</v>
      </c>
      <c r="H20" s="125">
        <f t="shared" si="10"/>
        <v>189266.5</v>
      </c>
      <c r="I20" s="125">
        <f>I21+I22+I23+I24</f>
        <v>5808.7</v>
      </c>
      <c r="J20" s="125">
        <f t="shared" si="10"/>
        <v>39880.864000000001</v>
      </c>
      <c r="K20" s="125">
        <f>K21+K22+K23+K24</f>
        <v>777.17300000000012</v>
      </c>
      <c r="L20" s="125">
        <f t="shared" si="10"/>
        <v>58993.2</v>
      </c>
      <c r="M20" s="125">
        <f>M21+M22+M23+M24</f>
        <v>6165</v>
      </c>
      <c r="N20" s="125">
        <f t="shared" si="10"/>
        <v>59249.5</v>
      </c>
      <c r="O20" s="125">
        <f>O21+O22+O23+O24</f>
        <v>6165</v>
      </c>
      <c r="P20" s="125">
        <f t="shared" si="10"/>
        <v>61318.899999999994</v>
      </c>
      <c r="Q20" s="125">
        <f>Q21+Q22+Q23+Q24</f>
        <v>6165</v>
      </c>
      <c r="R20" s="116">
        <f t="shared" si="3"/>
        <v>39041.133300000001</v>
      </c>
      <c r="S20" s="116">
        <f t="shared" si="4"/>
        <v>157.75369682568342</v>
      </c>
      <c r="T20" s="117">
        <f t="shared" si="5"/>
        <v>-47647.3</v>
      </c>
      <c r="U20" s="117">
        <f t="shared" si="6"/>
        <v>55.319695612830024</v>
      </c>
      <c r="V20" s="116">
        <f t="shared" si="7"/>
        <v>256.30000000000291</v>
      </c>
      <c r="W20" s="116">
        <f t="shared" si="1"/>
        <v>100.43445685265422</v>
      </c>
      <c r="X20" s="117">
        <f t="shared" si="8"/>
        <v>2069.3999999999942</v>
      </c>
      <c r="Y20" s="117">
        <f t="shared" si="9"/>
        <v>103.49268770200591</v>
      </c>
    </row>
    <row r="21" spans="1:25">
      <c r="A21" s="103"/>
      <c r="B21" s="126" t="s">
        <v>101</v>
      </c>
      <c r="C21" s="119">
        <v>22151</v>
      </c>
      <c r="D21" s="120">
        <f t="shared" ref="D21:P24" si="11">SUM(D364,D402,D437,D694,D979,D1331,D1510,D1652)</f>
        <v>470.10000000000008</v>
      </c>
      <c r="E21" s="120">
        <f t="shared" si="11"/>
        <v>126.4</v>
      </c>
      <c r="F21" s="120">
        <f t="shared" si="11"/>
        <v>1781.9</v>
      </c>
      <c r="G21" s="120">
        <f t="shared" si="11"/>
        <v>71.3</v>
      </c>
      <c r="H21" s="120">
        <f t="shared" si="11"/>
        <v>197.79999999999998</v>
      </c>
      <c r="I21" s="120">
        <f>SUM(I364,I402,I437,I694,I979,I1331,I1510,I1652)</f>
        <v>0</v>
      </c>
      <c r="J21" s="120">
        <f t="shared" si="11"/>
        <v>540.56000000000006</v>
      </c>
      <c r="K21" s="120">
        <f>SUM(K364,K402,K437,K694,K979,K1331,K1510,K1652)</f>
        <v>35.85</v>
      </c>
      <c r="L21" s="120">
        <f t="shared" si="11"/>
        <v>1711.8</v>
      </c>
      <c r="M21" s="120">
        <f>SUM(M364,M402,M437,M694,M979,M1331,M1510,M1652)</f>
        <v>64.900000000000006</v>
      </c>
      <c r="N21" s="120">
        <f t="shared" si="11"/>
        <v>1769.1999999999998</v>
      </c>
      <c r="O21" s="120">
        <f>SUM(O364,O402,O437,O694,O979,O1331,O1510,O1652)</f>
        <v>64.900000000000006</v>
      </c>
      <c r="P21" s="120">
        <f t="shared" si="11"/>
        <v>1796.9999999999998</v>
      </c>
      <c r="Q21" s="120">
        <f>SUM(Q364,Q402,Q437,Q694,Q979,Q1331,Q1510,Q1652)</f>
        <v>64.900000000000006</v>
      </c>
      <c r="R21" s="116">
        <f t="shared" si="3"/>
        <v>1311.8</v>
      </c>
      <c r="S21" s="116">
        <f t="shared" si="4"/>
        <v>379.04701127419696</v>
      </c>
      <c r="T21" s="117">
        <f t="shared" si="5"/>
        <v>-70.100000000000136</v>
      </c>
      <c r="U21" s="117">
        <f t="shared" si="6"/>
        <v>96.065996969526907</v>
      </c>
      <c r="V21" s="116">
        <f t="shared" si="7"/>
        <v>57.399999999999864</v>
      </c>
      <c r="W21" s="116">
        <f t="shared" si="1"/>
        <v>103.35319546676011</v>
      </c>
      <c r="X21" s="117">
        <f t="shared" si="8"/>
        <v>27.799999999999955</v>
      </c>
      <c r="Y21" s="117">
        <f t="shared" si="9"/>
        <v>101.57133167533348</v>
      </c>
    </row>
    <row r="22" spans="1:25">
      <c r="A22" s="103"/>
      <c r="B22" s="126" t="s">
        <v>102</v>
      </c>
      <c r="C22" s="119">
        <v>22152</v>
      </c>
      <c r="D22" s="120">
        <f t="shared" si="11"/>
        <v>4026.52</v>
      </c>
      <c r="E22" s="120">
        <f t="shared" si="11"/>
        <v>718.8</v>
      </c>
      <c r="F22" s="120">
        <f t="shared" si="11"/>
        <v>7687.5999999999995</v>
      </c>
      <c r="G22" s="120">
        <f t="shared" si="11"/>
        <v>875.4</v>
      </c>
      <c r="H22" s="120">
        <f t="shared" si="11"/>
        <v>215.6</v>
      </c>
      <c r="I22" s="120">
        <f>SUM(I365,I403,I438,I695,I980,I1332,I1511,I1653)</f>
        <v>0</v>
      </c>
      <c r="J22" s="120">
        <f t="shared" si="11"/>
        <v>2283.0160000000001</v>
      </c>
      <c r="K22" s="120">
        <f>SUM(K365,K403,K438,K695,K980,K1332,K1511,K1653)</f>
        <v>424.99300000000005</v>
      </c>
      <c r="L22" s="120">
        <f t="shared" si="11"/>
        <v>8115</v>
      </c>
      <c r="M22" s="120">
        <f>SUM(M365,M403,M438,M695,M980,M1332,M1511,M1653)</f>
        <v>690</v>
      </c>
      <c r="N22" s="120">
        <f t="shared" si="11"/>
        <v>6415.8000000000011</v>
      </c>
      <c r="O22" s="120">
        <f>SUM(O365,O403,O438,O695,O980,O1332,O1511,O1653)</f>
        <v>690</v>
      </c>
      <c r="P22" s="120">
        <f t="shared" si="11"/>
        <v>6992.5000000000009</v>
      </c>
      <c r="Q22" s="120">
        <f>SUM(Q365,Q403,Q438,Q695,Q980,Q1332,Q1511,Q1653)</f>
        <v>690</v>
      </c>
      <c r="R22" s="116">
        <f t="shared" si="3"/>
        <v>3661.0799999999995</v>
      </c>
      <c r="S22" s="116">
        <f t="shared" si="4"/>
        <v>190.92417273476846</v>
      </c>
      <c r="T22" s="117">
        <f t="shared" si="5"/>
        <v>427.40000000000055</v>
      </c>
      <c r="U22" s="117">
        <f t="shared" si="6"/>
        <v>105.55960247671577</v>
      </c>
      <c r="V22" s="116">
        <f t="shared" si="7"/>
        <v>-1699.1999999999989</v>
      </c>
      <c r="W22" s="116">
        <f t="shared" si="1"/>
        <v>79.060998151571184</v>
      </c>
      <c r="X22" s="117">
        <f t="shared" si="8"/>
        <v>576.69999999999982</v>
      </c>
      <c r="Y22" s="117">
        <f t="shared" si="9"/>
        <v>108.98874653199913</v>
      </c>
    </row>
    <row r="23" spans="1:25">
      <c r="A23" s="103"/>
      <c r="B23" s="126" t="s">
        <v>103</v>
      </c>
      <c r="C23" s="119">
        <v>22153</v>
      </c>
      <c r="D23" s="120">
        <f t="shared" si="11"/>
        <v>58.244000000000007</v>
      </c>
      <c r="E23" s="120">
        <f t="shared" si="11"/>
        <v>0</v>
      </c>
      <c r="F23" s="120">
        <f t="shared" si="11"/>
        <v>188</v>
      </c>
      <c r="G23" s="120">
        <f t="shared" si="11"/>
        <v>6.5</v>
      </c>
      <c r="H23" s="120">
        <f t="shared" si="11"/>
        <v>68.5</v>
      </c>
      <c r="I23" s="120">
        <f>SUM(I366,I404,I439,I696,I981,I1333,I1512,I1654)</f>
        <v>0</v>
      </c>
      <c r="J23" s="120">
        <f t="shared" si="11"/>
        <v>73.900000000000006</v>
      </c>
      <c r="K23" s="120">
        <f>SUM(K366,K404,K439,K696,K981,K1333,K1512,K1654)</f>
        <v>0</v>
      </c>
      <c r="L23" s="120">
        <f t="shared" si="11"/>
        <v>236</v>
      </c>
      <c r="M23" s="120">
        <f>SUM(M366,M404,M439,M696,M981,M1333,M1512,M1654)</f>
        <v>18.8</v>
      </c>
      <c r="N23" s="120">
        <f t="shared" si="11"/>
        <v>236</v>
      </c>
      <c r="O23" s="120">
        <f>SUM(O366,O404,O439,O696,O981,O1333,O1512,O1654)</f>
        <v>18.8</v>
      </c>
      <c r="P23" s="120">
        <f t="shared" si="11"/>
        <v>236</v>
      </c>
      <c r="Q23" s="120">
        <f>SUM(Q366,Q404,Q439,Q696,Q981,Q1333,Q1512,Q1654)</f>
        <v>18.8</v>
      </c>
      <c r="R23" s="116">
        <f t="shared" si="3"/>
        <v>129.756</v>
      </c>
      <c r="S23" s="116">
        <f t="shared" si="4"/>
        <v>322.78002884417276</v>
      </c>
      <c r="T23" s="117">
        <f t="shared" si="5"/>
        <v>48</v>
      </c>
      <c r="U23" s="117">
        <f t="shared" si="6"/>
        <v>125.53191489361701</v>
      </c>
      <c r="V23" s="116">
        <f t="shared" si="7"/>
        <v>0</v>
      </c>
      <c r="W23" s="116">
        <f t="shared" si="1"/>
        <v>100</v>
      </c>
      <c r="X23" s="117">
        <f t="shared" si="8"/>
        <v>0</v>
      </c>
      <c r="Y23" s="117">
        <f t="shared" si="9"/>
        <v>100</v>
      </c>
    </row>
    <row r="24" spans="1:25">
      <c r="A24" s="103"/>
      <c r="B24" s="126" t="s">
        <v>104</v>
      </c>
      <c r="C24" s="119">
        <v>22154</v>
      </c>
      <c r="D24" s="120">
        <f t="shared" si="11"/>
        <v>63044.502700000005</v>
      </c>
      <c r="E24" s="120">
        <f t="shared" si="11"/>
        <v>1378.3919999999998</v>
      </c>
      <c r="F24" s="120">
        <f t="shared" si="11"/>
        <v>96983</v>
      </c>
      <c r="G24" s="120">
        <f t="shared" si="11"/>
        <v>3305.5</v>
      </c>
      <c r="H24" s="120">
        <f t="shared" si="11"/>
        <v>188784.6</v>
      </c>
      <c r="I24" s="120">
        <f>SUM(I367,I405,I440,I697,I982,I1334,I1513,I1655)</f>
        <v>5808.7</v>
      </c>
      <c r="J24" s="120">
        <f t="shared" si="11"/>
        <v>36983.387999999999</v>
      </c>
      <c r="K24" s="120">
        <f>SUM(K367,K405,K440,K697,K982,K1334,K1513,K1655)</f>
        <v>316.33000000000004</v>
      </c>
      <c r="L24" s="120">
        <f t="shared" si="11"/>
        <v>48930.400000000001</v>
      </c>
      <c r="M24" s="120">
        <f>SUM(M367,M405,M440,M697,M982,M1334,M1513,M1655)</f>
        <v>5391.3</v>
      </c>
      <c r="N24" s="120">
        <f t="shared" si="11"/>
        <v>50828.5</v>
      </c>
      <c r="O24" s="120">
        <f>SUM(O367,O405,O440,O697,O982,O1334,O1513,O1655)</f>
        <v>5391.3</v>
      </c>
      <c r="P24" s="120">
        <f t="shared" si="11"/>
        <v>52293.399999999994</v>
      </c>
      <c r="Q24" s="120">
        <f>SUM(Q367,Q405,Q440,Q697,Q982,Q1334,Q1513,Q1655)</f>
        <v>5391.3</v>
      </c>
      <c r="R24" s="116">
        <f t="shared" si="3"/>
        <v>33938.497299999995</v>
      </c>
      <c r="S24" s="116">
        <f t="shared" si="4"/>
        <v>153.83260371090213</v>
      </c>
      <c r="T24" s="117">
        <f t="shared" si="5"/>
        <v>-48052.6</v>
      </c>
      <c r="U24" s="117">
        <f t="shared" si="6"/>
        <v>50.452553540311186</v>
      </c>
      <c r="V24" s="116">
        <f t="shared" si="7"/>
        <v>1898.0999999999985</v>
      </c>
      <c r="W24" s="116">
        <f t="shared" si="1"/>
        <v>103.87918349328842</v>
      </c>
      <c r="X24" s="117">
        <f t="shared" si="8"/>
        <v>1464.8999999999942</v>
      </c>
      <c r="Y24" s="117">
        <f t="shared" si="9"/>
        <v>102.88204452226604</v>
      </c>
    </row>
    <row r="25" spans="1:25">
      <c r="A25" s="103"/>
      <c r="B25" s="122" t="s">
        <v>105</v>
      </c>
      <c r="C25" s="119">
        <v>2217</v>
      </c>
      <c r="D25" s="127">
        <f>SUM(D368,D406,D441,D698,D983,D1335,D1514,D1656)+D1021</f>
        <v>10</v>
      </c>
      <c r="E25" s="127">
        <f t="shared" ref="E25:P25" si="12">SUM(E368,E406,E441,E698,E983,E1335,E1514,E1656)+E1021</f>
        <v>39.430999999999997</v>
      </c>
      <c r="F25" s="127">
        <f t="shared" si="12"/>
        <v>155</v>
      </c>
      <c r="G25" s="127">
        <f t="shared" si="12"/>
        <v>54.6</v>
      </c>
      <c r="H25" s="127">
        <f t="shared" si="12"/>
        <v>155</v>
      </c>
      <c r="I25" s="127">
        <f>SUM(I368,I406,I441,I698,I983,I1335,I1514,I1656)+I1021</f>
        <v>54.6</v>
      </c>
      <c r="J25" s="127">
        <f t="shared" si="12"/>
        <v>0</v>
      </c>
      <c r="K25" s="127">
        <f>SUM(K368,K406,K441,K698,K983,K1335,K1514,K1656)+K1021</f>
        <v>0</v>
      </c>
      <c r="L25" s="127">
        <f t="shared" si="12"/>
        <v>155</v>
      </c>
      <c r="M25" s="127">
        <f>SUM(M368,M406,M441,M698,M983,M1335,M1514,M1656)+M1021</f>
        <v>44.6</v>
      </c>
      <c r="N25" s="127">
        <f t="shared" si="12"/>
        <v>147</v>
      </c>
      <c r="O25" s="127">
        <f>SUM(O368,O406,O441,O698,O983,O1335,O1514,O1656)+O1021</f>
        <v>44.6</v>
      </c>
      <c r="P25" s="127">
        <f t="shared" si="12"/>
        <v>161.69999999999999</v>
      </c>
      <c r="Q25" s="127">
        <f>SUM(Q368,Q406,Q441,Q698,Q983,Q1335,Q1514,Q1656)+Q1021</f>
        <v>44.6</v>
      </c>
      <c r="R25" s="116">
        <f t="shared" si="3"/>
        <v>145</v>
      </c>
      <c r="S25" s="116">
        <f t="shared" si="4"/>
        <v>1550</v>
      </c>
      <c r="T25" s="117">
        <f t="shared" si="5"/>
        <v>0</v>
      </c>
      <c r="U25" s="117">
        <f t="shared" si="6"/>
        <v>100</v>
      </c>
      <c r="V25" s="116">
        <f t="shared" si="7"/>
        <v>-8</v>
      </c>
      <c r="W25" s="116">
        <f t="shared" si="1"/>
        <v>94.838709677419359</v>
      </c>
      <c r="X25" s="117">
        <f t="shared" si="8"/>
        <v>14.699999999999989</v>
      </c>
      <c r="Y25" s="117">
        <f t="shared" si="9"/>
        <v>109.99999999999999</v>
      </c>
    </row>
    <row r="26" spans="1:25">
      <c r="A26" s="103"/>
      <c r="B26" s="118" t="s">
        <v>106</v>
      </c>
      <c r="C26" s="119">
        <v>2218</v>
      </c>
      <c r="D26" s="120">
        <f t="shared" ref="D26:P28" si="13">SUM(D369,D407,D442,D699,D984,D1336,D1515,D1657)</f>
        <v>31192</v>
      </c>
      <c r="E26" s="120">
        <f t="shared" si="13"/>
        <v>70073.645000000004</v>
      </c>
      <c r="F26" s="120">
        <f t="shared" si="13"/>
        <v>20582.5</v>
      </c>
      <c r="G26" s="120">
        <f t="shared" si="13"/>
        <v>123692</v>
      </c>
      <c r="H26" s="120">
        <f t="shared" si="13"/>
        <v>25829.100000000002</v>
      </c>
      <c r="I26" s="120">
        <f>SUM(I369,I407,I442,I699,I984,I1336,I1515,I1657)</f>
        <v>123692</v>
      </c>
      <c r="J26" s="120">
        <f t="shared" si="13"/>
        <v>11179.831</v>
      </c>
      <c r="K26" s="120">
        <f>SUM(K369,K407,K442,K699,K984,K1336,K1515,K1657)</f>
        <v>41551.766000000003</v>
      </c>
      <c r="L26" s="120">
        <f t="shared" si="13"/>
        <v>42095.7</v>
      </c>
      <c r="M26" s="120">
        <f>SUM(M369,M407,M442,M699,M984,M1336,M1515,M1657)</f>
        <v>123692</v>
      </c>
      <c r="N26" s="120">
        <f t="shared" si="13"/>
        <v>41635.5</v>
      </c>
      <c r="O26" s="120">
        <f>SUM(O369,O407,O442,O699,O984,O1336,O1515,O1657)</f>
        <v>123692</v>
      </c>
      <c r="P26" s="120">
        <f t="shared" si="13"/>
        <v>44731.199999999997</v>
      </c>
      <c r="Q26" s="120">
        <f>SUM(Q369,Q407,Q442,Q699,Q984,Q1336,Q1515,Q1657)</f>
        <v>123692</v>
      </c>
      <c r="R26" s="116">
        <f t="shared" si="3"/>
        <v>-10609.5</v>
      </c>
      <c r="S26" s="116">
        <f t="shared" si="4"/>
        <v>65.986470889971784</v>
      </c>
      <c r="T26" s="117">
        <f t="shared" si="5"/>
        <v>21513.199999999997</v>
      </c>
      <c r="U26" s="117">
        <f t="shared" si="6"/>
        <v>204.52180250212558</v>
      </c>
      <c r="V26" s="116">
        <f t="shared" si="7"/>
        <v>-460.19999999999709</v>
      </c>
      <c r="W26" s="116">
        <f t="shared" si="1"/>
        <v>98.906776701658373</v>
      </c>
      <c r="X26" s="117">
        <f t="shared" si="8"/>
        <v>3095.6999999999971</v>
      </c>
      <c r="Y26" s="117">
        <f t="shared" si="9"/>
        <v>107.43524156068737</v>
      </c>
    </row>
    <row r="27" spans="1:25">
      <c r="A27" s="103"/>
      <c r="B27" s="118" t="s">
        <v>107</v>
      </c>
      <c r="C27" s="119">
        <v>2221</v>
      </c>
      <c r="D27" s="120">
        <f t="shared" si="13"/>
        <v>9825.8880000000008</v>
      </c>
      <c r="E27" s="120">
        <f t="shared" si="13"/>
        <v>999.01099999999997</v>
      </c>
      <c r="F27" s="120">
        <f t="shared" si="13"/>
        <v>14026.199999999997</v>
      </c>
      <c r="G27" s="120">
        <f t="shared" si="13"/>
        <v>3966.1</v>
      </c>
      <c r="H27" s="120">
        <f t="shared" si="13"/>
        <v>20344</v>
      </c>
      <c r="I27" s="120">
        <f>SUM(I370,I408,I443,I700,I985,I1337,I1516,I1658)</f>
        <v>3976.5</v>
      </c>
      <c r="J27" s="120">
        <f t="shared" si="13"/>
        <v>5976.28</v>
      </c>
      <c r="K27" s="120">
        <f>SUM(K370,K408,K443,K700,K985,K1337,K1516,K1658)</f>
        <v>149.96</v>
      </c>
      <c r="L27" s="120">
        <f t="shared" si="13"/>
        <v>23779.5</v>
      </c>
      <c r="M27" s="120">
        <f>SUM(M370,M408,M443,M700,M985,M1337,M1516,M1658)</f>
        <v>4341.6000000000004</v>
      </c>
      <c r="N27" s="120">
        <f t="shared" si="13"/>
        <v>25262.1</v>
      </c>
      <c r="O27" s="120">
        <f>SUM(O370,O408,O443,O700,O985,O1337,O1516,O1658)</f>
        <v>4341.6000000000004</v>
      </c>
      <c r="P27" s="120">
        <f t="shared" si="13"/>
        <v>27820.400000000001</v>
      </c>
      <c r="Q27" s="120">
        <f>SUM(Q370,Q408,Q443,Q700,Q985,Q1337,Q1516,Q1658)</f>
        <v>4341.6000000000004</v>
      </c>
      <c r="R27" s="116">
        <f t="shared" si="3"/>
        <v>4200.3119999999963</v>
      </c>
      <c r="S27" s="116">
        <f t="shared" si="4"/>
        <v>142.74740359344617</v>
      </c>
      <c r="T27" s="117">
        <f t="shared" si="5"/>
        <v>9753.3000000000029</v>
      </c>
      <c r="U27" s="117">
        <f t="shared" si="6"/>
        <v>169.53629635966979</v>
      </c>
      <c r="V27" s="116">
        <f t="shared" si="7"/>
        <v>1482.5999999999985</v>
      </c>
      <c r="W27" s="116">
        <f t="shared" si="1"/>
        <v>106.23478206017786</v>
      </c>
      <c r="X27" s="117">
        <f t="shared" si="8"/>
        <v>2558.3000000000029</v>
      </c>
      <c r="Y27" s="117">
        <f t="shared" si="9"/>
        <v>110.12702823597407</v>
      </c>
    </row>
    <row r="28" spans="1:25" ht="25.5">
      <c r="A28" s="103"/>
      <c r="B28" s="128" t="s">
        <v>108</v>
      </c>
      <c r="C28" s="119">
        <v>2222</v>
      </c>
      <c r="D28" s="120">
        <f t="shared" si="13"/>
        <v>40488.504000000001</v>
      </c>
      <c r="E28" s="120">
        <f t="shared" si="13"/>
        <v>1539.8219999999999</v>
      </c>
      <c r="F28" s="120">
        <f t="shared" si="13"/>
        <v>65452.4</v>
      </c>
      <c r="G28" s="120">
        <f t="shared" si="13"/>
        <v>5688.6</v>
      </c>
      <c r="H28" s="120">
        <f t="shared" si="13"/>
        <v>70873.799999999988</v>
      </c>
      <c r="I28" s="120">
        <f>SUM(I371,I409,I444,I701,I986,I1338,I1517,I1659)</f>
        <v>5842</v>
      </c>
      <c r="J28" s="120">
        <f t="shared" si="13"/>
        <v>8336.33</v>
      </c>
      <c r="K28" s="120">
        <f>SUM(K371,K409,K444,K701,K986,K1338,K1517,K1659)</f>
        <v>230.50799999999998</v>
      </c>
      <c r="L28" s="120">
        <f t="shared" si="13"/>
        <v>65995</v>
      </c>
      <c r="M28" s="120">
        <f>SUM(M371,M409,M444,M701,M986,M1338,M1517,M1659)</f>
        <v>7389.7999999999993</v>
      </c>
      <c r="N28" s="120">
        <f t="shared" si="13"/>
        <v>65452.4</v>
      </c>
      <c r="O28" s="120">
        <f>SUM(O371,O409,O444,O701,O986,O1338,O1517,O1659)</f>
        <v>7396.4</v>
      </c>
      <c r="P28" s="120">
        <f t="shared" si="13"/>
        <v>70053.099999999991</v>
      </c>
      <c r="Q28" s="120">
        <f>SUM(Q371,Q409,Q444,Q701,Q986,Q1338,Q1517,Q1659)</f>
        <v>7403.7</v>
      </c>
      <c r="R28" s="116">
        <f t="shared" si="3"/>
        <v>24963.896000000001</v>
      </c>
      <c r="S28" s="116">
        <f t="shared" si="4"/>
        <v>161.65675076560004</v>
      </c>
      <c r="T28" s="117">
        <f t="shared" si="5"/>
        <v>542.59999999999854</v>
      </c>
      <c r="U28" s="117">
        <f t="shared" si="6"/>
        <v>100.82899939498016</v>
      </c>
      <c r="V28" s="116">
        <f t="shared" si="7"/>
        <v>-542.59999999999854</v>
      </c>
      <c r="W28" s="116">
        <f t="shared" si="1"/>
        <v>99.177816501250092</v>
      </c>
      <c r="X28" s="117">
        <f t="shared" si="8"/>
        <v>4600.6999999999898</v>
      </c>
      <c r="Y28" s="117">
        <f t="shared" si="9"/>
        <v>107.02907761976641</v>
      </c>
    </row>
    <row r="29" spans="1:25">
      <c r="A29" s="103"/>
      <c r="B29" s="128" t="s">
        <v>109</v>
      </c>
      <c r="C29" s="129">
        <v>2223</v>
      </c>
      <c r="D29" s="130">
        <f t="shared" ref="D29:P29" si="14">D372+D445+D702+D987+D1339+D1518</f>
        <v>2129.0500000000002</v>
      </c>
      <c r="E29" s="130">
        <f t="shared" si="14"/>
        <v>459.3</v>
      </c>
      <c r="F29" s="130">
        <f t="shared" si="14"/>
        <v>3694.8</v>
      </c>
      <c r="G29" s="130">
        <f t="shared" si="14"/>
        <v>295.39999999999998</v>
      </c>
      <c r="H29" s="130">
        <f t="shared" si="14"/>
        <v>3674.8</v>
      </c>
      <c r="I29" s="130">
        <f>I372+I445+I702+I987+I1339+I1518</f>
        <v>295.39999999999998</v>
      </c>
      <c r="J29" s="130">
        <f t="shared" si="14"/>
        <v>987.6</v>
      </c>
      <c r="K29" s="130">
        <f>K372+K445+K702+K987+K1339+K1518</f>
        <v>0</v>
      </c>
      <c r="L29" s="130">
        <f t="shared" si="14"/>
        <v>2936</v>
      </c>
      <c r="M29" s="130">
        <f>M372+M445+M702+M987+M1339+M1518</f>
        <v>225.6</v>
      </c>
      <c r="N29" s="130">
        <f t="shared" si="14"/>
        <v>3148.6</v>
      </c>
      <c r="O29" s="130">
        <f>O372+O445+O702+O987+O1339+O1518</f>
        <v>225.6</v>
      </c>
      <c r="P29" s="130">
        <f t="shared" si="14"/>
        <v>3418.3</v>
      </c>
      <c r="Q29" s="130">
        <f>Q372+Q445+Q702+Q987+Q1339+Q1518</f>
        <v>225.6</v>
      </c>
      <c r="R29" s="116">
        <f t="shared" si="3"/>
        <v>1565.75</v>
      </c>
      <c r="S29" s="116">
        <f t="shared" si="4"/>
        <v>173.54219017871819</v>
      </c>
      <c r="T29" s="117">
        <f t="shared" si="5"/>
        <v>-758.80000000000018</v>
      </c>
      <c r="U29" s="117">
        <f t="shared" si="6"/>
        <v>79.463029122009317</v>
      </c>
      <c r="V29" s="116">
        <f t="shared" si="7"/>
        <v>212.59999999999991</v>
      </c>
      <c r="W29" s="116">
        <f t="shared" si="1"/>
        <v>107.24114441416894</v>
      </c>
      <c r="X29" s="117">
        <f>P29-N29</f>
        <v>269.70000000000027</v>
      </c>
      <c r="Y29" s="117">
        <f>+P29/N29*100</f>
        <v>108.5657117449025</v>
      </c>
    </row>
    <row r="30" spans="1:25">
      <c r="A30" s="103"/>
      <c r="B30" s="128" t="s">
        <v>110</v>
      </c>
      <c r="C30" s="119">
        <v>2224</v>
      </c>
      <c r="D30" s="120">
        <f t="shared" ref="D30:P30" si="15">SUM(D373,D411,D446,D703,D988,D1340,D1519,D1660)</f>
        <v>11169.19</v>
      </c>
      <c r="E30" s="120">
        <f t="shared" si="15"/>
        <v>580</v>
      </c>
      <c r="F30" s="120">
        <f t="shared" si="15"/>
        <v>16992.099999999999</v>
      </c>
      <c r="G30" s="120">
        <f t="shared" si="15"/>
        <v>744</v>
      </c>
      <c r="H30" s="120">
        <f t="shared" si="15"/>
        <v>19022.099999999999</v>
      </c>
      <c r="I30" s="120">
        <f>SUM(I373,I411,I446,I703,I988,I1340,I1519,I1660)</f>
        <v>963.6</v>
      </c>
      <c r="J30" s="120">
        <f t="shared" si="15"/>
        <v>2912</v>
      </c>
      <c r="K30" s="120">
        <f>SUM(K373,K411,K446,K703,K988,K1340,K1519,K1660)</f>
        <v>0</v>
      </c>
      <c r="L30" s="120">
        <f t="shared" si="15"/>
        <v>17304.3</v>
      </c>
      <c r="M30" s="120">
        <f>SUM(M373,M411,M446,M703,M988,M1340,M1519,M1660)</f>
        <v>5940</v>
      </c>
      <c r="N30" s="120">
        <f t="shared" si="15"/>
        <v>12968.6</v>
      </c>
      <c r="O30" s="120">
        <f>SUM(O373,O411,O446,O703,O988,O1340,O1519,O1660)</f>
        <v>5940</v>
      </c>
      <c r="P30" s="120">
        <f t="shared" si="15"/>
        <v>13739.2</v>
      </c>
      <c r="Q30" s="120">
        <f>SUM(Q373,Q411,Q446,Q703,Q988,Q1340,Q1519,Q1660)</f>
        <v>5940</v>
      </c>
      <c r="R30" s="116">
        <f t="shared" si="3"/>
        <v>5822.909999999998</v>
      </c>
      <c r="S30" s="116">
        <f t="shared" si="4"/>
        <v>152.13368203065752</v>
      </c>
      <c r="T30" s="117">
        <f t="shared" si="5"/>
        <v>312.20000000000073</v>
      </c>
      <c r="U30" s="117">
        <f t="shared" si="6"/>
        <v>101.83732440369349</v>
      </c>
      <c r="V30" s="116">
        <f t="shared" si="7"/>
        <v>-4335.6999999999989</v>
      </c>
      <c r="W30" s="116">
        <f t="shared" si="1"/>
        <v>74.944377986974345</v>
      </c>
      <c r="X30" s="117">
        <f t="shared" si="8"/>
        <v>770.60000000000036</v>
      </c>
      <c r="Y30" s="117">
        <f t="shared" si="9"/>
        <v>105.94204463087766</v>
      </c>
    </row>
    <row r="31" spans="1:25">
      <c r="A31" s="103"/>
      <c r="B31" s="128" t="s">
        <v>111</v>
      </c>
      <c r="C31" s="119">
        <v>2225</v>
      </c>
      <c r="D31" s="120">
        <f t="shared" ref="D31:P31" si="16">SUM(D374,D412,D447,D704,D989,D1341,D1521,D1661)</f>
        <v>277.89600000000002</v>
      </c>
      <c r="E31" s="120">
        <f t="shared" si="16"/>
        <v>0</v>
      </c>
      <c r="F31" s="120">
        <f t="shared" si="16"/>
        <v>830.2</v>
      </c>
      <c r="G31" s="120">
        <f t="shared" si="16"/>
        <v>0</v>
      </c>
      <c r="H31" s="120">
        <f t="shared" si="16"/>
        <v>830.2</v>
      </c>
      <c r="I31" s="120">
        <f>SUM(I374,I412,I447,I704,I989,I1341,I1521,I1661)</f>
        <v>0</v>
      </c>
      <c r="J31" s="120">
        <f t="shared" si="16"/>
        <v>304.08600000000001</v>
      </c>
      <c r="K31" s="120">
        <f>SUM(K374,K412,K447,K704,K989,K1341,K1521,K1661)</f>
        <v>0</v>
      </c>
      <c r="L31" s="120">
        <f t="shared" si="16"/>
        <v>1483.7</v>
      </c>
      <c r="M31" s="120">
        <f>SUM(M374,M412,M447,M704,M989,M1341,M1521,M1661)</f>
        <v>0</v>
      </c>
      <c r="N31" s="120">
        <f t="shared" si="16"/>
        <v>1485</v>
      </c>
      <c r="O31" s="120">
        <f>SUM(O374,O412,O447,O704,O989,O1341,O1521,O1661)</f>
        <v>0</v>
      </c>
      <c r="P31" s="120">
        <f t="shared" si="16"/>
        <v>1622.7</v>
      </c>
      <c r="Q31" s="120">
        <f>SUM(Q374,Q412,Q447,Q704,Q989,Q1341,Q1521,Q1661)</f>
        <v>0</v>
      </c>
      <c r="R31" s="116">
        <f t="shared" si="3"/>
        <v>552.30400000000009</v>
      </c>
      <c r="S31" s="116">
        <f t="shared" si="4"/>
        <v>298.74485419005674</v>
      </c>
      <c r="T31" s="117">
        <f t="shared" si="5"/>
        <v>653.5</v>
      </c>
      <c r="U31" s="117">
        <f t="shared" si="6"/>
        <v>178.71597205492651</v>
      </c>
      <c r="V31" s="116">
        <f t="shared" si="7"/>
        <v>1.2999999999999545</v>
      </c>
      <c r="W31" s="116">
        <f t="shared" si="1"/>
        <v>100.08761879086067</v>
      </c>
      <c r="X31" s="117">
        <f t="shared" si="8"/>
        <v>137.70000000000005</v>
      </c>
      <c r="Y31" s="117">
        <f t="shared" si="9"/>
        <v>109.27272727272728</v>
      </c>
    </row>
    <row r="32" spans="1:25">
      <c r="A32" s="103"/>
      <c r="B32" s="131" t="s">
        <v>112</v>
      </c>
      <c r="C32" s="132">
        <v>2231</v>
      </c>
      <c r="D32" s="133">
        <f>D33+D34+D35+D36</f>
        <v>77033.891859999989</v>
      </c>
      <c r="E32" s="133">
        <f t="shared" ref="E32:P32" si="17">E33+E34+E35+E36</f>
        <v>1002.3814</v>
      </c>
      <c r="F32" s="133">
        <f t="shared" si="17"/>
        <v>91688.7</v>
      </c>
      <c r="G32" s="133">
        <f t="shared" si="17"/>
        <v>1858.5</v>
      </c>
      <c r="H32" s="133">
        <f t="shared" si="17"/>
        <v>92768.7</v>
      </c>
      <c r="I32" s="133">
        <f>I33+I34+I35+I36</f>
        <v>1920.8999999999999</v>
      </c>
      <c r="J32" s="133">
        <f t="shared" si="17"/>
        <v>31338.796999999999</v>
      </c>
      <c r="K32" s="133">
        <f>K33+K34+K35+K36</f>
        <v>431.76100000000002</v>
      </c>
      <c r="L32" s="133">
        <f t="shared" si="17"/>
        <v>95522.4</v>
      </c>
      <c r="M32" s="133">
        <f>M33+M34+M35+M36</f>
        <v>1359.1999999999998</v>
      </c>
      <c r="N32" s="133">
        <f t="shared" si="17"/>
        <v>101337.1</v>
      </c>
      <c r="O32" s="133">
        <f>O33+O34+O35+O36</f>
        <v>1359.1999999999998</v>
      </c>
      <c r="P32" s="133">
        <f t="shared" si="17"/>
        <v>110331.9</v>
      </c>
      <c r="Q32" s="133">
        <f>Q33+Q34+Q35+Q36</f>
        <v>1359.1999999999998</v>
      </c>
      <c r="R32" s="116">
        <f t="shared" si="3"/>
        <v>14654.808140000008</v>
      </c>
      <c r="S32" s="116">
        <f t="shared" si="4"/>
        <v>119.02384494169578</v>
      </c>
      <c r="T32" s="117">
        <f t="shared" si="5"/>
        <v>3833.6999999999971</v>
      </c>
      <c r="U32" s="117">
        <f t="shared" si="6"/>
        <v>104.18121317021618</v>
      </c>
      <c r="V32" s="116">
        <f t="shared" si="7"/>
        <v>5814.7000000000116</v>
      </c>
      <c r="W32" s="116">
        <f t="shared" si="1"/>
        <v>106.0872633015921</v>
      </c>
      <c r="X32" s="117">
        <f>P32-N32</f>
        <v>8994.7999999999884</v>
      </c>
      <c r="Y32" s="117">
        <f>+P32/N32*100</f>
        <v>108.87611743379276</v>
      </c>
    </row>
    <row r="33" spans="1:25">
      <c r="A33" s="103"/>
      <c r="B33" s="128" t="s">
        <v>113</v>
      </c>
      <c r="C33" s="134">
        <v>22311100</v>
      </c>
      <c r="D33" s="120">
        <f t="shared" ref="D33:Q40" si="18">SUM(D376,D414,D449,D706,D991,D1343,D1523,D1663)</f>
        <v>14286.231</v>
      </c>
      <c r="E33" s="120">
        <f t="shared" si="18"/>
        <v>176.03199999999998</v>
      </c>
      <c r="F33" s="120">
        <f t="shared" si="18"/>
        <v>18187.7</v>
      </c>
      <c r="G33" s="120">
        <f t="shared" si="18"/>
        <v>1416.7</v>
      </c>
      <c r="H33" s="120">
        <f t="shared" si="18"/>
        <v>18187.7</v>
      </c>
      <c r="I33" s="120">
        <f t="shared" si="18"/>
        <v>1473.1</v>
      </c>
      <c r="J33" s="120">
        <f t="shared" si="18"/>
        <v>6268.6880000000001</v>
      </c>
      <c r="K33" s="120">
        <f t="shared" si="18"/>
        <v>137.35300000000001</v>
      </c>
      <c r="L33" s="120">
        <f t="shared" si="18"/>
        <v>18239.3</v>
      </c>
      <c r="M33" s="120">
        <f t="shared" si="18"/>
        <v>812.09999999999991</v>
      </c>
      <c r="N33" s="120">
        <f t="shared" si="18"/>
        <v>18735.800000000003</v>
      </c>
      <c r="O33" s="120">
        <f t="shared" si="18"/>
        <v>812.09999999999991</v>
      </c>
      <c r="P33" s="120">
        <f t="shared" si="18"/>
        <v>20180.2</v>
      </c>
      <c r="Q33" s="120">
        <f t="shared" si="18"/>
        <v>812.09999999999991</v>
      </c>
      <c r="R33" s="116">
        <f t="shared" si="3"/>
        <v>3901.469000000001</v>
      </c>
      <c r="S33" s="116">
        <f t="shared" si="4"/>
        <v>127.3092952227918</v>
      </c>
      <c r="T33" s="117">
        <f t="shared" si="5"/>
        <v>51.599999999998545</v>
      </c>
      <c r="U33" s="117">
        <f t="shared" si="6"/>
        <v>100.28370822039069</v>
      </c>
      <c r="V33" s="116">
        <f t="shared" si="7"/>
        <v>496.50000000000364</v>
      </c>
      <c r="W33" s="116">
        <f t="shared" si="1"/>
        <v>102.72214394192763</v>
      </c>
      <c r="X33" s="117">
        <f t="shared" si="8"/>
        <v>1444.3999999999978</v>
      </c>
      <c r="Y33" s="117">
        <f t="shared" si="9"/>
        <v>107.70930518045665</v>
      </c>
    </row>
    <row r="34" spans="1:25">
      <c r="A34" s="103"/>
      <c r="B34" s="128" t="s">
        <v>114</v>
      </c>
      <c r="C34" s="134">
        <v>22311200</v>
      </c>
      <c r="D34" s="120">
        <f t="shared" si="18"/>
        <v>25614.860860000001</v>
      </c>
      <c r="E34" s="120">
        <f t="shared" si="18"/>
        <v>826.34940000000006</v>
      </c>
      <c r="F34" s="120">
        <f t="shared" si="18"/>
        <v>37797</v>
      </c>
      <c r="G34" s="120">
        <f t="shared" si="18"/>
        <v>441.8</v>
      </c>
      <c r="H34" s="120">
        <f t="shared" si="18"/>
        <v>38877</v>
      </c>
      <c r="I34" s="120">
        <f t="shared" si="18"/>
        <v>447.8</v>
      </c>
      <c r="J34" s="120">
        <f t="shared" si="18"/>
        <v>16915.611000000001</v>
      </c>
      <c r="K34" s="120">
        <f t="shared" si="18"/>
        <v>294.40800000000002</v>
      </c>
      <c r="L34" s="120">
        <f t="shared" si="18"/>
        <v>41132.300000000003</v>
      </c>
      <c r="M34" s="120">
        <f t="shared" si="18"/>
        <v>547.1</v>
      </c>
      <c r="N34" s="120">
        <f t="shared" si="18"/>
        <v>43114.200000000004</v>
      </c>
      <c r="O34" s="120">
        <f t="shared" si="18"/>
        <v>547.1</v>
      </c>
      <c r="P34" s="120">
        <f t="shared" si="18"/>
        <v>46762.3</v>
      </c>
      <c r="Q34" s="120">
        <f t="shared" si="18"/>
        <v>547.1</v>
      </c>
      <c r="R34" s="116">
        <f t="shared" si="3"/>
        <v>12182.139139999999</v>
      </c>
      <c r="S34" s="116">
        <f t="shared" si="4"/>
        <v>147.55887297839493</v>
      </c>
      <c r="T34" s="117">
        <f t="shared" si="5"/>
        <v>3335.3000000000029</v>
      </c>
      <c r="U34" s="117">
        <f t="shared" si="6"/>
        <v>108.82424531047438</v>
      </c>
      <c r="V34" s="116">
        <f t="shared" si="7"/>
        <v>1981.9000000000015</v>
      </c>
      <c r="W34" s="116">
        <f t="shared" si="1"/>
        <v>104.81835443191846</v>
      </c>
      <c r="X34" s="117">
        <f t="shared" si="8"/>
        <v>3648.0999999999985</v>
      </c>
      <c r="Y34" s="117">
        <f t="shared" si="9"/>
        <v>108.46148136808753</v>
      </c>
    </row>
    <row r="35" spans="1:25" ht="25.5">
      <c r="A35" s="103"/>
      <c r="B35" s="128" t="s">
        <v>115</v>
      </c>
      <c r="C35" s="134">
        <v>22311300</v>
      </c>
      <c r="D35" s="120">
        <f t="shared" si="18"/>
        <v>36243.1</v>
      </c>
      <c r="E35" s="120">
        <f t="shared" si="18"/>
        <v>0</v>
      </c>
      <c r="F35" s="120">
        <f t="shared" si="18"/>
        <v>34270.799999999996</v>
      </c>
      <c r="G35" s="120">
        <f t="shared" si="18"/>
        <v>0</v>
      </c>
      <c r="H35" s="120">
        <f t="shared" si="18"/>
        <v>34270.799999999996</v>
      </c>
      <c r="I35" s="120">
        <f t="shared" si="18"/>
        <v>0</v>
      </c>
      <c r="J35" s="120">
        <f t="shared" si="18"/>
        <v>7722.7979999999998</v>
      </c>
      <c r="K35" s="120">
        <f t="shared" si="18"/>
        <v>0</v>
      </c>
      <c r="L35" s="120">
        <f t="shared" si="18"/>
        <v>34383.9</v>
      </c>
      <c r="M35" s="120">
        <f t="shared" si="18"/>
        <v>0</v>
      </c>
      <c r="N35" s="120">
        <f t="shared" si="18"/>
        <v>38419.299999999996</v>
      </c>
      <c r="O35" s="120">
        <f t="shared" si="18"/>
        <v>0</v>
      </c>
      <c r="P35" s="120">
        <f t="shared" si="18"/>
        <v>42224.799999999996</v>
      </c>
      <c r="Q35" s="120">
        <f t="shared" si="18"/>
        <v>0</v>
      </c>
      <c r="R35" s="116">
        <f t="shared" si="3"/>
        <v>-1972.3000000000029</v>
      </c>
      <c r="S35" s="116">
        <f t="shared" si="4"/>
        <v>94.558136583239289</v>
      </c>
      <c r="T35" s="117">
        <f t="shared" si="5"/>
        <v>113.10000000000582</v>
      </c>
      <c r="U35" s="117">
        <f t="shared" si="6"/>
        <v>100.33001855807278</v>
      </c>
      <c r="V35" s="116">
        <f t="shared" si="7"/>
        <v>4035.3999999999942</v>
      </c>
      <c r="W35" s="116">
        <f t="shared" si="1"/>
        <v>111.73630681801656</v>
      </c>
      <c r="X35" s="117">
        <f t="shared" si="8"/>
        <v>3805.5</v>
      </c>
      <c r="Y35" s="117">
        <f t="shared" si="9"/>
        <v>109.90517786633281</v>
      </c>
    </row>
    <row r="36" spans="1:25">
      <c r="A36" s="103"/>
      <c r="B36" s="128" t="s">
        <v>116</v>
      </c>
      <c r="C36" s="134">
        <v>22311400</v>
      </c>
      <c r="D36" s="120">
        <f t="shared" si="18"/>
        <v>889.69999999999993</v>
      </c>
      <c r="E36" s="120">
        <f t="shared" si="18"/>
        <v>0</v>
      </c>
      <c r="F36" s="120">
        <f t="shared" si="18"/>
        <v>1433.1999999999998</v>
      </c>
      <c r="G36" s="120">
        <f t="shared" si="18"/>
        <v>0</v>
      </c>
      <c r="H36" s="120">
        <f t="shared" si="18"/>
        <v>1433.1999999999998</v>
      </c>
      <c r="I36" s="120">
        <f t="shared" si="18"/>
        <v>0</v>
      </c>
      <c r="J36" s="120">
        <f t="shared" si="18"/>
        <v>431.7</v>
      </c>
      <c r="K36" s="120">
        <f t="shared" si="18"/>
        <v>0</v>
      </c>
      <c r="L36" s="120">
        <f t="shared" si="18"/>
        <v>1766.9</v>
      </c>
      <c r="M36" s="120">
        <f t="shared" si="18"/>
        <v>0</v>
      </c>
      <c r="N36" s="120">
        <f t="shared" si="18"/>
        <v>1067.8</v>
      </c>
      <c r="O36" s="120">
        <f t="shared" si="18"/>
        <v>0</v>
      </c>
      <c r="P36" s="120">
        <f t="shared" si="18"/>
        <v>1164.5999999999999</v>
      </c>
      <c r="Q36" s="120">
        <f t="shared" si="18"/>
        <v>0</v>
      </c>
      <c r="R36" s="116">
        <f t="shared" si="3"/>
        <v>543.49999999999989</v>
      </c>
      <c r="S36" s="116">
        <f t="shared" si="4"/>
        <v>161.088007193436</v>
      </c>
      <c r="T36" s="117">
        <f t="shared" si="5"/>
        <v>333.70000000000027</v>
      </c>
      <c r="U36" s="117">
        <f t="shared" si="6"/>
        <v>123.28356126151272</v>
      </c>
      <c r="V36" s="116">
        <f t="shared" si="7"/>
        <v>-699.10000000000014</v>
      </c>
      <c r="W36" s="116">
        <f t="shared" si="1"/>
        <v>60.433527647291861</v>
      </c>
      <c r="X36" s="117">
        <f t="shared" si="8"/>
        <v>96.799999999999955</v>
      </c>
      <c r="Y36" s="117">
        <f t="shared" si="9"/>
        <v>109.06536804645064</v>
      </c>
    </row>
    <row r="37" spans="1:25">
      <c r="A37" s="103"/>
      <c r="B37" s="128" t="s">
        <v>117</v>
      </c>
      <c r="C37" s="119">
        <v>2235</v>
      </c>
      <c r="D37" s="120">
        <f t="shared" si="18"/>
        <v>0</v>
      </c>
      <c r="E37" s="120">
        <f t="shared" si="18"/>
        <v>0</v>
      </c>
      <c r="F37" s="120">
        <f t="shared" si="18"/>
        <v>0</v>
      </c>
      <c r="G37" s="120">
        <f t="shared" si="18"/>
        <v>0</v>
      </c>
      <c r="H37" s="120">
        <f t="shared" si="18"/>
        <v>0</v>
      </c>
      <c r="I37" s="120">
        <f t="shared" si="18"/>
        <v>0</v>
      </c>
      <c r="J37" s="120">
        <f t="shared" si="18"/>
        <v>0</v>
      </c>
      <c r="K37" s="120">
        <f t="shared" si="18"/>
        <v>0</v>
      </c>
      <c r="L37" s="120">
        <f t="shared" si="18"/>
        <v>0</v>
      </c>
      <c r="M37" s="120">
        <f t="shared" si="18"/>
        <v>0</v>
      </c>
      <c r="N37" s="120">
        <f t="shared" si="18"/>
        <v>0</v>
      </c>
      <c r="O37" s="120">
        <f t="shared" si="18"/>
        <v>0</v>
      </c>
      <c r="P37" s="120">
        <f t="shared" si="18"/>
        <v>0</v>
      </c>
      <c r="Q37" s="120">
        <f t="shared" si="18"/>
        <v>0</v>
      </c>
      <c r="R37" s="116">
        <f t="shared" si="3"/>
        <v>0</v>
      </c>
      <c r="S37" s="116" t="e">
        <f t="shared" si="4"/>
        <v>#DIV/0!</v>
      </c>
      <c r="T37" s="117">
        <f t="shared" si="5"/>
        <v>0</v>
      </c>
      <c r="U37" s="117"/>
      <c r="V37" s="116">
        <f t="shared" si="7"/>
        <v>0</v>
      </c>
      <c r="W37" s="116"/>
      <c r="X37" s="117">
        <f t="shared" si="8"/>
        <v>0</v>
      </c>
      <c r="Y37" s="117"/>
    </row>
    <row r="38" spans="1:25">
      <c r="A38" s="103"/>
      <c r="B38" s="118" t="s">
        <v>118</v>
      </c>
      <c r="C38" s="135">
        <v>2511</v>
      </c>
      <c r="D38" s="120">
        <f t="shared" si="18"/>
        <v>52400.079999999994</v>
      </c>
      <c r="E38" s="120">
        <f t="shared" si="18"/>
        <v>0</v>
      </c>
      <c r="F38" s="120">
        <f t="shared" si="18"/>
        <v>9188.2000000000007</v>
      </c>
      <c r="G38" s="120">
        <f t="shared" si="18"/>
        <v>0</v>
      </c>
      <c r="H38" s="120">
        <f t="shared" si="18"/>
        <v>157735.1</v>
      </c>
      <c r="I38" s="120">
        <f t="shared" si="18"/>
        <v>0</v>
      </c>
      <c r="J38" s="120">
        <f t="shared" si="18"/>
        <v>133575.9</v>
      </c>
      <c r="K38" s="120">
        <f t="shared" si="18"/>
        <v>0</v>
      </c>
      <c r="L38" s="120">
        <f t="shared" si="18"/>
        <v>0</v>
      </c>
      <c r="M38" s="120">
        <f t="shared" si="18"/>
        <v>0</v>
      </c>
      <c r="N38" s="120">
        <f t="shared" si="18"/>
        <v>0</v>
      </c>
      <c r="O38" s="120">
        <f t="shared" si="18"/>
        <v>0</v>
      </c>
      <c r="P38" s="120">
        <f t="shared" si="18"/>
        <v>0</v>
      </c>
      <c r="Q38" s="120">
        <f t="shared" si="18"/>
        <v>0</v>
      </c>
      <c r="R38" s="116">
        <f t="shared" si="3"/>
        <v>-43211.87999999999</v>
      </c>
      <c r="S38" s="116">
        <f t="shared" si="4"/>
        <v>17.534706053883891</v>
      </c>
      <c r="T38" s="117">
        <f t="shared" si="5"/>
        <v>-9188.2000000000007</v>
      </c>
      <c r="U38" s="117">
        <f t="shared" si="6"/>
        <v>0</v>
      </c>
      <c r="V38" s="116">
        <f t="shared" si="7"/>
        <v>0</v>
      </c>
      <c r="W38" s="116" t="e">
        <f>+N38/L38*100</f>
        <v>#DIV/0!</v>
      </c>
      <c r="X38" s="117">
        <f t="shared" si="8"/>
        <v>0</v>
      </c>
      <c r="Y38" s="117" t="e">
        <f t="shared" si="9"/>
        <v>#DIV/0!</v>
      </c>
    </row>
    <row r="39" spans="1:25">
      <c r="A39" s="103"/>
      <c r="B39" s="118" t="s">
        <v>119</v>
      </c>
      <c r="C39" s="135">
        <v>2512</v>
      </c>
      <c r="D39" s="120">
        <f t="shared" si="18"/>
        <v>0</v>
      </c>
      <c r="E39" s="120">
        <f t="shared" si="18"/>
        <v>0</v>
      </c>
      <c r="F39" s="120">
        <f t="shared" si="18"/>
        <v>0</v>
      </c>
      <c r="G39" s="120">
        <f t="shared" si="18"/>
        <v>0</v>
      </c>
      <c r="H39" s="120">
        <f t="shared" si="18"/>
        <v>0</v>
      </c>
      <c r="I39" s="120">
        <f t="shared" si="18"/>
        <v>0</v>
      </c>
      <c r="J39" s="120">
        <f t="shared" si="18"/>
        <v>0</v>
      </c>
      <c r="K39" s="120">
        <f t="shared" si="18"/>
        <v>0</v>
      </c>
      <c r="L39" s="120">
        <f t="shared" si="18"/>
        <v>0</v>
      </c>
      <c r="M39" s="120">
        <f t="shared" si="18"/>
        <v>0</v>
      </c>
      <c r="N39" s="120">
        <f t="shared" si="18"/>
        <v>0</v>
      </c>
      <c r="O39" s="120">
        <f t="shared" si="18"/>
        <v>0</v>
      </c>
      <c r="P39" s="120">
        <f t="shared" si="18"/>
        <v>0</v>
      </c>
      <c r="Q39" s="120">
        <f t="shared" si="18"/>
        <v>0</v>
      </c>
      <c r="R39" s="116">
        <f t="shared" si="3"/>
        <v>0</v>
      </c>
      <c r="S39" s="116" t="e">
        <f t="shared" si="4"/>
        <v>#DIV/0!</v>
      </c>
      <c r="T39" s="117">
        <f t="shared" si="5"/>
        <v>0</v>
      </c>
      <c r="U39" s="117"/>
      <c r="V39" s="116">
        <f t="shared" si="7"/>
        <v>0</v>
      </c>
      <c r="W39" s="116"/>
      <c r="X39" s="117">
        <f t="shared" si="8"/>
        <v>0</v>
      </c>
      <c r="Y39" s="117"/>
    </row>
    <row r="40" spans="1:25">
      <c r="A40" s="103"/>
      <c r="B40" s="118" t="s">
        <v>120</v>
      </c>
      <c r="C40" s="135">
        <v>26211300</v>
      </c>
      <c r="D40" s="120">
        <f t="shared" si="18"/>
        <v>100</v>
      </c>
      <c r="E40" s="120">
        <f t="shared" si="18"/>
        <v>0</v>
      </c>
      <c r="F40" s="120">
        <f t="shared" si="18"/>
        <v>100</v>
      </c>
      <c r="G40" s="120">
        <f t="shared" si="18"/>
        <v>0</v>
      </c>
      <c r="H40" s="120">
        <f t="shared" si="18"/>
        <v>200</v>
      </c>
      <c r="I40" s="120">
        <f t="shared" si="18"/>
        <v>0</v>
      </c>
      <c r="J40" s="120">
        <f t="shared" si="18"/>
        <v>100</v>
      </c>
      <c r="K40" s="120">
        <f t="shared" si="18"/>
        <v>0</v>
      </c>
      <c r="L40" s="120">
        <f t="shared" si="18"/>
        <v>200</v>
      </c>
      <c r="M40" s="120">
        <f t="shared" si="18"/>
        <v>0</v>
      </c>
      <c r="N40" s="120">
        <f t="shared" si="18"/>
        <v>200</v>
      </c>
      <c r="O40" s="120">
        <f t="shared" si="18"/>
        <v>0</v>
      </c>
      <c r="P40" s="120">
        <f t="shared" si="18"/>
        <v>200</v>
      </c>
      <c r="Q40" s="120">
        <f t="shared" si="18"/>
        <v>0</v>
      </c>
      <c r="R40" s="116">
        <f t="shared" si="3"/>
        <v>0</v>
      </c>
      <c r="S40" s="116">
        <f t="shared" si="4"/>
        <v>100</v>
      </c>
      <c r="T40" s="117">
        <f t="shared" si="5"/>
        <v>100</v>
      </c>
      <c r="U40" s="117">
        <f t="shared" si="6"/>
        <v>200</v>
      </c>
      <c r="V40" s="116">
        <f t="shared" si="7"/>
        <v>0</v>
      </c>
      <c r="W40" s="116">
        <f>+N40/L40*100</f>
        <v>100</v>
      </c>
      <c r="X40" s="117">
        <f t="shared" si="8"/>
        <v>0</v>
      </c>
      <c r="Y40" s="117">
        <f t="shared" si="9"/>
        <v>100</v>
      </c>
    </row>
    <row r="41" spans="1:25" ht="25.5">
      <c r="A41" s="103"/>
      <c r="B41" s="136" t="s">
        <v>121</v>
      </c>
      <c r="C41" s="119">
        <v>2721</v>
      </c>
      <c r="D41" s="120">
        <f t="shared" ref="D41:P41" si="19">SUM(D384,D422,D457,D714,D1351,D1531,D1671)</f>
        <v>6783.4690000000001</v>
      </c>
      <c r="E41" s="120">
        <f t="shared" si="19"/>
        <v>0</v>
      </c>
      <c r="F41" s="120">
        <f t="shared" si="19"/>
        <v>9722.2999999999993</v>
      </c>
      <c r="G41" s="120">
        <f t="shared" si="19"/>
        <v>0</v>
      </c>
      <c r="H41" s="120">
        <f t="shared" si="19"/>
        <v>10028.299999999999</v>
      </c>
      <c r="I41" s="120">
        <f>SUM(I384,I422,I457,I714,I1351,I1531,I1671)</f>
        <v>0</v>
      </c>
      <c r="J41" s="120">
        <f t="shared" si="19"/>
        <v>1809.049</v>
      </c>
      <c r="K41" s="120">
        <f>SUM(K384,K422,K457,K714,K1351,K1531,K1671)</f>
        <v>0</v>
      </c>
      <c r="L41" s="120">
        <f t="shared" si="19"/>
        <v>8796.7999999999993</v>
      </c>
      <c r="M41" s="120">
        <f>SUM(M384,M422,M457,M714,M1351,M1531,M1671)</f>
        <v>0</v>
      </c>
      <c r="N41" s="120">
        <f t="shared" si="19"/>
        <v>7778.8</v>
      </c>
      <c r="O41" s="120">
        <f>SUM(O384,O422,O457,O714,O1351,O1531,O1671)</f>
        <v>0</v>
      </c>
      <c r="P41" s="120">
        <f t="shared" si="19"/>
        <v>7778.8</v>
      </c>
      <c r="Q41" s="120">
        <f>SUM(Q384,Q422,Q457,Q714,Q1351,Q1531,Q1671)</f>
        <v>0</v>
      </c>
      <c r="R41" s="116">
        <f t="shared" si="3"/>
        <v>2938.8309999999992</v>
      </c>
      <c r="S41" s="116">
        <f t="shared" si="4"/>
        <v>143.32342345782075</v>
      </c>
      <c r="T41" s="117">
        <f t="shared" si="5"/>
        <v>-925.5</v>
      </c>
      <c r="U41" s="117">
        <f t="shared" si="6"/>
        <v>90.480647583390763</v>
      </c>
      <c r="V41" s="116">
        <f t="shared" si="7"/>
        <v>-1017.9999999999991</v>
      </c>
      <c r="W41" s="116">
        <f>+N41/L41*100</f>
        <v>88.427610040014557</v>
      </c>
      <c r="X41" s="117">
        <f t="shared" si="8"/>
        <v>0</v>
      </c>
      <c r="Y41" s="117">
        <f t="shared" si="9"/>
        <v>100</v>
      </c>
    </row>
    <row r="42" spans="1:25">
      <c r="A42" s="103"/>
      <c r="B42" s="137" t="s">
        <v>122</v>
      </c>
      <c r="C42" s="119">
        <v>2821</v>
      </c>
      <c r="D42" s="120">
        <f t="shared" ref="D42:P42" si="20">D1532</f>
        <v>0</v>
      </c>
      <c r="E42" s="120">
        <f t="shared" si="20"/>
        <v>0</v>
      </c>
      <c r="F42" s="120">
        <f t="shared" si="20"/>
        <v>0</v>
      </c>
      <c r="G42" s="120">
        <f t="shared" si="20"/>
        <v>0</v>
      </c>
      <c r="H42" s="120">
        <f t="shared" si="20"/>
        <v>0</v>
      </c>
      <c r="I42" s="120">
        <f>I1532</f>
        <v>0</v>
      </c>
      <c r="J42" s="120">
        <f t="shared" si="20"/>
        <v>0</v>
      </c>
      <c r="K42" s="120">
        <f>K1532</f>
        <v>0</v>
      </c>
      <c r="L42" s="120">
        <f t="shared" si="20"/>
        <v>0</v>
      </c>
      <c r="M42" s="120">
        <f>M1532</f>
        <v>0</v>
      </c>
      <c r="N42" s="120">
        <f t="shared" si="20"/>
        <v>0</v>
      </c>
      <c r="O42" s="120">
        <f>O1532</f>
        <v>0</v>
      </c>
      <c r="P42" s="120">
        <f t="shared" si="20"/>
        <v>0</v>
      </c>
      <c r="Q42" s="120">
        <f>Q1532</f>
        <v>0</v>
      </c>
      <c r="R42" s="116">
        <f t="shared" si="3"/>
        <v>0</v>
      </c>
      <c r="S42" s="116" t="e">
        <f t="shared" si="4"/>
        <v>#DIV/0!</v>
      </c>
      <c r="T42" s="117">
        <f t="shared" si="5"/>
        <v>0</v>
      </c>
      <c r="U42" s="117"/>
      <c r="V42" s="116">
        <f t="shared" si="7"/>
        <v>0</v>
      </c>
      <c r="W42" s="116"/>
      <c r="X42" s="117">
        <f t="shared" si="8"/>
        <v>0</v>
      </c>
      <c r="Y42" s="117"/>
    </row>
    <row r="43" spans="1:25" ht="25.5">
      <c r="A43" s="103"/>
      <c r="B43" s="136" t="s">
        <v>123</v>
      </c>
      <c r="C43" s="129">
        <v>2822</v>
      </c>
      <c r="D43" s="138">
        <f>SUM(D385)</f>
        <v>0</v>
      </c>
      <c r="E43" s="138">
        <f t="shared" ref="E43:P43" si="21">SUM(E385)</f>
        <v>0</v>
      </c>
      <c r="F43" s="138">
        <f t="shared" si="21"/>
        <v>0</v>
      </c>
      <c r="G43" s="138">
        <f>G999</f>
        <v>1652.3</v>
      </c>
      <c r="H43" s="138">
        <f t="shared" si="21"/>
        <v>0</v>
      </c>
      <c r="I43" s="138">
        <f>I999</f>
        <v>18.399999999999999</v>
      </c>
      <c r="J43" s="138">
        <f t="shared" si="21"/>
        <v>0</v>
      </c>
      <c r="K43" s="138">
        <f>K999</f>
        <v>0</v>
      </c>
      <c r="L43" s="138">
        <f t="shared" si="21"/>
        <v>0</v>
      </c>
      <c r="M43" s="138">
        <f>M999</f>
        <v>1067.7</v>
      </c>
      <c r="N43" s="138">
        <f t="shared" si="21"/>
        <v>0</v>
      </c>
      <c r="O43" s="138">
        <f>O999</f>
        <v>1067.7</v>
      </c>
      <c r="P43" s="138">
        <f t="shared" si="21"/>
        <v>0</v>
      </c>
      <c r="Q43" s="138">
        <f>Q999</f>
        <v>1067.7</v>
      </c>
      <c r="R43" s="116">
        <f t="shared" si="3"/>
        <v>0</v>
      </c>
      <c r="S43" s="116" t="e">
        <f t="shared" si="4"/>
        <v>#DIV/0!</v>
      </c>
      <c r="T43" s="117">
        <f t="shared" si="5"/>
        <v>0</v>
      </c>
      <c r="U43" s="117"/>
      <c r="V43" s="116">
        <f t="shared" si="7"/>
        <v>0</v>
      </c>
      <c r="W43" s="116"/>
      <c r="X43" s="117">
        <f>P43-N43</f>
        <v>0</v>
      </c>
      <c r="Y43" s="117"/>
    </row>
    <row r="44" spans="1:25">
      <c r="A44" s="103"/>
      <c r="B44" s="139" t="s">
        <v>124</v>
      </c>
      <c r="C44" s="129">
        <v>2823</v>
      </c>
      <c r="D44" s="138">
        <f t="shared" ref="D44:P44" si="22">SUM(D386)+D1000</f>
        <v>11.5</v>
      </c>
      <c r="E44" s="138">
        <f t="shared" si="22"/>
        <v>0</v>
      </c>
      <c r="F44" s="138">
        <f t="shared" si="22"/>
        <v>210</v>
      </c>
      <c r="G44" s="138">
        <f t="shared" si="22"/>
        <v>0</v>
      </c>
      <c r="H44" s="138">
        <f t="shared" si="22"/>
        <v>659.7</v>
      </c>
      <c r="I44" s="138">
        <f>SUM(I386)+I1000</f>
        <v>0</v>
      </c>
      <c r="J44" s="138">
        <f t="shared" si="22"/>
        <v>10.7</v>
      </c>
      <c r="K44" s="138">
        <f>SUM(K386)+K1000</f>
        <v>0</v>
      </c>
      <c r="L44" s="138">
        <f t="shared" si="22"/>
        <v>210</v>
      </c>
      <c r="M44" s="138">
        <f>SUM(M386)+M1000</f>
        <v>50.1</v>
      </c>
      <c r="N44" s="138">
        <f t="shared" si="22"/>
        <v>210</v>
      </c>
      <c r="O44" s="138">
        <f>SUM(O386)+O1000</f>
        <v>50.1</v>
      </c>
      <c r="P44" s="138">
        <f t="shared" si="22"/>
        <v>210</v>
      </c>
      <c r="Q44" s="138">
        <f>SUM(Q386)+Q1000</f>
        <v>50.1</v>
      </c>
      <c r="R44" s="116">
        <f t="shared" si="3"/>
        <v>198.5</v>
      </c>
      <c r="S44" s="116">
        <f t="shared" si="4"/>
        <v>1826.086956521739</v>
      </c>
      <c r="T44" s="117">
        <f t="shared" si="5"/>
        <v>0</v>
      </c>
      <c r="U44" s="117">
        <f t="shared" si="6"/>
        <v>100</v>
      </c>
      <c r="V44" s="116">
        <f t="shared" si="7"/>
        <v>0</v>
      </c>
      <c r="W44" s="116">
        <f t="shared" ref="W44:W50" si="23">+N44/L44*100</f>
        <v>100</v>
      </c>
      <c r="X44" s="117">
        <f>P44-N44</f>
        <v>0</v>
      </c>
      <c r="Y44" s="117">
        <f>+P44/N44*100</f>
        <v>100</v>
      </c>
    </row>
    <row r="45" spans="1:25">
      <c r="A45" s="103"/>
      <c r="B45" s="122" t="s">
        <v>125</v>
      </c>
      <c r="C45" s="119">
        <v>2824</v>
      </c>
      <c r="D45" s="120">
        <f t="shared" ref="D45:P45" si="24">D387</f>
        <v>2208.0940000000001</v>
      </c>
      <c r="E45" s="120">
        <f t="shared" si="24"/>
        <v>0</v>
      </c>
      <c r="F45" s="120">
        <f t="shared" si="24"/>
        <v>4000</v>
      </c>
      <c r="G45" s="120">
        <f t="shared" si="24"/>
        <v>0</v>
      </c>
      <c r="H45" s="120">
        <f t="shared" si="24"/>
        <v>4000</v>
      </c>
      <c r="I45" s="120">
        <f>I387</f>
        <v>0</v>
      </c>
      <c r="J45" s="120">
        <f t="shared" si="24"/>
        <v>812.88</v>
      </c>
      <c r="K45" s="120">
        <f>K387</f>
        <v>0</v>
      </c>
      <c r="L45" s="120">
        <f t="shared" si="24"/>
        <v>4000</v>
      </c>
      <c r="M45" s="120">
        <f>M387</f>
        <v>0</v>
      </c>
      <c r="N45" s="120">
        <f t="shared" si="24"/>
        <v>4000</v>
      </c>
      <c r="O45" s="120">
        <f>O387</f>
        <v>0</v>
      </c>
      <c r="P45" s="120">
        <f t="shared" si="24"/>
        <v>4000</v>
      </c>
      <c r="Q45" s="120">
        <f>Q387</f>
        <v>0</v>
      </c>
      <c r="R45" s="116">
        <f t="shared" si="3"/>
        <v>1791.9059999999999</v>
      </c>
      <c r="S45" s="116">
        <f t="shared" si="4"/>
        <v>181.15170821532053</v>
      </c>
      <c r="T45" s="117">
        <f t="shared" si="5"/>
        <v>0</v>
      </c>
      <c r="U45" s="117">
        <f t="shared" si="6"/>
        <v>100</v>
      </c>
      <c r="V45" s="116">
        <f t="shared" si="7"/>
        <v>0</v>
      </c>
      <c r="W45" s="116">
        <f t="shared" si="23"/>
        <v>100</v>
      </c>
      <c r="X45" s="117">
        <f t="shared" si="8"/>
        <v>0</v>
      </c>
      <c r="Y45" s="117">
        <f t="shared" si="9"/>
        <v>100</v>
      </c>
    </row>
    <row r="46" spans="1:25">
      <c r="A46" s="103"/>
      <c r="B46" s="140" t="s">
        <v>126</v>
      </c>
      <c r="C46" s="119"/>
      <c r="D46" s="141">
        <f t="shared" ref="D46:Q46" si="25">SUM(D47:D52)</f>
        <v>2061859.7990000001</v>
      </c>
      <c r="E46" s="141">
        <f t="shared" si="25"/>
        <v>4610.9780000000001</v>
      </c>
      <c r="F46" s="141">
        <f t="shared" si="25"/>
        <v>273999.8</v>
      </c>
      <c r="G46" s="141">
        <f t="shared" si="25"/>
        <v>32167.5</v>
      </c>
      <c r="H46" s="141">
        <f t="shared" si="25"/>
        <v>3464360.8</v>
      </c>
      <c r="I46" s="141">
        <f t="shared" si="25"/>
        <v>51744.7</v>
      </c>
      <c r="J46" s="141">
        <f t="shared" si="25"/>
        <v>414967.46400000004</v>
      </c>
      <c r="K46" s="141">
        <f t="shared" si="25"/>
        <v>2596.4</v>
      </c>
      <c r="L46" s="141">
        <f t="shared" si="25"/>
        <v>457141.6</v>
      </c>
      <c r="M46" s="141">
        <f t="shared" si="25"/>
        <v>75480.600000000006</v>
      </c>
      <c r="N46" s="141">
        <f t="shared" si="25"/>
        <v>564434.19999999995</v>
      </c>
      <c r="O46" s="141">
        <f t="shared" si="25"/>
        <v>75480.600000000006</v>
      </c>
      <c r="P46" s="141">
        <f t="shared" si="25"/>
        <v>677301.70000000007</v>
      </c>
      <c r="Q46" s="141">
        <f t="shared" si="25"/>
        <v>75480.600000000006</v>
      </c>
      <c r="R46" s="116">
        <f t="shared" si="3"/>
        <v>-1787859.9990000001</v>
      </c>
      <c r="S46" s="116">
        <f t="shared" si="4"/>
        <v>13.288963688650879</v>
      </c>
      <c r="T46" s="117">
        <f t="shared" si="5"/>
        <v>183141.8</v>
      </c>
      <c r="U46" s="117">
        <f t="shared" si="6"/>
        <v>166.84012178111078</v>
      </c>
      <c r="V46" s="116">
        <f t="shared" si="7"/>
        <v>107292.59999999998</v>
      </c>
      <c r="W46" s="116">
        <f t="shared" si="23"/>
        <v>123.47032079338219</v>
      </c>
      <c r="X46" s="117">
        <f t="shared" si="8"/>
        <v>112867.50000000012</v>
      </c>
      <c r="Y46" s="117">
        <f t="shared" si="9"/>
        <v>119.99657355985873</v>
      </c>
    </row>
    <row r="47" spans="1:25">
      <c r="A47" s="103"/>
      <c r="B47" s="118" t="s">
        <v>127</v>
      </c>
      <c r="C47" s="119">
        <v>3111</v>
      </c>
      <c r="D47" s="120">
        <f t="shared" ref="D47:P49" si="26">SUM(D389,D424,D459,D716,D1002,D1353,D1534,D1674)</f>
        <v>1881344.3959999999</v>
      </c>
      <c r="E47" s="120">
        <f t="shared" si="26"/>
        <v>465.5</v>
      </c>
      <c r="F47" s="120">
        <f t="shared" si="26"/>
        <v>196614.8</v>
      </c>
      <c r="G47" s="120">
        <f t="shared" si="26"/>
        <v>450</v>
      </c>
      <c r="H47" s="120">
        <f t="shared" si="26"/>
        <v>3304320.8</v>
      </c>
      <c r="I47" s="120">
        <f>SUM(I389,I424,I459,I716,I1002,I1353,I1534,I1674)</f>
        <v>12670.4</v>
      </c>
      <c r="J47" s="120">
        <f t="shared" si="26"/>
        <v>358998.97600000002</v>
      </c>
      <c r="K47" s="120">
        <f>SUM(K389,K424,K459,K716,K1002,K1353,K1534,K1674)</f>
        <v>0</v>
      </c>
      <c r="L47" s="120">
        <f t="shared" si="26"/>
        <v>274311.69999999995</v>
      </c>
      <c r="M47" s="120">
        <f>SUM(M389,M424,M459,M716,M1002,M1353,M1534,M1674)</f>
        <v>3000.1</v>
      </c>
      <c r="N47" s="120">
        <f t="shared" si="26"/>
        <v>422338.3</v>
      </c>
      <c r="O47" s="120">
        <f>SUM(O389,O424,O459,O716,O1002,O1353,O1534,O1674)</f>
        <v>3000.1</v>
      </c>
      <c r="P47" s="120">
        <f t="shared" si="26"/>
        <v>534168.80000000005</v>
      </c>
      <c r="Q47" s="120">
        <f>SUM(Q389,Q424,Q459,Q716,Q1002,Q1353,Q1534,Q1674)</f>
        <v>3000.1</v>
      </c>
      <c r="R47" s="116">
        <f t="shared" si="3"/>
        <v>-1684729.5959999999</v>
      </c>
      <c r="S47" s="116">
        <f t="shared" si="4"/>
        <v>10.450760659134522</v>
      </c>
      <c r="T47" s="117">
        <f t="shared" si="5"/>
        <v>77696.899999999965</v>
      </c>
      <c r="U47" s="117">
        <f t="shared" si="6"/>
        <v>139.51732016104586</v>
      </c>
      <c r="V47" s="116">
        <f t="shared" si="7"/>
        <v>148026.60000000003</v>
      </c>
      <c r="W47" s="116">
        <f t="shared" si="23"/>
        <v>153.96291882555505</v>
      </c>
      <c r="X47" s="117">
        <f t="shared" si="8"/>
        <v>111830.50000000006</v>
      </c>
      <c r="Y47" s="117">
        <f t="shared" si="9"/>
        <v>126.47889144792221</v>
      </c>
    </row>
    <row r="48" spans="1:25">
      <c r="A48" s="103"/>
      <c r="B48" s="118" t="s">
        <v>128</v>
      </c>
      <c r="C48" s="119">
        <v>3112</v>
      </c>
      <c r="D48" s="120">
        <f t="shared" si="26"/>
        <v>103210.882</v>
      </c>
      <c r="E48" s="120">
        <f t="shared" si="26"/>
        <v>1153.8779999999999</v>
      </c>
      <c r="F48" s="120">
        <f t="shared" si="26"/>
        <v>67254.700000000012</v>
      </c>
      <c r="G48" s="120">
        <f t="shared" si="26"/>
        <v>6907.5</v>
      </c>
      <c r="H48" s="120">
        <f t="shared" si="26"/>
        <v>78378.899999999994</v>
      </c>
      <c r="I48" s="120">
        <f>SUM(I390,I425,I460,I717,I1003,I1354,I1535,I1675)</f>
        <v>12284.3</v>
      </c>
      <c r="J48" s="120">
        <f t="shared" si="26"/>
        <v>9562.0879999999997</v>
      </c>
      <c r="K48" s="120">
        <f>SUM(K390,K425,K460,K717,K1003,K1354,K1535,K1675)</f>
        <v>688.4</v>
      </c>
      <c r="L48" s="120">
        <f t="shared" si="26"/>
        <v>118579.9</v>
      </c>
      <c r="M48" s="120">
        <f>SUM(M390,M425,M460,M717,M1003,M1354,M1535,M1675)</f>
        <v>9580.5</v>
      </c>
      <c r="N48" s="120">
        <f t="shared" si="26"/>
        <v>77845.899999999994</v>
      </c>
      <c r="O48" s="120">
        <f>SUM(O390,O425,O460,O717,O1003,O1354,O1535,O1675)</f>
        <v>9580.5</v>
      </c>
      <c r="P48" s="120">
        <f t="shared" si="26"/>
        <v>78882.899999999994</v>
      </c>
      <c r="Q48" s="120">
        <f>SUM(Q390,Q425,Q460,Q717,Q1003,Q1354,Q1535,Q1675)</f>
        <v>9580.5</v>
      </c>
      <c r="R48" s="116">
        <f t="shared" si="3"/>
        <v>-35956.181999999986</v>
      </c>
      <c r="S48" s="116">
        <f t="shared" si="4"/>
        <v>65.162411847231397</v>
      </c>
      <c r="T48" s="117">
        <f t="shared" si="5"/>
        <v>51325.199999999983</v>
      </c>
      <c r="U48" s="117">
        <f t="shared" si="6"/>
        <v>176.31466648427539</v>
      </c>
      <c r="V48" s="116">
        <f t="shared" si="7"/>
        <v>-40734</v>
      </c>
      <c r="W48" s="116">
        <f t="shared" si="23"/>
        <v>65.648478367750357</v>
      </c>
      <c r="X48" s="117">
        <f t="shared" si="8"/>
        <v>1037</v>
      </c>
      <c r="Y48" s="117">
        <f t="shared" si="9"/>
        <v>101.33211896837213</v>
      </c>
    </row>
    <row r="49" spans="1:28">
      <c r="A49" s="103"/>
      <c r="B49" s="118" t="s">
        <v>129</v>
      </c>
      <c r="C49" s="119">
        <v>3113</v>
      </c>
      <c r="D49" s="120">
        <f t="shared" si="26"/>
        <v>6307.4110000000001</v>
      </c>
      <c r="E49" s="120">
        <f t="shared" si="26"/>
        <v>0</v>
      </c>
      <c r="F49" s="120">
        <f t="shared" si="26"/>
        <v>4250</v>
      </c>
      <c r="G49" s="120">
        <f t="shared" si="26"/>
        <v>0</v>
      </c>
      <c r="H49" s="120">
        <f t="shared" si="26"/>
        <v>3732.5</v>
      </c>
      <c r="I49" s="120">
        <f>SUM(I391,I426,I461,I718,I1004,I1355,I1536,I1676)</f>
        <v>0</v>
      </c>
      <c r="J49" s="120">
        <f t="shared" si="26"/>
        <v>2732.5</v>
      </c>
      <c r="K49" s="120">
        <f>SUM(K391,K426,K461,K718,K1004,K1355,K1536,K1676)</f>
        <v>0</v>
      </c>
      <c r="L49" s="120">
        <f t="shared" si="26"/>
        <v>4250</v>
      </c>
      <c r="M49" s="120">
        <f>SUM(M391,M426,M461,M718,M1004,M1355,M1536,M1676)</f>
        <v>0</v>
      </c>
      <c r="N49" s="120">
        <f t="shared" si="26"/>
        <v>4250</v>
      </c>
      <c r="O49" s="120">
        <f>SUM(O391,O426,O461,O718,O1004,O1355,O1536,O1676)</f>
        <v>0</v>
      </c>
      <c r="P49" s="120">
        <f t="shared" si="26"/>
        <v>4250</v>
      </c>
      <c r="Q49" s="120">
        <f>SUM(Q391,Q426,Q461,Q718,Q1004,Q1355,Q1536,Q1676)</f>
        <v>0</v>
      </c>
      <c r="R49" s="116">
        <f t="shared" si="3"/>
        <v>-2057.4110000000001</v>
      </c>
      <c r="S49" s="116">
        <f t="shared" si="4"/>
        <v>67.381053811143744</v>
      </c>
      <c r="T49" s="117">
        <f t="shared" si="5"/>
        <v>0</v>
      </c>
      <c r="U49" s="117">
        <f t="shared" si="6"/>
        <v>100</v>
      </c>
      <c r="V49" s="116">
        <f t="shared" si="7"/>
        <v>0</v>
      </c>
      <c r="W49" s="116">
        <f t="shared" si="23"/>
        <v>100</v>
      </c>
      <c r="X49" s="117">
        <f t="shared" si="8"/>
        <v>0</v>
      </c>
      <c r="Y49" s="117">
        <f t="shared" si="9"/>
        <v>100</v>
      </c>
    </row>
    <row r="50" spans="1:28" ht="25.5">
      <c r="A50" s="103"/>
      <c r="B50" s="142" t="s">
        <v>130</v>
      </c>
      <c r="C50" s="129">
        <v>3122</v>
      </c>
      <c r="D50" s="138">
        <f>D719</f>
        <v>46551.81</v>
      </c>
      <c r="E50" s="138">
        <f t="shared" ref="E50:P50" si="27">E719</f>
        <v>2991.6</v>
      </c>
      <c r="F50" s="138">
        <f t="shared" si="27"/>
        <v>0</v>
      </c>
      <c r="G50" s="138">
        <f t="shared" si="27"/>
        <v>24810</v>
      </c>
      <c r="H50" s="138">
        <f t="shared" si="27"/>
        <v>62546</v>
      </c>
      <c r="I50" s="138">
        <f>I719</f>
        <v>26790</v>
      </c>
      <c r="J50" s="138">
        <f t="shared" si="27"/>
        <v>38546.9</v>
      </c>
      <c r="K50" s="138">
        <f>K719</f>
        <v>1908</v>
      </c>
      <c r="L50" s="138">
        <f t="shared" si="27"/>
        <v>60000</v>
      </c>
      <c r="M50" s="138">
        <f>M719</f>
        <v>60500</v>
      </c>
      <c r="N50" s="138">
        <f t="shared" si="27"/>
        <v>60000</v>
      </c>
      <c r="O50" s="138">
        <f>O719</f>
        <v>60500</v>
      </c>
      <c r="P50" s="138">
        <f t="shared" si="27"/>
        <v>60000</v>
      </c>
      <c r="Q50" s="138">
        <f>Q719</f>
        <v>60500</v>
      </c>
      <c r="R50" s="116">
        <f t="shared" si="3"/>
        <v>-46551.81</v>
      </c>
      <c r="S50" s="116">
        <f t="shared" si="4"/>
        <v>0</v>
      </c>
      <c r="T50" s="117">
        <f t="shared" si="5"/>
        <v>60000</v>
      </c>
      <c r="U50" s="117" t="e">
        <f t="shared" si="6"/>
        <v>#DIV/0!</v>
      </c>
      <c r="V50" s="116">
        <f t="shared" si="7"/>
        <v>0</v>
      </c>
      <c r="W50" s="116">
        <f t="shared" si="23"/>
        <v>100</v>
      </c>
      <c r="X50" s="117">
        <f>P50-N50</f>
        <v>0</v>
      </c>
      <c r="Y50" s="117">
        <f>+P50/N50*100</f>
        <v>100</v>
      </c>
    </row>
    <row r="51" spans="1:28">
      <c r="A51" s="103"/>
      <c r="B51" s="142" t="s">
        <v>131</v>
      </c>
      <c r="C51" s="129">
        <v>3141</v>
      </c>
      <c r="D51" s="138">
        <f t="shared" ref="D51:P51" si="28">D1005</f>
        <v>24445.3</v>
      </c>
      <c r="E51" s="138">
        <f t="shared" si="28"/>
        <v>0</v>
      </c>
      <c r="F51" s="138">
        <f t="shared" si="28"/>
        <v>5880.3</v>
      </c>
      <c r="G51" s="138">
        <f t="shared" si="28"/>
        <v>0</v>
      </c>
      <c r="H51" s="138">
        <f t="shared" si="28"/>
        <v>15382.6</v>
      </c>
      <c r="I51" s="138">
        <f>I1005</f>
        <v>0</v>
      </c>
      <c r="J51" s="138">
        <f t="shared" si="28"/>
        <v>5127</v>
      </c>
      <c r="K51" s="138">
        <f>K1005</f>
        <v>0</v>
      </c>
      <c r="L51" s="138">
        <f t="shared" si="28"/>
        <v>0</v>
      </c>
      <c r="M51" s="138">
        <f>M1005</f>
        <v>0</v>
      </c>
      <c r="N51" s="138">
        <f t="shared" si="28"/>
        <v>0</v>
      </c>
      <c r="O51" s="138">
        <f>O1005</f>
        <v>0</v>
      </c>
      <c r="P51" s="138">
        <f t="shared" si="28"/>
        <v>0</v>
      </c>
      <c r="Q51" s="138">
        <f>Q1005</f>
        <v>0</v>
      </c>
      <c r="R51" s="116">
        <f t="shared" si="3"/>
        <v>-18565</v>
      </c>
      <c r="S51" s="116">
        <f t="shared" si="4"/>
        <v>24.054930804694564</v>
      </c>
      <c r="T51" s="117">
        <f t="shared" si="5"/>
        <v>-5880.3</v>
      </c>
      <c r="U51" s="117">
        <f t="shared" si="6"/>
        <v>0</v>
      </c>
      <c r="V51" s="116">
        <f t="shared" si="7"/>
        <v>0</v>
      </c>
      <c r="W51" s="116"/>
      <c r="X51" s="117">
        <f>P51-N51</f>
        <v>0</v>
      </c>
      <c r="Y51" s="117"/>
    </row>
    <row r="52" spans="1:28" ht="25.5">
      <c r="A52" s="103"/>
      <c r="B52" s="142" t="s">
        <v>132</v>
      </c>
      <c r="C52" s="129">
        <v>3314</v>
      </c>
      <c r="D52" s="138">
        <f>D720</f>
        <v>0</v>
      </c>
      <c r="E52" s="138">
        <f t="shared" ref="E52:J52" si="29">E720</f>
        <v>0</v>
      </c>
      <c r="F52" s="138">
        <f t="shared" si="29"/>
        <v>0</v>
      </c>
      <c r="G52" s="138">
        <f t="shared" si="29"/>
        <v>0</v>
      </c>
      <c r="H52" s="138">
        <f t="shared" si="29"/>
        <v>0</v>
      </c>
      <c r="I52" s="138">
        <f>I720</f>
        <v>0</v>
      </c>
      <c r="J52" s="138">
        <f t="shared" si="29"/>
        <v>0</v>
      </c>
      <c r="K52" s="138">
        <f>K720</f>
        <v>0</v>
      </c>
      <c r="L52" s="138">
        <f t="shared" ref="L52:Q52" si="30">+L1006</f>
        <v>0</v>
      </c>
      <c r="M52" s="138">
        <f t="shared" si="30"/>
        <v>2400</v>
      </c>
      <c r="N52" s="138">
        <f t="shared" si="30"/>
        <v>0</v>
      </c>
      <c r="O52" s="138">
        <f t="shared" si="30"/>
        <v>2400</v>
      </c>
      <c r="P52" s="138">
        <f t="shared" si="30"/>
        <v>0</v>
      </c>
      <c r="Q52" s="138">
        <f t="shared" si="30"/>
        <v>2400</v>
      </c>
      <c r="R52" s="116">
        <f t="shared" si="3"/>
        <v>0</v>
      </c>
      <c r="S52" s="116" t="e">
        <f t="shared" si="4"/>
        <v>#DIV/0!</v>
      </c>
      <c r="T52" s="117">
        <f t="shared" si="5"/>
        <v>0</v>
      </c>
      <c r="U52" s="117"/>
      <c r="V52" s="116">
        <f t="shared" si="7"/>
        <v>0</v>
      </c>
      <c r="W52" s="116"/>
      <c r="X52" s="117">
        <f>P52-N52</f>
        <v>0</v>
      </c>
      <c r="Y52" s="117"/>
    </row>
    <row r="53" spans="1:28">
      <c r="B53" s="143"/>
      <c r="C53" s="144"/>
      <c r="D53" s="145"/>
      <c r="E53" s="145"/>
      <c r="F53" s="145"/>
      <c r="G53" s="145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</row>
    <row r="54" spans="1:28">
      <c r="B54" s="143"/>
      <c r="C54" s="144"/>
      <c r="D54" s="145"/>
      <c r="E54" s="145"/>
      <c r="F54" s="145"/>
      <c r="G54" s="145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</row>
    <row r="55" spans="1:28">
      <c r="B55" s="143"/>
      <c r="C55" s="144"/>
      <c r="D55" s="145"/>
      <c r="E55" s="145"/>
      <c r="F55" s="145"/>
      <c r="G55" s="145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7"/>
      <c r="S55" s="147"/>
      <c r="T55" s="147"/>
      <c r="U55" s="147"/>
      <c r="V55" s="147"/>
      <c r="W55" s="147"/>
      <c r="X55" s="147"/>
      <c r="Y55" s="147"/>
    </row>
    <row r="56" spans="1:28" ht="13.9" customHeight="1">
      <c r="B56" s="143"/>
      <c r="C56" s="144"/>
      <c r="D56" s="145"/>
      <c r="E56" s="145"/>
      <c r="F56" s="145"/>
      <c r="G56" s="145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7"/>
      <c r="S56" s="147"/>
      <c r="T56" s="147"/>
      <c r="U56" s="147"/>
      <c r="V56" s="147"/>
      <c r="W56" s="147"/>
      <c r="X56" s="147"/>
      <c r="Y56" s="147"/>
    </row>
    <row r="57" spans="1:28">
      <c r="B57" s="143"/>
      <c r="C57" s="144"/>
      <c r="D57" s="145"/>
      <c r="E57" s="145"/>
      <c r="F57" s="145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</row>
    <row r="58" spans="1:28">
      <c r="B58" s="143"/>
      <c r="C58" s="144"/>
      <c r="D58" s="145"/>
      <c r="E58" s="145"/>
      <c r="F58" s="145"/>
      <c r="G58" s="145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</row>
    <row r="59" spans="1:28">
      <c r="D59" s="148"/>
      <c r="E59" s="148"/>
      <c r="F59" s="148"/>
      <c r="G59" s="148"/>
      <c r="H59" s="121"/>
      <c r="I59" s="121"/>
      <c r="J59" s="121"/>
      <c r="K59" s="121"/>
      <c r="M59" s="121"/>
      <c r="N59" s="121"/>
      <c r="O59" s="121"/>
      <c r="P59" s="121"/>
      <c r="Q59" s="121"/>
    </row>
    <row r="60" spans="1:28" outlineLevel="1">
      <c r="A60" s="103">
        <v>1</v>
      </c>
      <c r="B60" s="149" t="s">
        <v>133</v>
      </c>
      <c r="C60" s="150">
        <v>70111</v>
      </c>
      <c r="D60" s="151"/>
      <c r="E60" s="151"/>
      <c r="F60" s="151"/>
      <c r="G60" s="151"/>
      <c r="H60" s="151"/>
      <c r="I60" s="151"/>
      <c r="J60" s="152"/>
      <c r="K60" s="152"/>
      <c r="L60" s="152"/>
      <c r="M60" s="152"/>
      <c r="N60" s="152"/>
      <c r="O60" s="152"/>
      <c r="P60" s="152"/>
      <c r="Q60" s="152"/>
      <c r="R60" s="152"/>
      <c r="S60" s="116" t="e">
        <f t="shared" si="4"/>
        <v>#DIV/0!</v>
      </c>
      <c r="T60" s="152"/>
      <c r="U60" s="152"/>
      <c r="V60" s="152"/>
      <c r="W60" s="152"/>
      <c r="X60" s="152"/>
      <c r="Y60" s="152"/>
    </row>
    <row r="61" spans="1:28" outlineLevel="1">
      <c r="A61" s="103"/>
      <c r="B61" s="153" t="s">
        <v>134</v>
      </c>
      <c r="C61" s="154"/>
      <c r="D61" s="111">
        <f>SUM(D62:D68,D75:D79,D87:D91)</f>
        <v>92676.891000000003</v>
      </c>
      <c r="E61" s="111">
        <f>E68+E92</f>
        <v>953.5</v>
      </c>
      <c r="F61" s="111">
        <f>SUM(F62:F68,F73:F91)-F79</f>
        <v>77890.200000000012</v>
      </c>
      <c r="G61" s="111">
        <f>SUM(G62:G68,G73:G94)-G79</f>
        <v>100</v>
      </c>
      <c r="H61" s="111">
        <f>SUM(H62:H68,H73:H91)-H79</f>
        <v>77963.399999999994</v>
      </c>
      <c r="I61" s="111">
        <f>SUM(I62:I68,I73:I94)-I79</f>
        <v>352.8</v>
      </c>
      <c r="J61" s="155">
        <f>SUM(J62:J68,J73:J94)-J79</f>
        <v>16204.939000000002</v>
      </c>
      <c r="K61" s="155">
        <f>SUM(K62:K68,K73:K91)-K79</f>
        <v>0</v>
      </c>
      <c r="L61" s="111">
        <f>SUM(L62:L68,L73:L91)-L79</f>
        <v>72811</v>
      </c>
      <c r="M61" s="111">
        <f>SUM(M62:M68,M73:M94)-M79</f>
        <v>100</v>
      </c>
      <c r="N61" s="111">
        <f>SUM(N62:N68,N73:N91)-N79</f>
        <v>70369.7</v>
      </c>
      <c r="O61" s="111">
        <f>SUM(O62:O68,O73:O94)-O79</f>
        <v>100</v>
      </c>
      <c r="P61" s="111">
        <f>SUM(P62:P68,P73:P91)-P79</f>
        <v>67928.3</v>
      </c>
      <c r="Q61" s="111">
        <f>SUM(Q62:Q68,Q73:Q94)-Q79</f>
        <v>100</v>
      </c>
      <c r="R61" s="116">
        <f t="shared" ref="R61:R124" si="31">F61-D61</f>
        <v>-14786.690999999992</v>
      </c>
      <c r="S61" s="116">
        <f t="shared" si="4"/>
        <v>84.044899607173932</v>
      </c>
      <c r="T61" s="117">
        <f t="shared" ref="T61:T124" si="32">L61-F61</f>
        <v>-5079.2000000000116</v>
      </c>
      <c r="U61" s="117">
        <f t="shared" ref="U61:U124" si="33">L61/F61*100</f>
        <v>93.479025602707395</v>
      </c>
      <c r="V61" s="116">
        <f t="shared" ref="V61:V124" si="34">N61-L61</f>
        <v>-2441.3000000000029</v>
      </c>
      <c r="W61" s="116">
        <f t="shared" ref="W61:W124" si="35">+N61/L61*100</f>
        <v>96.647072557717934</v>
      </c>
      <c r="X61" s="116">
        <f t="shared" ref="X61:X124" si="36">P61-N61</f>
        <v>-2441.3999999999942</v>
      </c>
      <c r="Y61" s="116">
        <f t="shared" ref="Y61:Y124" si="37">+P61/N61*100</f>
        <v>96.530609054749434</v>
      </c>
      <c r="AB61" s="121"/>
    </row>
    <row r="62" spans="1:28" outlineLevel="1">
      <c r="A62" s="103"/>
      <c r="B62" s="118" t="s">
        <v>94</v>
      </c>
      <c r="C62" s="119">
        <v>2111</v>
      </c>
      <c r="D62" s="156">
        <v>21085.485000000001</v>
      </c>
      <c r="E62" s="120"/>
      <c r="F62" s="157">
        <v>23971.3</v>
      </c>
      <c r="G62" s="120"/>
      <c r="H62" s="157">
        <v>23971.3</v>
      </c>
      <c r="I62" s="120"/>
      <c r="J62" s="158">
        <v>9242.6</v>
      </c>
      <c r="K62" s="158"/>
      <c r="L62" s="159">
        <v>23696.5</v>
      </c>
      <c r="M62" s="120"/>
      <c r="N62" s="159">
        <v>23696.5</v>
      </c>
      <c r="O62" s="159"/>
      <c r="P62" s="159">
        <v>23696.5</v>
      </c>
      <c r="Q62" s="120"/>
      <c r="R62" s="116">
        <f t="shared" si="31"/>
        <v>2885.8149999999987</v>
      </c>
      <c r="S62" s="116">
        <f t="shared" si="4"/>
        <v>113.68626332284981</v>
      </c>
      <c r="T62" s="117">
        <f t="shared" si="32"/>
        <v>-274.79999999999927</v>
      </c>
      <c r="U62" s="117">
        <f t="shared" si="33"/>
        <v>98.853629131503098</v>
      </c>
      <c r="V62" s="116">
        <f t="shared" si="34"/>
        <v>0</v>
      </c>
      <c r="W62" s="116">
        <f t="shared" si="35"/>
        <v>100</v>
      </c>
      <c r="X62" s="116">
        <f t="shared" si="36"/>
        <v>0</v>
      </c>
      <c r="Y62" s="116">
        <f t="shared" si="37"/>
        <v>100</v>
      </c>
      <c r="Z62" s="121"/>
    </row>
    <row r="63" spans="1:28" outlineLevel="1">
      <c r="A63" s="103"/>
      <c r="B63" s="118" t="s">
        <v>135</v>
      </c>
      <c r="C63" s="119">
        <v>2121</v>
      </c>
      <c r="D63" s="156">
        <v>2964.087</v>
      </c>
      <c r="E63" s="120"/>
      <c r="F63" s="159">
        <v>3313.8</v>
      </c>
      <c r="G63" s="120"/>
      <c r="H63" s="159">
        <v>3313.8</v>
      </c>
      <c r="I63" s="120"/>
      <c r="J63" s="158">
        <v>1247.2</v>
      </c>
      <c r="K63" s="158"/>
      <c r="L63" s="159">
        <v>3272.5</v>
      </c>
      <c r="M63" s="120"/>
      <c r="N63" s="159">
        <v>3272.5</v>
      </c>
      <c r="O63" s="120"/>
      <c r="P63" s="159">
        <v>3272.5</v>
      </c>
      <c r="Q63" s="120"/>
      <c r="R63" s="116">
        <f t="shared" si="31"/>
        <v>349.71300000000019</v>
      </c>
      <c r="S63" s="116">
        <f t="shared" si="4"/>
        <v>111.79833790303726</v>
      </c>
      <c r="T63" s="117">
        <f t="shared" si="32"/>
        <v>-41.300000000000182</v>
      </c>
      <c r="U63" s="117">
        <f t="shared" si="33"/>
        <v>98.753696662441897</v>
      </c>
      <c r="V63" s="116">
        <f t="shared" si="34"/>
        <v>0</v>
      </c>
      <c r="W63" s="116">
        <f t="shared" si="35"/>
        <v>100</v>
      </c>
      <c r="X63" s="116">
        <f t="shared" si="36"/>
        <v>0</v>
      </c>
      <c r="Y63" s="116">
        <f t="shared" si="37"/>
        <v>100</v>
      </c>
      <c r="Z63" s="121"/>
    </row>
    <row r="64" spans="1:28" outlineLevel="1">
      <c r="A64" s="103"/>
      <c r="B64" s="160" t="s">
        <v>96</v>
      </c>
      <c r="C64" s="119">
        <v>2211</v>
      </c>
      <c r="D64" s="156">
        <v>605.61300000000006</v>
      </c>
      <c r="E64" s="120"/>
      <c r="F64" s="159">
        <v>739.7</v>
      </c>
      <c r="G64" s="120"/>
      <c r="H64" s="159">
        <v>739.7</v>
      </c>
      <c r="I64" s="120"/>
      <c r="J64" s="158">
        <v>323.88400000000001</v>
      </c>
      <c r="K64" s="158"/>
      <c r="L64" s="159">
        <v>739.7</v>
      </c>
      <c r="M64" s="120"/>
      <c r="N64" s="159">
        <v>739.7</v>
      </c>
      <c r="O64" s="120"/>
      <c r="P64" s="159">
        <v>739.7</v>
      </c>
      <c r="Q64" s="120"/>
      <c r="R64" s="116">
        <f t="shared" si="31"/>
        <v>134.08699999999999</v>
      </c>
      <c r="S64" s="116">
        <f t="shared" si="4"/>
        <v>122.14070701916899</v>
      </c>
      <c r="T64" s="117">
        <f t="shared" si="32"/>
        <v>0</v>
      </c>
      <c r="U64" s="117">
        <f t="shared" si="33"/>
        <v>100</v>
      </c>
      <c r="V64" s="116">
        <f t="shared" si="34"/>
        <v>0</v>
      </c>
      <c r="W64" s="116">
        <f t="shared" si="35"/>
        <v>100</v>
      </c>
      <c r="X64" s="116">
        <f t="shared" si="36"/>
        <v>0</v>
      </c>
      <c r="Y64" s="116">
        <f t="shared" si="37"/>
        <v>100</v>
      </c>
    </row>
    <row r="65" spans="1:25" outlineLevel="1">
      <c r="A65" s="103"/>
      <c r="B65" s="122" t="s">
        <v>97</v>
      </c>
      <c r="C65" s="119">
        <v>2212</v>
      </c>
      <c r="D65" s="156">
        <v>193.08</v>
      </c>
      <c r="E65" s="120"/>
      <c r="F65" s="159">
        <v>195.2</v>
      </c>
      <c r="G65" s="120"/>
      <c r="H65" s="159">
        <v>195.2</v>
      </c>
      <c r="I65" s="120"/>
      <c r="J65" s="158">
        <v>84.15</v>
      </c>
      <c r="K65" s="158"/>
      <c r="L65" s="159">
        <v>197.9</v>
      </c>
      <c r="M65" s="120"/>
      <c r="N65" s="159">
        <v>197.9</v>
      </c>
      <c r="O65" s="120"/>
      <c r="P65" s="159">
        <v>197.9</v>
      </c>
      <c r="Q65" s="120"/>
      <c r="R65" s="116">
        <f t="shared" si="31"/>
        <v>2.1199999999999761</v>
      </c>
      <c r="S65" s="116">
        <f t="shared" si="4"/>
        <v>101.09799047027137</v>
      </c>
      <c r="T65" s="117">
        <f t="shared" si="32"/>
        <v>2.7000000000000171</v>
      </c>
      <c r="U65" s="117">
        <f t="shared" si="33"/>
        <v>101.38319672131149</v>
      </c>
      <c r="V65" s="116">
        <f t="shared" si="34"/>
        <v>0</v>
      </c>
      <c r="W65" s="116">
        <f t="shared" si="35"/>
        <v>100</v>
      </c>
      <c r="X65" s="116">
        <f t="shared" si="36"/>
        <v>0</v>
      </c>
      <c r="Y65" s="116">
        <f t="shared" si="37"/>
        <v>100</v>
      </c>
    </row>
    <row r="66" spans="1:25" outlineLevel="1">
      <c r="A66" s="103"/>
      <c r="B66" s="118" t="s">
        <v>98</v>
      </c>
      <c r="C66" s="119">
        <v>2213</v>
      </c>
      <c r="D66" s="156"/>
      <c r="E66" s="120"/>
      <c r="F66" s="159">
        <v>0</v>
      </c>
      <c r="G66" s="120"/>
      <c r="H66" s="159">
        <v>0</v>
      </c>
      <c r="I66" s="120"/>
      <c r="J66" s="158"/>
      <c r="K66" s="158"/>
      <c r="L66" s="159"/>
      <c r="M66" s="120"/>
      <c r="N66" s="159"/>
      <c r="O66" s="120"/>
      <c r="P66" s="159"/>
      <c r="Q66" s="120"/>
      <c r="R66" s="116">
        <f t="shared" si="31"/>
        <v>0</v>
      </c>
      <c r="S66" s="116" t="e">
        <f t="shared" si="4"/>
        <v>#DIV/0!</v>
      </c>
      <c r="T66" s="117">
        <f t="shared" si="32"/>
        <v>0</v>
      </c>
      <c r="U66" s="117" t="e">
        <f t="shared" si="33"/>
        <v>#DIV/0!</v>
      </c>
      <c r="V66" s="116">
        <f t="shared" si="34"/>
        <v>0</v>
      </c>
      <c r="W66" s="116" t="e">
        <f t="shared" si="35"/>
        <v>#DIV/0!</v>
      </c>
      <c r="X66" s="116">
        <f t="shared" si="36"/>
        <v>0</v>
      </c>
      <c r="Y66" s="116" t="e">
        <f t="shared" si="37"/>
        <v>#DIV/0!</v>
      </c>
    </row>
    <row r="67" spans="1:25" outlineLevel="1">
      <c r="A67" s="103"/>
      <c r="B67" s="118" t="s">
        <v>99</v>
      </c>
      <c r="C67" s="119">
        <v>2214</v>
      </c>
      <c r="D67" s="156">
        <v>529.29600000000005</v>
      </c>
      <c r="E67" s="120"/>
      <c r="F67" s="159">
        <v>576</v>
      </c>
      <c r="G67" s="120"/>
      <c r="H67" s="159">
        <v>550.5</v>
      </c>
      <c r="I67" s="120"/>
      <c r="J67" s="158">
        <v>280.33999999999997</v>
      </c>
      <c r="K67" s="158"/>
      <c r="L67" s="159">
        <v>576</v>
      </c>
      <c r="M67" s="120"/>
      <c r="N67" s="159">
        <v>576</v>
      </c>
      <c r="O67" s="120"/>
      <c r="P67" s="159">
        <v>576</v>
      </c>
      <c r="Q67" s="120"/>
      <c r="R67" s="116">
        <f t="shared" si="31"/>
        <v>46.703999999999951</v>
      </c>
      <c r="S67" s="116">
        <f t="shared" si="4"/>
        <v>108.82379613675523</v>
      </c>
      <c r="T67" s="117">
        <f t="shared" si="32"/>
        <v>0</v>
      </c>
      <c r="U67" s="117">
        <f t="shared" si="33"/>
        <v>100</v>
      </c>
      <c r="V67" s="116">
        <f t="shared" si="34"/>
        <v>0</v>
      </c>
      <c r="W67" s="116">
        <f t="shared" si="35"/>
        <v>100</v>
      </c>
      <c r="X67" s="116">
        <f t="shared" si="36"/>
        <v>0</v>
      </c>
      <c r="Y67" s="116">
        <f t="shared" si="37"/>
        <v>100</v>
      </c>
    </row>
    <row r="68" spans="1:25" outlineLevel="1">
      <c r="A68" s="103"/>
      <c r="B68" s="161" t="s">
        <v>100</v>
      </c>
      <c r="C68" s="124">
        <v>2215</v>
      </c>
      <c r="D68" s="162">
        <v>2634.98</v>
      </c>
      <c r="E68" s="125">
        <v>488</v>
      </c>
      <c r="F68" s="125">
        <f>SUM(F69:F72)</f>
        <v>18731.3</v>
      </c>
      <c r="G68" s="125">
        <f>SUM(G69:G72)</f>
        <v>100</v>
      </c>
      <c r="H68" s="125">
        <f>SUM(H69:H72)</f>
        <v>18775.900000000001</v>
      </c>
      <c r="I68" s="125">
        <f>SUM(I69:I72)</f>
        <v>112</v>
      </c>
      <c r="J68" s="163">
        <f>J69+J70+J71+J72</f>
        <v>3065.085</v>
      </c>
      <c r="K68" s="163">
        <f>K69+K70+K71+K72</f>
        <v>0</v>
      </c>
      <c r="L68" s="125">
        <f t="shared" ref="L68:Q68" si="38">SUM(L69:L72)</f>
        <v>4208</v>
      </c>
      <c r="M68" s="125">
        <f t="shared" si="38"/>
        <v>100</v>
      </c>
      <c r="N68" s="125">
        <f>SUM(N69:N72)</f>
        <v>4208</v>
      </c>
      <c r="O68" s="125">
        <f t="shared" si="38"/>
        <v>100</v>
      </c>
      <c r="P68" s="125">
        <f>SUM(P69:P72)</f>
        <v>4208</v>
      </c>
      <c r="Q68" s="125">
        <f t="shared" si="38"/>
        <v>100</v>
      </c>
      <c r="R68" s="116">
        <f t="shared" si="31"/>
        <v>16096.32</v>
      </c>
      <c r="S68" s="116">
        <f t="shared" si="4"/>
        <v>710.8706707451289</v>
      </c>
      <c r="T68" s="117">
        <f t="shared" si="32"/>
        <v>-14523.3</v>
      </c>
      <c r="U68" s="117">
        <f t="shared" si="33"/>
        <v>22.465071831640092</v>
      </c>
      <c r="V68" s="116">
        <f t="shared" si="34"/>
        <v>0</v>
      </c>
      <c r="W68" s="116">
        <f t="shared" si="35"/>
        <v>100</v>
      </c>
      <c r="X68" s="116">
        <f t="shared" si="36"/>
        <v>0</v>
      </c>
      <c r="Y68" s="116">
        <f t="shared" si="37"/>
        <v>100</v>
      </c>
    </row>
    <row r="69" spans="1:25" outlineLevel="1">
      <c r="A69" s="103"/>
      <c r="B69" s="126" t="s">
        <v>136</v>
      </c>
      <c r="C69" s="119">
        <v>22151</v>
      </c>
      <c r="D69" s="156">
        <v>65.45</v>
      </c>
      <c r="E69" s="120"/>
      <c r="F69" s="120">
        <v>78.300000000000011</v>
      </c>
      <c r="G69" s="120"/>
      <c r="H69" s="120"/>
      <c r="I69" s="120"/>
      <c r="J69" s="158">
        <v>15.7</v>
      </c>
      <c r="K69" s="158"/>
      <c r="L69" s="120">
        <v>78.300000000000011</v>
      </c>
      <c r="M69" s="120"/>
      <c r="N69" s="120">
        <v>78.300000000000011</v>
      </c>
      <c r="O69" s="120"/>
      <c r="P69" s="120">
        <v>78.300000000000011</v>
      </c>
      <c r="Q69" s="120"/>
      <c r="R69" s="116">
        <f t="shared" si="31"/>
        <v>12.850000000000009</v>
      </c>
      <c r="S69" s="116">
        <f t="shared" si="4"/>
        <v>119.633307868602</v>
      </c>
      <c r="T69" s="117">
        <f t="shared" si="32"/>
        <v>0</v>
      </c>
      <c r="U69" s="117">
        <f t="shared" si="33"/>
        <v>100</v>
      </c>
      <c r="V69" s="116">
        <f t="shared" si="34"/>
        <v>0</v>
      </c>
      <c r="W69" s="116">
        <f t="shared" si="35"/>
        <v>100</v>
      </c>
      <c r="X69" s="116">
        <f t="shared" si="36"/>
        <v>0</v>
      </c>
      <c r="Y69" s="116">
        <f t="shared" si="37"/>
        <v>100</v>
      </c>
    </row>
    <row r="70" spans="1:25" outlineLevel="1">
      <c r="A70" s="103"/>
      <c r="B70" s="126" t="s">
        <v>137</v>
      </c>
      <c r="C70" s="119">
        <v>22152</v>
      </c>
      <c r="D70" s="156">
        <v>7.68</v>
      </c>
      <c r="E70" s="120"/>
      <c r="F70" s="159">
        <v>28</v>
      </c>
      <c r="G70" s="120"/>
      <c r="H70" s="159"/>
      <c r="I70" s="120"/>
      <c r="J70" s="158">
        <v>2.6</v>
      </c>
      <c r="K70" s="158"/>
      <c r="L70" s="159">
        <v>28</v>
      </c>
      <c r="M70" s="120"/>
      <c r="N70" s="159">
        <v>28</v>
      </c>
      <c r="O70" s="120"/>
      <c r="P70" s="159">
        <v>28</v>
      </c>
      <c r="Q70" s="120"/>
      <c r="R70" s="116">
        <f t="shared" si="31"/>
        <v>20.32</v>
      </c>
      <c r="S70" s="116">
        <f t="shared" si="4"/>
        <v>364.58333333333337</v>
      </c>
      <c r="T70" s="117">
        <f t="shared" si="32"/>
        <v>0</v>
      </c>
      <c r="U70" s="117">
        <f t="shared" si="33"/>
        <v>100</v>
      </c>
      <c r="V70" s="116">
        <f t="shared" si="34"/>
        <v>0</v>
      </c>
      <c r="W70" s="116">
        <f t="shared" si="35"/>
        <v>100</v>
      </c>
      <c r="X70" s="116">
        <f t="shared" si="36"/>
        <v>0</v>
      </c>
      <c r="Y70" s="116">
        <f t="shared" si="37"/>
        <v>100</v>
      </c>
    </row>
    <row r="71" spans="1:25" outlineLevel="1">
      <c r="A71" s="103"/>
      <c r="B71" s="126" t="s">
        <v>103</v>
      </c>
      <c r="C71" s="119">
        <v>22153</v>
      </c>
      <c r="D71" s="156">
        <v>18.600000000000001</v>
      </c>
      <c r="E71" s="120"/>
      <c r="F71" s="159">
        <v>100</v>
      </c>
      <c r="G71" s="120"/>
      <c r="H71" s="159"/>
      <c r="I71" s="120"/>
      <c r="J71" s="158">
        <v>34</v>
      </c>
      <c r="K71" s="158"/>
      <c r="L71" s="159">
        <v>100</v>
      </c>
      <c r="M71" s="120"/>
      <c r="N71" s="159">
        <v>100</v>
      </c>
      <c r="O71" s="120"/>
      <c r="P71" s="159">
        <v>100</v>
      </c>
      <c r="Q71" s="120"/>
      <c r="R71" s="116">
        <f t="shared" si="31"/>
        <v>81.400000000000006</v>
      </c>
      <c r="S71" s="116">
        <f t="shared" si="4"/>
        <v>537.63440860215053</v>
      </c>
      <c r="T71" s="117">
        <f t="shared" si="32"/>
        <v>0</v>
      </c>
      <c r="U71" s="117">
        <f t="shared" si="33"/>
        <v>100</v>
      </c>
      <c r="V71" s="116">
        <f t="shared" si="34"/>
        <v>0</v>
      </c>
      <c r="W71" s="116">
        <f t="shared" si="35"/>
        <v>100</v>
      </c>
      <c r="X71" s="116">
        <f t="shared" si="36"/>
        <v>0</v>
      </c>
      <c r="Y71" s="116">
        <f t="shared" si="37"/>
        <v>100</v>
      </c>
    </row>
    <row r="72" spans="1:25" outlineLevel="1">
      <c r="A72" s="103"/>
      <c r="B72" s="126" t="s">
        <v>138</v>
      </c>
      <c r="C72" s="119">
        <v>22154</v>
      </c>
      <c r="D72" s="156">
        <v>2543.25</v>
      </c>
      <c r="E72" s="125">
        <v>488</v>
      </c>
      <c r="F72" s="159">
        <v>18525</v>
      </c>
      <c r="G72" s="120">
        <v>100</v>
      </c>
      <c r="H72" s="159">
        <v>18775.900000000001</v>
      </c>
      <c r="I72" s="120">
        <v>112</v>
      </c>
      <c r="J72" s="158">
        <v>3012.7849999999999</v>
      </c>
      <c r="K72" s="158"/>
      <c r="L72" s="159">
        <v>4001.7</v>
      </c>
      <c r="M72" s="120">
        <v>100</v>
      </c>
      <c r="N72" s="159">
        <v>4001.7</v>
      </c>
      <c r="O72" s="120">
        <v>100</v>
      </c>
      <c r="P72" s="159">
        <v>4001.7</v>
      </c>
      <c r="Q72" s="120">
        <v>100</v>
      </c>
      <c r="R72" s="116">
        <f t="shared" si="31"/>
        <v>15981.75</v>
      </c>
      <c r="S72" s="116">
        <f t="shared" si="4"/>
        <v>728.39870244765552</v>
      </c>
      <c r="T72" s="117">
        <f t="shared" si="32"/>
        <v>-14523.3</v>
      </c>
      <c r="U72" s="117">
        <f t="shared" si="33"/>
        <v>21.60161943319838</v>
      </c>
      <c r="V72" s="116">
        <f t="shared" si="34"/>
        <v>0</v>
      </c>
      <c r="W72" s="116">
        <f t="shared" si="35"/>
        <v>100</v>
      </c>
      <c r="X72" s="116">
        <f t="shared" si="36"/>
        <v>0</v>
      </c>
      <c r="Y72" s="116">
        <f t="shared" si="37"/>
        <v>100</v>
      </c>
    </row>
    <row r="73" spans="1:25" outlineLevel="1">
      <c r="A73" s="103"/>
      <c r="B73" s="122" t="s">
        <v>105</v>
      </c>
      <c r="C73" s="119">
        <v>2217</v>
      </c>
      <c r="D73" s="156"/>
      <c r="E73" s="120"/>
      <c r="F73" s="159">
        <v>0</v>
      </c>
      <c r="G73" s="120"/>
      <c r="H73" s="159">
        <v>0</v>
      </c>
      <c r="I73" s="120"/>
      <c r="J73" s="164"/>
      <c r="K73" s="158"/>
      <c r="L73" s="159"/>
      <c r="M73" s="120"/>
      <c r="N73" s="159"/>
      <c r="O73" s="120"/>
      <c r="P73" s="159"/>
      <c r="Q73" s="120"/>
      <c r="R73" s="116">
        <f t="shared" si="31"/>
        <v>0</v>
      </c>
      <c r="S73" s="116" t="e">
        <f t="shared" si="4"/>
        <v>#DIV/0!</v>
      </c>
      <c r="T73" s="117">
        <f t="shared" si="32"/>
        <v>0</v>
      </c>
      <c r="U73" s="117" t="e">
        <f t="shared" si="33"/>
        <v>#DIV/0!</v>
      </c>
      <c r="V73" s="116">
        <f t="shared" si="34"/>
        <v>0</v>
      </c>
      <c r="W73" s="116" t="e">
        <f t="shared" si="35"/>
        <v>#DIV/0!</v>
      </c>
      <c r="X73" s="116">
        <f t="shared" si="36"/>
        <v>0</v>
      </c>
      <c r="Y73" s="116" t="e">
        <f t="shared" si="37"/>
        <v>#DIV/0!</v>
      </c>
    </row>
    <row r="74" spans="1:25" outlineLevel="1">
      <c r="A74" s="103"/>
      <c r="B74" s="118" t="s">
        <v>106</v>
      </c>
      <c r="C74" s="119">
        <v>2218</v>
      </c>
      <c r="D74" s="156"/>
      <c r="E74" s="120"/>
      <c r="F74" s="159">
        <v>0</v>
      </c>
      <c r="G74" s="120"/>
      <c r="H74" s="159">
        <v>0</v>
      </c>
      <c r="I74" s="120"/>
      <c r="J74" s="158"/>
      <c r="K74" s="158"/>
      <c r="L74" s="159"/>
      <c r="M74" s="120"/>
      <c r="N74" s="159"/>
      <c r="O74" s="120"/>
      <c r="P74" s="159"/>
      <c r="Q74" s="120"/>
      <c r="R74" s="116">
        <f t="shared" si="31"/>
        <v>0</v>
      </c>
      <c r="S74" s="116" t="e">
        <f t="shared" si="4"/>
        <v>#DIV/0!</v>
      </c>
      <c r="T74" s="117">
        <f t="shared" si="32"/>
        <v>0</v>
      </c>
      <c r="U74" s="117" t="e">
        <f t="shared" si="33"/>
        <v>#DIV/0!</v>
      </c>
      <c r="V74" s="116">
        <f t="shared" si="34"/>
        <v>0</v>
      </c>
      <c r="W74" s="116" t="e">
        <f t="shared" si="35"/>
        <v>#DIV/0!</v>
      </c>
      <c r="X74" s="116">
        <f t="shared" si="36"/>
        <v>0</v>
      </c>
      <c r="Y74" s="116" t="e">
        <f t="shared" si="37"/>
        <v>#DIV/0!</v>
      </c>
    </row>
    <row r="75" spans="1:25" outlineLevel="1">
      <c r="A75" s="103"/>
      <c r="B75" s="118" t="s">
        <v>139</v>
      </c>
      <c r="C75" s="119">
        <v>2221</v>
      </c>
      <c r="D75" s="156">
        <v>324.298</v>
      </c>
      <c r="E75" s="120"/>
      <c r="F75" s="159">
        <v>49.8</v>
      </c>
      <c r="G75" s="120"/>
      <c r="H75" s="159">
        <v>49.8</v>
      </c>
      <c r="I75" s="120"/>
      <c r="J75" s="158"/>
      <c r="K75" s="158"/>
      <c r="L75" s="159"/>
      <c r="M75" s="120"/>
      <c r="N75" s="159"/>
      <c r="O75" s="120"/>
      <c r="P75" s="159"/>
      <c r="Q75" s="120"/>
      <c r="R75" s="116">
        <f t="shared" si="31"/>
        <v>-274.49799999999999</v>
      </c>
      <c r="S75" s="116">
        <f t="shared" si="4"/>
        <v>15.356246415334043</v>
      </c>
      <c r="T75" s="117">
        <f t="shared" si="32"/>
        <v>-49.8</v>
      </c>
      <c r="U75" s="117">
        <f t="shared" si="33"/>
        <v>0</v>
      </c>
      <c r="V75" s="116">
        <f t="shared" si="34"/>
        <v>0</v>
      </c>
      <c r="W75" s="116" t="e">
        <f t="shared" si="35"/>
        <v>#DIV/0!</v>
      </c>
      <c r="X75" s="116">
        <f t="shared" si="36"/>
        <v>0</v>
      </c>
      <c r="Y75" s="116" t="e">
        <f t="shared" si="37"/>
        <v>#DIV/0!</v>
      </c>
    </row>
    <row r="76" spans="1:25" ht="25.5" outlineLevel="1">
      <c r="A76" s="103"/>
      <c r="B76" s="128" t="s">
        <v>108</v>
      </c>
      <c r="C76" s="119">
        <v>2222</v>
      </c>
      <c r="D76" s="156">
        <v>576.24</v>
      </c>
      <c r="E76" s="120"/>
      <c r="F76" s="159">
        <v>236.5</v>
      </c>
      <c r="G76" s="120"/>
      <c r="H76" s="159">
        <v>190.6</v>
      </c>
      <c r="I76" s="120"/>
      <c r="J76" s="158">
        <v>87.9</v>
      </c>
      <c r="K76" s="158"/>
      <c r="L76" s="159">
        <v>236.5</v>
      </c>
      <c r="M76" s="120"/>
      <c r="N76" s="159">
        <v>236.5</v>
      </c>
      <c r="O76" s="120"/>
      <c r="P76" s="159">
        <v>236.5</v>
      </c>
      <c r="Q76" s="120"/>
      <c r="R76" s="116">
        <f t="shared" si="31"/>
        <v>-339.74</v>
      </c>
      <c r="S76" s="116">
        <f t="shared" si="4"/>
        <v>41.041926974871579</v>
      </c>
      <c r="T76" s="117">
        <f t="shared" si="32"/>
        <v>0</v>
      </c>
      <c r="U76" s="117">
        <f t="shared" si="33"/>
        <v>100</v>
      </c>
      <c r="V76" s="116">
        <f t="shared" si="34"/>
        <v>0</v>
      </c>
      <c r="W76" s="116">
        <f t="shared" si="35"/>
        <v>100</v>
      </c>
      <c r="X76" s="116">
        <f t="shared" si="36"/>
        <v>0</v>
      </c>
      <c r="Y76" s="116">
        <f t="shared" si="37"/>
        <v>100</v>
      </c>
    </row>
    <row r="77" spans="1:25" outlineLevel="1">
      <c r="A77" s="103"/>
      <c r="B77" s="128" t="s">
        <v>109</v>
      </c>
      <c r="C77" s="165">
        <v>2223</v>
      </c>
      <c r="D77" s="156"/>
      <c r="E77" s="120"/>
      <c r="F77" s="120">
        <v>0</v>
      </c>
      <c r="G77" s="120"/>
      <c r="H77" s="120">
        <v>0</v>
      </c>
      <c r="I77" s="120"/>
      <c r="J77" s="166"/>
      <c r="K77" s="158"/>
      <c r="L77" s="120"/>
      <c r="M77" s="120"/>
      <c r="N77" s="120"/>
      <c r="O77" s="120"/>
      <c r="P77" s="120"/>
      <c r="Q77" s="120"/>
      <c r="R77" s="116">
        <f t="shared" si="31"/>
        <v>0</v>
      </c>
      <c r="S77" s="116" t="e">
        <f t="shared" si="4"/>
        <v>#DIV/0!</v>
      </c>
      <c r="T77" s="117">
        <f t="shared" si="32"/>
        <v>0</v>
      </c>
      <c r="U77" s="117" t="e">
        <f t="shared" si="33"/>
        <v>#DIV/0!</v>
      </c>
      <c r="V77" s="116">
        <f t="shared" si="34"/>
        <v>0</v>
      </c>
      <c r="W77" s="116" t="e">
        <f t="shared" si="35"/>
        <v>#DIV/0!</v>
      </c>
      <c r="X77" s="116">
        <f t="shared" si="36"/>
        <v>0</v>
      </c>
      <c r="Y77" s="116" t="e">
        <f t="shared" si="37"/>
        <v>#DIV/0!</v>
      </c>
    </row>
    <row r="78" spans="1:25" outlineLevel="1">
      <c r="A78" s="103"/>
      <c r="B78" s="128" t="s">
        <v>140</v>
      </c>
      <c r="C78" s="119">
        <v>2225</v>
      </c>
      <c r="D78" s="156"/>
      <c r="E78" s="120"/>
      <c r="F78" s="120">
        <v>0</v>
      </c>
      <c r="G78" s="120"/>
      <c r="H78" s="120">
        <v>0</v>
      </c>
      <c r="I78" s="120"/>
      <c r="J78" s="158"/>
      <c r="K78" s="158"/>
      <c r="L78" s="120"/>
      <c r="M78" s="120"/>
      <c r="N78" s="120"/>
      <c r="O78" s="120"/>
      <c r="P78" s="120"/>
      <c r="Q78" s="120"/>
      <c r="R78" s="116">
        <f t="shared" si="31"/>
        <v>0</v>
      </c>
      <c r="S78" s="116" t="e">
        <f t="shared" ref="S78:S141" si="39">+F78/D78*100</f>
        <v>#DIV/0!</v>
      </c>
      <c r="T78" s="117">
        <f t="shared" si="32"/>
        <v>0</v>
      </c>
      <c r="U78" s="117" t="e">
        <f t="shared" si="33"/>
        <v>#DIV/0!</v>
      </c>
      <c r="V78" s="116">
        <f t="shared" si="34"/>
        <v>0</v>
      </c>
      <c r="W78" s="116" t="e">
        <f t="shared" si="35"/>
        <v>#DIV/0!</v>
      </c>
      <c r="X78" s="116">
        <f t="shared" si="36"/>
        <v>0</v>
      </c>
      <c r="Y78" s="116" t="e">
        <f t="shared" si="37"/>
        <v>#DIV/0!</v>
      </c>
    </row>
    <row r="79" spans="1:25" outlineLevel="1">
      <c r="A79" s="103"/>
      <c r="B79" s="128" t="s">
        <v>141</v>
      </c>
      <c r="C79" s="119">
        <v>2231</v>
      </c>
      <c r="D79" s="156">
        <f>SUM(D80:D83)</f>
        <v>1246.5</v>
      </c>
      <c r="E79" s="120"/>
      <c r="F79" s="120">
        <f>F80+F81</f>
        <v>1525.5</v>
      </c>
      <c r="G79" s="120"/>
      <c r="H79" s="120">
        <f>H80+H81</f>
        <v>1525.5</v>
      </c>
      <c r="I79" s="120"/>
      <c r="J79" s="167">
        <f>J80+J81+J82+J83</f>
        <v>950.2</v>
      </c>
      <c r="K79" s="158"/>
      <c r="L79" s="120">
        <f>L80+L81</f>
        <v>1708.1999999999998</v>
      </c>
      <c r="M79" s="120"/>
      <c r="N79" s="120">
        <f>N80+N81</f>
        <v>1708.1999999999998</v>
      </c>
      <c r="O79" s="120"/>
      <c r="P79" s="120">
        <f>P80+P81</f>
        <v>1708.1999999999998</v>
      </c>
      <c r="Q79" s="120"/>
      <c r="R79" s="116">
        <f t="shared" si="31"/>
        <v>279</v>
      </c>
      <c r="S79" s="116">
        <f t="shared" si="39"/>
        <v>122.38267148014441</v>
      </c>
      <c r="T79" s="117">
        <f t="shared" si="32"/>
        <v>182.69999999999982</v>
      </c>
      <c r="U79" s="117">
        <f t="shared" si="33"/>
        <v>111.97640117994099</v>
      </c>
      <c r="V79" s="116">
        <f t="shared" si="34"/>
        <v>0</v>
      </c>
      <c r="W79" s="116">
        <f t="shared" si="35"/>
        <v>100</v>
      </c>
      <c r="X79" s="116">
        <f t="shared" si="36"/>
        <v>0</v>
      </c>
      <c r="Y79" s="116">
        <f t="shared" si="37"/>
        <v>100</v>
      </c>
    </row>
    <row r="80" spans="1:25" outlineLevel="1">
      <c r="A80" s="103"/>
      <c r="B80" s="128" t="s">
        <v>113</v>
      </c>
      <c r="C80" s="119">
        <v>22311100</v>
      </c>
      <c r="D80" s="156">
        <v>87</v>
      </c>
      <c r="E80" s="120"/>
      <c r="F80" s="120">
        <v>228.79999999999998</v>
      </c>
      <c r="G80" s="120"/>
      <c r="H80" s="120">
        <v>228.79999999999998</v>
      </c>
      <c r="I80" s="120"/>
      <c r="J80" s="158">
        <v>145.19999999999999</v>
      </c>
      <c r="K80" s="158"/>
      <c r="L80" s="120">
        <v>204.1</v>
      </c>
      <c r="M80" s="120"/>
      <c r="N80" s="120">
        <v>204.1</v>
      </c>
      <c r="O80" s="120"/>
      <c r="P80" s="120">
        <v>204.1</v>
      </c>
      <c r="Q80" s="120"/>
      <c r="R80" s="116">
        <f t="shared" si="31"/>
        <v>141.79999999999998</v>
      </c>
      <c r="S80" s="116">
        <f t="shared" si="39"/>
        <v>262.9885057471264</v>
      </c>
      <c r="T80" s="117">
        <f t="shared" si="32"/>
        <v>-24.699999999999989</v>
      </c>
      <c r="U80" s="117">
        <f t="shared" si="33"/>
        <v>89.204545454545453</v>
      </c>
      <c r="V80" s="116">
        <f t="shared" si="34"/>
        <v>0</v>
      </c>
      <c r="W80" s="116">
        <f t="shared" si="35"/>
        <v>100</v>
      </c>
      <c r="X80" s="116">
        <f t="shared" si="36"/>
        <v>0</v>
      </c>
      <c r="Y80" s="116">
        <f t="shared" si="37"/>
        <v>100</v>
      </c>
    </row>
    <row r="81" spans="1:25" outlineLevel="1">
      <c r="A81" s="103"/>
      <c r="B81" s="128" t="s">
        <v>114</v>
      </c>
      <c r="C81" s="119">
        <v>22311200</v>
      </c>
      <c r="D81" s="156">
        <v>1159.5</v>
      </c>
      <c r="E81" s="120"/>
      <c r="F81" s="159">
        <v>1296.7</v>
      </c>
      <c r="G81" s="120"/>
      <c r="H81" s="159">
        <v>1296.7</v>
      </c>
      <c r="I81" s="120"/>
      <c r="J81" s="158">
        <v>805</v>
      </c>
      <c r="K81" s="158"/>
      <c r="L81" s="159">
        <v>1504.1</v>
      </c>
      <c r="M81" s="120"/>
      <c r="N81" s="159">
        <v>1504.1</v>
      </c>
      <c r="O81" s="120"/>
      <c r="P81" s="159">
        <v>1504.1</v>
      </c>
      <c r="Q81" s="120"/>
      <c r="R81" s="116">
        <f t="shared" si="31"/>
        <v>137.20000000000005</v>
      </c>
      <c r="S81" s="116">
        <f t="shared" si="39"/>
        <v>111.83268650280294</v>
      </c>
      <c r="T81" s="117">
        <f t="shared" si="32"/>
        <v>207.39999999999986</v>
      </c>
      <c r="U81" s="117">
        <f t="shared" si="33"/>
        <v>115.99444744351044</v>
      </c>
      <c r="V81" s="116">
        <f t="shared" si="34"/>
        <v>0</v>
      </c>
      <c r="W81" s="116">
        <f t="shared" si="35"/>
        <v>100</v>
      </c>
      <c r="X81" s="116">
        <f t="shared" si="36"/>
        <v>0</v>
      </c>
      <c r="Y81" s="116">
        <f t="shared" si="37"/>
        <v>100</v>
      </c>
    </row>
    <row r="82" spans="1:25" ht="25.5" outlineLevel="1">
      <c r="A82" s="103"/>
      <c r="B82" s="128" t="s">
        <v>115</v>
      </c>
      <c r="C82" s="119">
        <v>22311300</v>
      </c>
      <c r="D82" s="156"/>
      <c r="E82" s="120"/>
      <c r="F82" s="120"/>
      <c r="G82" s="120"/>
      <c r="H82" s="120"/>
      <c r="I82" s="120"/>
      <c r="J82" s="158"/>
      <c r="K82" s="158"/>
      <c r="L82" s="120"/>
      <c r="M82" s="120"/>
      <c r="N82" s="120"/>
      <c r="O82" s="120"/>
      <c r="P82" s="120"/>
      <c r="Q82" s="120"/>
      <c r="R82" s="116">
        <f t="shared" si="31"/>
        <v>0</v>
      </c>
      <c r="S82" s="116" t="e">
        <f t="shared" si="39"/>
        <v>#DIV/0!</v>
      </c>
      <c r="T82" s="117">
        <f t="shared" si="32"/>
        <v>0</v>
      </c>
      <c r="U82" s="117" t="e">
        <f t="shared" si="33"/>
        <v>#DIV/0!</v>
      </c>
      <c r="V82" s="116">
        <f t="shared" si="34"/>
        <v>0</v>
      </c>
      <c r="W82" s="116" t="e">
        <f t="shared" si="35"/>
        <v>#DIV/0!</v>
      </c>
      <c r="X82" s="116">
        <f t="shared" si="36"/>
        <v>0</v>
      </c>
      <c r="Y82" s="116" t="e">
        <f t="shared" si="37"/>
        <v>#DIV/0!</v>
      </c>
    </row>
    <row r="83" spans="1:25" ht="13.5" customHeight="1" outlineLevel="1">
      <c r="A83" s="103"/>
      <c r="B83" s="128" t="s">
        <v>116</v>
      </c>
      <c r="C83" s="119">
        <v>22311400</v>
      </c>
      <c r="D83" s="156"/>
      <c r="E83" s="120"/>
      <c r="F83" s="120">
        <v>0</v>
      </c>
      <c r="G83" s="120"/>
      <c r="H83" s="120">
        <v>0</v>
      </c>
      <c r="I83" s="120"/>
      <c r="J83" s="158"/>
      <c r="K83" s="158"/>
      <c r="L83" s="120"/>
      <c r="M83" s="120"/>
      <c r="N83" s="120"/>
      <c r="O83" s="120"/>
      <c r="P83" s="120"/>
      <c r="Q83" s="120"/>
      <c r="R83" s="116">
        <f t="shared" si="31"/>
        <v>0</v>
      </c>
      <c r="S83" s="116" t="e">
        <f t="shared" si="39"/>
        <v>#DIV/0!</v>
      </c>
      <c r="T83" s="117">
        <f t="shared" si="32"/>
        <v>0</v>
      </c>
      <c r="U83" s="117" t="e">
        <f t="shared" si="33"/>
        <v>#DIV/0!</v>
      </c>
      <c r="V83" s="116">
        <f t="shared" si="34"/>
        <v>0</v>
      </c>
      <c r="W83" s="116" t="e">
        <f t="shared" si="35"/>
        <v>#DIV/0!</v>
      </c>
      <c r="X83" s="116">
        <f t="shared" si="36"/>
        <v>0</v>
      </c>
      <c r="Y83" s="116" t="e">
        <f t="shared" si="37"/>
        <v>#DIV/0!</v>
      </c>
    </row>
    <row r="84" spans="1:25" ht="13.5" customHeight="1" outlineLevel="1">
      <c r="A84" s="103"/>
      <c r="B84" s="128" t="s">
        <v>117</v>
      </c>
      <c r="C84" s="119">
        <v>2235</v>
      </c>
      <c r="D84" s="156"/>
      <c r="E84" s="120"/>
      <c r="F84" s="120">
        <v>0</v>
      </c>
      <c r="G84" s="120"/>
      <c r="H84" s="120">
        <v>0</v>
      </c>
      <c r="I84" s="120"/>
      <c r="J84" s="158"/>
      <c r="K84" s="158"/>
      <c r="L84" s="120"/>
      <c r="M84" s="120"/>
      <c r="N84" s="120"/>
      <c r="O84" s="120"/>
      <c r="P84" s="120"/>
      <c r="Q84" s="120"/>
      <c r="R84" s="116">
        <f t="shared" si="31"/>
        <v>0</v>
      </c>
      <c r="S84" s="116" t="e">
        <f t="shared" si="39"/>
        <v>#DIV/0!</v>
      </c>
      <c r="T84" s="117">
        <f t="shared" si="32"/>
        <v>0</v>
      </c>
      <c r="U84" s="117" t="e">
        <f t="shared" si="33"/>
        <v>#DIV/0!</v>
      </c>
      <c r="V84" s="116">
        <f t="shared" si="34"/>
        <v>0</v>
      </c>
      <c r="W84" s="116" t="e">
        <f t="shared" si="35"/>
        <v>#DIV/0!</v>
      </c>
      <c r="X84" s="116">
        <f t="shared" si="36"/>
        <v>0</v>
      </c>
      <c r="Y84" s="116" t="e">
        <f t="shared" si="37"/>
        <v>#DIV/0!</v>
      </c>
    </row>
    <row r="85" spans="1:25" ht="13.5" customHeight="1" outlineLevel="1">
      <c r="A85" s="103"/>
      <c r="B85" s="118" t="s">
        <v>118</v>
      </c>
      <c r="C85" s="135">
        <v>2511</v>
      </c>
      <c r="D85" s="156"/>
      <c r="E85" s="120"/>
      <c r="F85" s="120">
        <v>0</v>
      </c>
      <c r="G85" s="120"/>
      <c r="H85" s="120">
        <v>0</v>
      </c>
      <c r="I85" s="120"/>
      <c r="J85" s="158"/>
      <c r="K85" s="158"/>
      <c r="L85" s="120"/>
      <c r="M85" s="120"/>
      <c r="N85" s="120"/>
      <c r="O85" s="120"/>
      <c r="P85" s="120"/>
      <c r="Q85" s="120"/>
      <c r="R85" s="116">
        <f t="shared" si="31"/>
        <v>0</v>
      </c>
      <c r="S85" s="116" t="e">
        <f t="shared" si="39"/>
        <v>#DIV/0!</v>
      </c>
      <c r="T85" s="117">
        <f t="shared" si="32"/>
        <v>0</v>
      </c>
      <c r="U85" s="117" t="e">
        <f t="shared" si="33"/>
        <v>#DIV/0!</v>
      </c>
      <c r="V85" s="116">
        <f t="shared" si="34"/>
        <v>0</v>
      </c>
      <c r="W85" s="116" t="e">
        <f t="shared" si="35"/>
        <v>#DIV/0!</v>
      </c>
      <c r="X85" s="116">
        <f t="shared" si="36"/>
        <v>0</v>
      </c>
      <c r="Y85" s="116" t="e">
        <f t="shared" si="37"/>
        <v>#DIV/0!</v>
      </c>
    </row>
    <row r="86" spans="1:25" ht="13.5" customHeight="1" outlineLevel="1">
      <c r="A86" s="103"/>
      <c r="B86" s="118" t="s">
        <v>119</v>
      </c>
      <c r="C86" s="135">
        <v>2512</v>
      </c>
      <c r="D86" s="156"/>
      <c r="E86" s="120"/>
      <c r="F86" s="120">
        <v>0</v>
      </c>
      <c r="G86" s="120"/>
      <c r="H86" s="120">
        <v>0</v>
      </c>
      <c r="I86" s="120"/>
      <c r="J86" s="158"/>
      <c r="K86" s="158"/>
      <c r="L86" s="120"/>
      <c r="M86" s="120"/>
      <c r="N86" s="120"/>
      <c r="O86" s="120"/>
      <c r="P86" s="120"/>
      <c r="Q86" s="120"/>
      <c r="R86" s="116">
        <f t="shared" si="31"/>
        <v>0</v>
      </c>
      <c r="S86" s="116" t="e">
        <f t="shared" si="39"/>
        <v>#DIV/0!</v>
      </c>
      <c r="T86" s="117">
        <f t="shared" si="32"/>
        <v>0</v>
      </c>
      <c r="U86" s="117" t="e">
        <f t="shared" si="33"/>
        <v>#DIV/0!</v>
      </c>
      <c r="V86" s="116">
        <f t="shared" si="34"/>
        <v>0</v>
      </c>
      <c r="W86" s="116" t="e">
        <f t="shared" si="35"/>
        <v>#DIV/0!</v>
      </c>
      <c r="X86" s="116">
        <f t="shared" si="36"/>
        <v>0</v>
      </c>
      <c r="Y86" s="116" t="e">
        <f t="shared" si="37"/>
        <v>#DIV/0!</v>
      </c>
    </row>
    <row r="87" spans="1:25" outlineLevel="1">
      <c r="A87" s="103"/>
      <c r="B87" s="118" t="s">
        <v>142</v>
      </c>
      <c r="C87" s="168">
        <v>26211300</v>
      </c>
      <c r="D87" s="156">
        <v>100</v>
      </c>
      <c r="E87" s="120"/>
      <c r="F87" s="120">
        <v>100</v>
      </c>
      <c r="G87" s="120"/>
      <c r="H87" s="120">
        <v>200</v>
      </c>
      <c r="I87" s="120"/>
      <c r="J87" s="158">
        <v>100</v>
      </c>
      <c r="K87" s="158"/>
      <c r="L87" s="120">
        <v>200</v>
      </c>
      <c r="M87" s="120"/>
      <c r="N87" s="120">
        <v>200</v>
      </c>
      <c r="O87" s="120"/>
      <c r="P87" s="120">
        <v>200</v>
      </c>
      <c r="Q87" s="120"/>
      <c r="R87" s="116">
        <f t="shared" si="31"/>
        <v>0</v>
      </c>
      <c r="S87" s="116">
        <f t="shared" si="39"/>
        <v>100</v>
      </c>
      <c r="T87" s="117">
        <f t="shared" si="32"/>
        <v>100</v>
      </c>
      <c r="U87" s="117">
        <f t="shared" si="33"/>
        <v>200</v>
      </c>
      <c r="V87" s="116">
        <f t="shared" si="34"/>
        <v>0</v>
      </c>
      <c r="W87" s="116">
        <f t="shared" si="35"/>
        <v>100</v>
      </c>
      <c r="X87" s="116">
        <f t="shared" si="36"/>
        <v>0</v>
      </c>
      <c r="Y87" s="116">
        <f t="shared" si="37"/>
        <v>100</v>
      </c>
    </row>
    <row r="88" spans="1:25" ht="25.5" outlineLevel="1">
      <c r="A88" s="103"/>
      <c r="B88" s="136" t="s">
        <v>121</v>
      </c>
      <c r="C88" s="119">
        <v>2721</v>
      </c>
      <c r="D88" s="156"/>
      <c r="E88" s="120"/>
      <c r="F88" s="120"/>
      <c r="G88" s="120"/>
      <c r="H88" s="120"/>
      <c r="I88" s="120"/>
      <c r="J88" s="158"/>
      <c r="K88" s="158"/>
      <c r="L88" s="120"/>
      <c r="M88" s="120"/>
      <c r="N88" s="120"/>
      <c r="O88" s="120"/>
      <c r="P88" s="120"/>
      <c r="Q88" s="120"/>
      <c r="R88" s="116">
        <f t="shared" si="31"/>
        <v>0</v>
      </c>
      <c r="S88" s="116" t="e">
        <f t="shared" si="39"/>
        <v>#DIV/0!</v>
      </c>
      <c r="T88" s="117">
        <f t="shared" si="32"/>
        <v>0</v>
      </c>
      <c r="U88" s="117" t="e">
        <f t="shared" si="33"/>
        <v>#DIV/0!</v>
      </c>
      <c r="V88" s="116">
        <f t="shared" si="34"/>
        <v>0</v>
      </c>
      <c r="W88" s="116" t="e">
        <f t="shared" si="35"/>
        <v>#DIV/0!</v>
      </c>
      <c r="X88" s="116">
        <f t="shared" si="36"/>
        <v>0</v>
      </c>
      <c r="Y88" s="116" t="e">
        <f t="shared" si="37"/>
        <v>#DIV/0!</v>
      </c>
    </row>
    <row r="89" spans="1:25" outlineLevel="1">
      <c r="A89" s="103"/>
      <c r="B89" s="139" t="s">
        <v>124</v>
      </c>
      <c r="C89" s="119">
        <v>2823</v>
      </c>
      <c r="D89" s="156">
        <v>11.15</v>
      </c>
      <c r="E89" s="120"/>
      <c r="F89" s="120">
        <v>100</v>
      </c>
      <c r="G89" s="120"/>
      <c r="H89" s="120">
        <v>100</v>
      </c>
      <c r="I89" s="120"/>
      <c r="J89" s="158">
        <v>10.7</v>
      </c>
      <c r="K89" s="158"/>
      <c r="L89" s="120">
        <v>100</v>
      </c>
      <c r="M89" s="120"/>
      <c r="N89" s="120">
        <v>100</v>
      </c>
      <c r="O89" s="120"/>
      <c r="P89" s="120">
        <v>100</v>
      </c>
      <c r="Q89" s="120"/>
      <c r="R89" s="116">
        <f t="shared" si="31"/>
        <v>88.85</v>
      </c>
      <c r="S89" s="116">
        <f t="shared" si="39"/>
        <v>896.86098654708508</v>
      </c>
      <c r="T89" s="117">
        <f t="shared" si="32"/>
        <v>0</v>
      </c>
      <c r="U89" s="117">
        <f t="shared" si="33"/>
        <v>100</v>
      </c>
      <c r="V89" s="116">
        <f t="shared" si="34"/>
        <v>0</v>
      </c>
      <c r="W89" s="116">
        <f t="shared" si="35"/>
        <v>100</v>
      </c>
      <c r="X89" s="116">
        <f t="shared" si="36"/>
        <v>0</v>
      </c>
      <c r="Y89" s="116">
        <f t="shared" si="37"/>
        <v>100</v>
      </c>
    </row>
    <row r="90" spans="1:25" outlineLevel="1">
      <c r="A90" s="103"/>
      <c r="B90" s="122" t="s">
        <v>125</v>
      </c>
      <c r="C90" s="135">
        <v>2824</v>
      </c>
      <c r="D90" s="156">
        <v>2208.0940000000001</v>
      </c>
      <c r="E90" s="120"/>
      <c r="F90" s="159">
        <v>4000</v>
      </c>
      <c r="G90" s="120"/>
      <c r="H90" s="159">
        <v>4000</v>
      </c>
      <c r="I90" s="120"/>
      <c r="J90" s="158">
        <v>812.88</v>
      </c>
      <c r="K90" s="158"/>
      <c r="L90" s="159">
        <v>4000</v>
      </c>
      <c r="M90" s="120"/>
      <c r="N90" s="159">
        <v>4000</v>
      </c>
      <c r="O90" s="120"/>
      <c r="P90" s="159">
        <v>4000</v>
      </c>
      <c r="Q90" s="120"/>
      <c r="R90" s="116">
        <f t="shared" si="31"/>
        <v>1791.9059999999999</v>
      </c>
      <c r="S90" s="116">
        <f t="shared" si="39"/>
        <v>181.15170821532053</v>
      </c>
      <c r="T90" s="117">
        <f t="shared" si="32"/>
        <v>0</v>
      </c>
      <c r="U90" s="117">
        <f t="shared" si="33"/>
        <v>100</v>
      </c>
      <c r="V90" s="116">
        <f t="shared" si="34"/>
        <v>0</v>
      </c>
      <c r="W90" s="116">
        <f t="shared" si="35"/>
        <v>100</v>
      </c>
      <c r="X90" s="116">
        <f t="shared" si="36"/>
        <v>0</v>
      </c>
      <c r="Y90" s="116">
        <f t="shared" si="37"/>
        <v>100</v>
      </c>
    </row>
    <row r="91" spans="1:25" outlineLevel="1">
      <c r="A91" s="103"/>
      <c r="B91" s="140" t="s">
        <v>126</v>
      </c>
      <c r="C91" s="119"/>
      <c r="D91" s="141">
        <f>SUM(D92:D94)</f>
        <v>60198.067999999999</v>
      </c>
      <c r="E91" s="141">
        <f>SUM(E92:E94)</f>
        <v>465.5</v>
      </c>
      <c r="F91" s="141">
        <f>F92+F93</f>
        <v>24351.1</v>
      </c>
      <c r="G91" s="141">
        <f>SUM(G92:G94)</f>
        <v>0</v>
      </c>
      <c r="H91" s="141">
        <f>H92+H93</f>
        <v>24351.1</v>
      </c>
      <c r="I91" s="141">
        <f>SUM(I92:I94)</f>
        <v>120.4</v>
      </c>
      <c r="J91" s="169">
        <f>SUM(J92:J94)</f>
        <v>0</v>
      </c>
      <c r="K91" s="169">
        <f>SUM(K92:K94)</f>
        <v>0</v>
      </c>
      <c r="L91" s="141">
        <f>L92+L93</f>
        <v>33875.699999999997</v>
      </c>
      <c r="M91" s="141">
        <f>SUM(M92:M94)</f>
        <v>0</v>
      </c>
      <c r="N91" s="141">
        <f>N92+N93</f>
        <v>31434.400000000001</v>
      </c>
      <c r="O91" s="141">
        <f>SUM(O92:O94)</f>
        <v>0</v>
      </c>
      <c r="P91" s="141">
        <f>P92+P93</f>
        <v>28993</v>
      </c>
      <c r="Q91" s="141">
        <f>SUM(Q92:Q94)</f>
        <v>0</v>
      </c>
      <c r="R91" s="116">
        <f t="shared" si="31"/>
        <v>-35846.968000000001</v>
      </c>
      <c r="S91" s="116">
        <f t="shared" si="39"/>
        <v>40.451630441030098</v>
      </c>
      <c r="T91" s="117">
        <f t="shared" si="32"/>
        <v>9524.5999999999985</v>
      </c>
      <c r="U91" s="117">
        <f t="shared" si="33"/>
        <v>139.11363347035658</v>
      </c>
      <c r="V91" s="116">
        <f t="shared" si="34"/>
        <v>-2441.2999999999956</v>
      </c>
      <c r="W91" s="116">
        <f t="shared" si="35"/>
        <v>92.793359251616963</v>
      </c>
      <c r="X91" s="116">
        <f t="shared" si="36"/>
        <v>-2441.4000000000015</v>
      </c>
      <c r="Y91" s="116">
        <f t="shared" si="37"/>
        <v>92.233349451556251</v>
      </c>
    </row>
    <row r="92" spans="1:25" outlineLevel="1">
      <c r="A92" s="103"/>
      <c r="B92" s="118" t="s">
        <v>127</v>
      </c>
      <c r="C92" s="119">
        <v>3111</v>
      </c>
      <c r="D92" s="170">
        <v>19248.88</v>
      </c>
      <c r="E92" s="171">
        <v>465.5</v>
      </c>
      <c r="F92" s="120">
        <v>500</v>
      </c>
      <c r="G92" s="120"/>
      <c r="H92" s="120">
        <v>500</v>
      </c>
      <c r="I92" s="120">
        <v>120.4</v>
      </c>
      <c r="J92" s="172"/>
      <c r="K92" s="158"/>
      <c r="L92" s="120"/>
      <c r="M92" s="120"/>
      <c r="N92" s="120"/>
      <c r="O92" s="120"/>
      <c r="P92" s="120"/>
      <c r="Q92" s="120"/>
      <c r="R92" s="116">
        <f t="shared" si="31"/>
        <v>-18748.88</v>
      </c>
      <c r="S92" s="116">
        <f t="shared" si="39"/>
        <v>2.5975537278013059</v>
      </c>
      <c r="T92" s="117">
        <f t="shared" si="32"/>
        <v>-500</v>
      </c>
      <c r="U92" s="117">
        <f t="shared" si="33"/>
        <v>0</v>
      </c>
      <c r="V92" s="116">
        <f t="shared" si="34"/>
        <v>0</v>
      </c>
      <c r="W92" s="116" t="e">
        <f t="shared" si="35"/>
        <v>#DIV/0!</v>
      </c>
      <c r="X92" s="116">
        <f t="shared" si="36"/>
        <v>0</v>
      </c>
      <c r="Y92" s="116" t="e">
        <f t="shared" si="37"/>
        <v>#DIV/0!</v>
      </c>
    </row>
    <row r="93" spans="1:25" outlineLevel="1">
      <c r="A93" s="103"/>
      <c r="B93" s="118" t="s">
        <v>128</v>
      </c>
      <c r="C93" s="119">
        <v>3112</v>
      </c>
      <c r="D93" s="120">
        <v>40949.188000000002</v>
      </c>
      <c r="E93" s="120"/>
      <c r="F93" s="120">
        <v>23851.1</v>
      </c>
      <c r="G93" s="120"/>
      <c r="H93" s="120">
        <v>23851.1</v>
      </c>
      <c r="I93" s="120"/>
      <c r="J93" s="158"/>
      <c r="K93" s="158"/>
      <c r="L93" s="120">
        <v>33875.699999999997</v>
      </c>
      <c r="M93" s="120"/>
      <c r="N93" s="120">
        <v>31434.400000000001</v>
      </c>
      <c r="O93" s="120"/>
      <c r="P93" s="120">
        <v>28993</v>
      </c>
      <c r="Q93" s="120"/>
      <c r="R93" s="116">
        <f t="shared" si="31"/>
        <v>-17098.088000000003</v>
      </c>
      <c r="S93" s="116">
        <f t="shared" si="39"/>
        <v>58.245599399919726</v>
      </c>
      <c r="T93" s="117">
        <f t="shared" si="32"/>
        <v>10024.599999999999</v>
      </c>
      <c r="U93" s="117">
        <f t="shared" si="33"/>
        <v>142.02992734087735</v>
      </c>
      <c r="V93" s="116">
        <f t="shared" si="34"/>
        <v>-2441.2999999999956</v>
      </c>
      <c r="W93" s="116">
        <f t="shared" si="35"/>
        <v>92.793359251616963</v>
      </c>
      <c r="X93" s="116">
        <f t="shared" si="36"/>
        <v>-2441.4000000000015</v>
      </c>
      <c r="Y93" s="116">
        <f t="shared" si="37"/>
        <v>92.233349451556251</v>
      </c>
    </row>
    <row r="94" spans="1:25" outlineLevel="1">
      <c r="A94" s="103"/>
      <c r="B94" s="118" t="s">
        <v>143</v>
      </c>
      <c r="C94" s="119">
        <v>3113</v>
      </c>
      <c r="D94" s="120"/>
      <c r="E94" s="120"/>
      <c r="F94" s="111"/>
      <c r="G94" s="120"/>
      <c r="H94" s="111"/>
      <c r="I94" s="120"/>
      <c r="J94" s="169"/>
      <c r="K94" s="158"/>
      <c r="L94" s="111"/>
      <c r="M94" s="120"/>
      <c r="N94" s="111"/>
      <c r="O94" s="120"/>
      <c r="P94" s="111"/>
      <c r="Q94" s="120"/>
      <c r="R94" s="116">
        <f t="shared" si="31"/>
        <v>0</v>
      </c>
      <c r="S94" s="116" t="e">
        <f t="shared" si="39"/>
        <v>#DIV/0!</v>
      </c>
      <c r="T94" s="117">
        <f t="shared" si="32"/>
        <v>0</v>
      </c>
      <c r="U94" s="117" t="e">
        <f t="shared" si="33"/>
        <v>#DIV/0!</v>
      </c>
      <c r="V94" s="116">
        <f t="shared" si="34"/>
        <v>0</v>
      </c>
      <c r="W94" s="116" t="e">
        <f t="shared" si="35"/>
        <v>#DIV/0!</v>
      </c>
      <c r="X94" s="116">
        <f t="shared" si="36"/>
        <v>0</v>
      </c>
      <c r="Y94" s="116" t="e">
        <f t="shared" si="37"/>
        <v>#DIV/0!</v>
      </c>
    </row>
    <row r="95" spans="1:25" outlineLevel="1">
      <c r="A95" s="103"/>
      <c r="B95" s="173"/>
      <c r="C95" s="174"/>
      <c r="D95" s="151"/>
      <c r="E95" s="151"/>
      <c r="F95" s="151"/>
      <c r="G95" s="151"/>
      <c r="H95" s="151"/>
      <c r="I95" s="151"/>
      <c r="J95" s="152"/>
      <c r="K95" s="152"/>
      <c r="L95" s="151"/>
      <c r="M95" s="151"/>
      <c r="N95" s="151"/>
      <c r="O95" s="151"/>
      <c r="P95" s="151"/>
      <c r="Q95" s="151"/>
      <c r="R95" s="116">
        <f t="shared" si="31"/>
        <v>0</v>
      </c>
      <c r="S95" s="116" t="e">
        <f t="shared" si="39"/>
        <v>#DIV/0!</v>
      </c>
      <c r="T95" s="117">
        <f t="shared" si="32"/>
        <v>0</v>
      </c>
      <c r="U95" s="117" t="e">
        <f t="shared" si="33"/>
        <v>#DIV/0!</v>
      </c>
      <c r="V95" s="116">
        <f t="shared" si="34"/>
        <v>0</v>
      </c>
      <c r="W95" s="116" t="e">
        <f t="shared" si="35"/>
        <v>#DIV/0!</v>
      </c>
      <c r="X95" s="116">
        <f t="shared" si="36"/>
        <v>0</v>
      </c>
      <c r="Y95" s="116" t="e">
        <f t="shared" si="37"/>
        <v>#DIV/0!</v>
      </c>
    </row>
    <row r="96" spans="1:25" ht="21.75" customHeight="1" outlineLevel="1">
      <c r="A96" s="103">
        <v>2</v>
      </c>
      <c r="B96" s="175" t="s">
        <v>144</v>
      </c>
      <c r="C96" s="150">
        <v>70111</v>
      </c>
      <c r="D96" s="151"/>
      <c r="E96" s="151"/>
      <c r="F96" s="151"/>
      <c r="G96" s="151"/>
      <c r="H96" s="151"/>
      <c r="I96" s="151"/>
      <c r="J96" s="152"/>
      <c r="K96" s="152"/>
      <c r="L96" s="151"/>
      <c r="M96" s="151"/>
      <c r="N96" s="151"/>
      <c r="O96" s="151"/>
      <c r="P96" s="151"/>
      <c r="Q96" s="151"/>
      <c r="R96" s="116">
        <f t="shared" si="31"/>
        <v>0</v>
      </c>
      <c r="S96" s="116" t="e">
        <f t="shared" si="39"/>
        <v>#DIV/0!</v>
      </c>
      <c r="T96" s="117">
        <f t="shared" si="32"/>
        <v>0</v>
      </c>
      <c r="U96" s="117" t="e">
        <f t="shared" si="33"/>
        <v>#DIV/0!</v>
      </c>
      <c r="V96" s="116">
        <f t="shared" si="34"/>
        <v>0</v>
      </c>
      <c r="W96" s="116" t="e">
        <f t="shared" si="35"/>
        <v>#DIV/0!</v>
      </c>
      <c r="X96" s="116">
        <f t="shared" si="36"/>
        <v>0</v>
      </c>
      <c r="Y96" s="116" t="e">
        <f t="shared" si="37"/>
        <v>#DIV/0!</v>
      </c>
    </row>
    <row r="97" spans="1:26" outlineLevel="1">
      <c r="A97" s="103"/>
      <c r="B97" s="176" t="s">
        <v>134</v>
      </c>
      <c r="C97" s="154"/>
      <c r="D97" s="111">
        <f>SUM(D98:D104,D109:D127)</f>
        <v>4906.3470000000007</v>
      </c>
      <c r="E97" s="111"/>
      <c r="F97" s="111">
        <f>SUM(F98:F104,F109:F127)-F115</f>
        <v>5181.3000000000011</v>
      </c>
      <c r="G97" s="111"/>
      <c r="H97" s="111">
        <f>SUM(H98:H104,H109:H127)-H115</f>
        <v>5181.3999999999996</v>
      </c>
      <c r="I97" s="111"/>
      <c r="J97" s="155">
        <f>SUM(J98:J104,J109:J127)-J115</f>
        <v>1820.9950000000003</v>
      </c>
      <c r="K97" s="155">
        <f>SUM(K98:K104,K109:K127)</f>
        <v>0</v>
      </c>
      <c r="L97" s="111">
        <f>SUM(L98:L104,L109:L127)-L115</f>
        <v>4992.3000000000011</v>
      </c>
      <c r="M97" s="111"/>
      <c r="N97" s="111">
        <f>SUM(N98:N104,N109:N127)-N115</f>
        <v>4992.3000000000011</v>
      </c>
      <c r="O97" s="111"/>
      <c r="P97" s="111">
        <f>SUM(P98:P104,P109:P127)-P115</f>
        <v>4992.3000000000011</v>
      </c>
      <c r="Q97" s="111"/>
      <c r="R97" s="116">
        <f t="shared" si="31"/>
        <v>274.95300000000043</v>
      </c>
      <c r="S97" s="116">
        <f t="shared" si="39"/>
        <v>105.60402678408194</v>
      </c>
      <c r="T97" s="117">
        <f t="shared" si="32"/>
        <v>-189</v>
      </c>
      <c r="U97" s="117">
        <f t="shared" si="33"/>
        <v>96.352266805627934</v>
      </c>
      <c r="V97" s="116">
        <f t="shared" si="34"/>
        <v>0</v>
      </c>
      <c r="W97" s="116">
        <f t="shared" si="35"/>
        <v>100</v>
      </c>
      <c r="X97" s="116">
        <f t="shared" si="36"/>
        <v>0</v>
      </c>
      <c r="Y97" s="116">
        <f t="shared" si="37"/>
        <v>100</v>
      </c>
    </row>
    <row r="98" spans="1:26" outlineLevel="1">
      <c r="A98" s="103"/>
      <c r="B98" s="118" t="s">
        <v>94</v>
      </c>
      <c r="C98" s="119">
        <v>2111</v>
      </c>
      <c r="D98" s="156">
        <v>3762.123</v>
      </c>
      <c r="E98" s="120"/>
      <c r="F98" s="120">
        <v>3713.5</v>
      </c>
      <c r="G98" s="120"/>
      <c r="H98" s="120">
        <v>3713.5</v>
      </c>
      <c r="I98" s="120"/>
      <c r="J98" s="158">
        <v>1381.9</v>
      </c>
      <c r="K98" s="158"/>
      <c r="L98" s="120">
        <v>3713.5</v>
      </c>
      <c r="M98" s="120"/>
      <c r="N98" s="120">
        <v>3713.5</v>
      </c>
      <c r="O98" s="120"/>
      <c r="P98" s="120">
        <v>3713.5</v>
      </c>
      <c r="Q98" s="120"/>
      <c r="R98" s="116">
        <f t="shared" si="31"/>
        <v>-48.623000000000047</v>
      </c>
      <c r="S98" s="116">
        <f t="shared" si="39"/>
        <v>98.707564851016301</v>
      </c>
      <c r="T98" s="117">
        <f t="shared" si="32"/>
        <v>0</v>
      </c>
      <c r="U98" s="117">
        <f t="shared" si="33"/>
        <v>100</v>
      </c>
      <c r="V98" s="116">
        <f t="shared" si="34"/>
        <v>0</v>
      </c>
      <c r="W98" s="116">
        <f t="shared" si="35"/>
        <v>100</v>
      </c>
      <c r="X98" s="116">
        <f t="shared" si="36"/>
        <v>0</v>
      </c>
      <c r="Y98" s="116">
        <f t="shared" si="37"/>
        <v>100</v>
      </c>
      <c r="Z98" s="121"/>
    </row>
    <row r="99" spans="1:26" outlineLevel="1">
      <c r="A99" s="103"/>
      <c r="B99" s="118" t="s">
        <v>135</v>
      </c>
      <c r="C99" s="119">
        <v>2121</v>
      </c>
      <c r="D99" s="156">
        <v>505.01</v>
      </c>
      <c r="E99" s="120"/>
      <c r="F99" s="159">
        <v>525.79999999999995</v>
      </c>
      <c r="G99" s="120"/>
      <c r="H99" s="159">
        <v>525.79999999999995</v>
      </c>
      <c r="I99" s="120"/>
      <c r="J99" s="177">
        <v>193.7</v>
      </c>
      <c r="K99" s="158"/>
      <c r="L99" s="159">
        <v>525.79999999999995</v>
      </c>
      <c r="M99" s="120"/>
      <c r="N99" s="159">
        <v>525.79999999999995</v>
      </c>
      <c r="O99" s="120"/>
      <c r="P99" s="159">
        <v>525.79999999999995</v>
      </c>
      <c r="Q99" s="120"/>
      <c r="R99" s="116">
        <f t="shared" si="31"/>
        <v>20.789999999999964</v>
      </c>
      <c r="S99" s="116">
        <f t="shared" si="39"/>
        <v>104.11675016336311</v>
      </c>
      <c r="T99" s="117">
        <f t="shared" si="32"/>
        <v>0</v>
      </c>
      <c r="U99" s="117">
        <f t="shared" si="33"/>
        <v>100</v>
      </c>
      <c r="V99" s="116">
        <f t="shared" si="34"/>
        <v>0</v>
      </c>
      <c r="W99" s="116">
        <f t="shared" si="35"/>
        <v>100</v>
      </c>
      <c r="X99" s="116">
        <f t="shared" si="36"/>
        <v>0</v>
      </c>
      <c r="Y99" s="116">
        <f t="shared" si="37"/>
        <v>100</v>
      </c>
      <c r="Z99" s="121"/>
    </row>
    <row r="100" spans="1:26" outlineLevel="1">
      <c r="A100" s="103"/>
      <c r="B100" s="160" t="s">
        <v>96</v>
      </c>
      <c r="C100" s="119">
        <v>2211</v>
      </c>
      <c r="D100" s="156">
        <v>129.357</v>
      </c>
      <c r="E100" s="120"/>
      <c r="F100" s="159">
        <v>133</v>
      </c>
      <c r="G100" s="120"/>
      <c r="H100" s="159">
        <v>133</v>
      </c>
      <c r="I100" s="120"/>
      <c r="J100" s="177">
        <v>13.47</v>
      </c>
      <c r="K100" s="158"/>
      <c r="L100" s="159">
        <v>133</v>
      </c>
      <c r="M100" s="120"/>
      <c r="N100" s="159">
        <v>133</v>
      </c>
      <c r="O100" s="120"/>
      <c r="P100" s="159">
        <v>133</v>
      </c>
      <c r="Q100" s="120"/>
      <c r="R100" s="116">
        <f t="shared" si="31"/>
        <v>3.6430000000000007</v>
      </c>
      <c r="S100" s="116">
        <f t="shared" si="39"/>
        <v>102.81623723493898</v>
      </c>
      <c r="T100" s="117">
        <f t="shared" si="32"/>
        <v>0</v>
      </c>
      <c r="U100" s="117">
        <f t="shared" si="33"/>
        <v>100</v>
      </c>
      <c r="V100" s="116">
        <f t="shared" si="34"/>
        <v>0</v>
      </c>
      <c r="W100" s="116">
        <f t="shared" si="35"/>
        <v>100</v>
      </c>
      <c r="X100" s="116">
        <f t="shared" si="36"/>
        <v>0</v>
      </c>
      <c r="Y100" s="116">
        <f t="shared" si="37"/>
        <v>100</v>
      </c>
    </row>
    <row r="101" spans="1:26" outlineLevel="1">
      <c r="A101" s="103"/>
      <c r="B101" s="122" t="s">
        <v>97</v>
      </c>
      <c r="C101" s="119">
        <v>2212</v>
      </c>
      <c r="D101" s="156">
        <v>60.8</v>
      </c>
      <c r="E101" s="120"/>
      <c r="F101" s="159">
        <v>49.100000000000009</v>
      </c>
      <c r="G101" s="120"/>
      <c r="H101" s="159">
        <f>49.1+4.9</f>
        <v>54</v>
      </c>
      <c r="I101" s="120"/>
      <c r="J101" s="177">
        <v>22.65</v>
      </c>
      <c r="K101" s="158"/>
      <c r="L101" s="159">
        <v>59.5</v>
      </c>
      <c r="M101" s="120"/>
      <c r="N101" s="159">
        <v>59.5</v>
      </c>
      <c r="O101" s="120"/>
      <c r="P101" s="159">
        <v>59.5</v>
      </c>
      <c r="Q101" s="120"/>
      <c r="R101" s="116">
        <f t="shared" si="31"/>
        <v>-11.699999999999989</v>
      </c>
      <c r="S101" s="116">
        <f t="shared" si="39"/>
        <v>80.756578947368439</v>
      </c>
      <c r="T101" s="117">
        <f t="shared" si="32"/>
        <v>10.399999999999991</v>
      </c>
      <c r="U101" s="117">
        <f t="shared" si="33"/>
        <v>121.18126272912421</v>
      </c>
      <c r="V101" s="116">
        <f t="shared" si="34"/>
        <v>0</v>
      </c>
      <c r="W101" s="116">
        <f t="shared" si="35"/>
        <v>100</v>
      </c>
      <c r="X101" s="116">
        <f t="shared" si="36"/>
        <v>0</v>
      </c>
      <c r="Y101" s="116">
        <f t="shared" si="37"/>
        <v>100</v>
      </c>
    </row>
    <row r="102" spans="1:26" outlineLevel="1">
      <c r="A102" s="103"/>
      <c r="B102" s="118" t="s">
        <v>98</v>
      </c>
      <c r="C102" s="119">
        <v>2213</v>
      </c>
      <c r="D102" s="156"/>
      <c r="E102" s="120"/>
      <c r="F102" s="159">
        <v>0</v>
      </c>
      <c r="G102" s="120"/>
      <c r="H102" s="159">
        <v>0</v>
      </c>
      <c r="I102" s="120"/>
      <c r="J102" s="177"/>
      <c r="K102" s="158"/>
      <c r="L102" s="159">
        <v>0</v>
      </c>
      <c r="M102" s="120"/>
      <c r="N102" s="159">
        <v>0</v>
      </c>
      <c r="O102" s="120"/>
      <c r="P102" s="159">
        <v>0</v>
      </c>
      <c r="Q102" s="120"/>
      <c r="R102" s="116">
        <f t="shared" si="31"/>
        <v>0</v>
      </c>
      <c r="S102" s="116" t="e">
        <f t="shared" si="39"/>
        <v>#DIV/0!</v>
      </c>
      <c r="T102" s="117">
        <f t="shared" si="32"/>
        <v>0</v>
      </c>
      <c r="U102" s="117" t="e">
        <f t="shared" si="33"/>
        <v>#DIV/0!</v>
      </c>
      <c r="V102" s="116">
        <f t="shared" si="34"/>
        <v>0</v>
      </c>
      <c r="W102" s="116" t="e">
        <f t="shared" si="35"/>
        <v>#DIV/0!</v>
      </c>
      <c r="X102" s="116">
        <f t="shared" si="36"/>
        <v>0</v>
      </c>
      <c r="Y102" s="116" t="e">
        <f t="shared" si="37"/>
        <v>#DIV/0!</v>
      </c>
    </row>
    <row r="103" spans="1:26" outlineLevel="1">
      <c r="A103" s="103"/>
      <c r="B103" s="118" t="s">
        <v>99</v>
      </c>
      <c r="C103" s="119">
        <v>2214</v>
      </c>
      <c r="D103" s="156">
        <v>199.34100000000001</v>
      </c>
      <c r="E103" s="120"/>
      <c r="F103" s="159">
        <v>484.59999999999997</v>
      </c>
      <c r="G103" s="120"/>
      <c r="H103" s="159">
        <v>473.2</v>
      </c>
      <c r="I103" s="120"/>
      <c r="J103" s="177">
        <v>106.47</v>
      </c>
      <c r="K103" s="158"/>
      <c r="L103" s="159">
        <v>284.60000000000002</v>
      </c>
      <c r="M103" s="120"/>
      <c r="N103" s="159">
        <v>284.60000000000002</v>
      </c>
      <c r="O103" s="120"/>
      <c r="P103" s="159">
        <v>284.60000000000002</v>
      </c>
      <c r="Q103" s="120"/>
      <c r="R103" s="116">
        <f t="shared" si="31"/>
        <v>285.25899999999996</v>
      </c>
      <c r="S103" s="116">
        <f t="shared" si="39"/>
        <v>243.10101785382835</v>
      </c>
      <c r="T103" s="117">
        <f t="shared" si="32"/>
        <v>-199.99999999999994</v>
      </c>
      <c r="U103" s="117">
        <f t="shared" si="33"/>
        <v>58.728848534874132</v>
      </c>
      <c r="V103" s="116">
        <f t="shared" si="34"/>
        <v>0</v>
      </c>
      <c r="W103" s="116">
        <f t="shared" si="35"/>
        <v>100</v>
      </c>
      <c r="X103" s="116">
        <f t="shared" si="36"/>
        <v>0</v>
      </c>
      <c r="Y103" s="116">
        <f t="shared" si="37"/>
        <v>100</v>
      </c>
    </row>
    <row r="104" spans="1:26" outlineLevel="1">
      <c r="A104" s="103"/>
      <c r="B104" s="161" t="s">
        <v>100</v>
      </c>
      <c r="C104" s="124">
        <v>2215</v>
      </c>
      <c r="D104" s="178">
        <f t="shared" ref="D104:J104" si="40">D105+D107+D108</f>
        <v>110.416</v>
      </c>
      <c r="E104" s="125">
        <f t="shared" si="40"/>
        <v>0</v>
      </c>
      <c r="F104" s="125">
        <f t="shared" si="40"/>
        <v>135.69999999999999</v>
      </c>
      <c r="G104" s="125">
        <f t="shared" si="40"/>
        <v>0</v>
      </c>
      <c r="H104" s="125">
        <f>H105+H107+H108</f>
        <v>153.19999999999999</v>
      </c>
      <c r="I104" s="125">
        <f>I105+I107+I108</f>
        <v>0</v>
      </c>
      <c r="J104" s="163">
        <f t="shared" si="40"/>
        <v>22.605</v>
      </c>
      <c r="K104" s="163">
        <f>K105+K106+K107+K108</f>
        <v>0</v>
      </c>
      <c r="L104" s="125">
        <f t="shared" ref="L104:Q104" si="41">L105+L107+L108</f>
        <v>136.30000000000001</v>
      </c>
      <c r="M104" s="125">
        <f t="shared" si="41"/>
        <v>0</v>
      </c>
      <c r="N104" s="125">
        <f>N105+N107+N108</f>
        <v>136.30000000000001</v>
      </c>
      <c r="O104" s="125">
        <f t="shared" si="41"/>
        <v>0</v>
      </c>
      <c r="P104" s="125">
        <f>P105+P107+P108</f>
        <v>136.30000000000001</v>
      </c>
      <c r="Q104" s="125">
        <f t="shared" si="41"/>
        <v>0</v>
      </c>
      <c r="R104" s="116">
        <f t="shared" si="31"/>
        <v>25.283999999999992</v>
      </c>
      <c r="S104" s="116">
        <f t="shared" si="39"/>
        <v>122.89885523837125</v>
      </c>
      <c r="T104" s="117">
        <f t="shared" si="32"/>
        <v>0.60000000000002274</v>
      </c>
      <c r="U104" s="117">
        <f t="shared" si="33"/>
        <v>100.44215180545322</v>
      </c>
      <c r="V104" s="116">
        <f t="shared" si="34"/>
        <v>0</v>
      </c>
      <c r="W104" s="116">
        <f t="shared" si="35"/>
        <v>100</v>
      </c>
      <c r="X104" s="116">
        <f t="shared" si="36"/>
        <v>0</v>
      </c>
      <c r="Y104" s="116">
        <f t="shared" si="37"/>
        <v>100</v>
      </c>
    </row>
    <row r="105" spans="1:26" outlineLevel="1">
      <c r="A105" s="103"/>
      <c r="B105" s="126" t="s">
        <v>136</v>
      </c>
      <c r="C105" s="119">
        <v>22151</v>
      </c>
      <c r="D105" s="156">
        <v>24.95</v>
      </c>
      <c r="E105" s="120"/>
      <c r="F105" s="120">
        <v>18.2</v>
      </c>
      <c r="G105" s="120"/>
      <c r="H105" s="120"/>
      <c r="I105" s="120"/>
      <c r="J105" s="158">
        <v>6</v>
      </c>
      <c r="K105" s="158"/>
      <c r="L105" s="120">
        <v>18.2</v>
      </c>
      <c r="M105" s="120"/>
      <c r="N105" s="120">
        <v>18.2</v>
      </c>
      <c r="O105" s="120"/>
      <c r="P105" s="120">
        <v>18.2</v>
      </c>
      <c r="Q105" s="120"/>
      <c r="R105" s="116">
        <f t="shared" si="31"/>
        <v>-6.75</v>
      </c>
      <c r="S105" s="116">
        <f t="shared" si="39"/>
        <v>72.945891783567134</v>
      </c>
      <c r="T105" s="117">
        <f t="shared" si="32"/>
        <v>0</v>
      </c>
      <c r="U105" s="117">
        <f t="shared" si="33"/>
        <v>100</v>
      </c>
      <c r="V105" s="116">
        <f t="shared" si="34"/>
        <v>0</v>
      </c>
      <c r="W105" s="116">
        <f t="shared" si="35"/>
        <v>100</v>
      </c>
      <c r="X105" s="116">
        <f t="shared" si="36"/>
        <v>0</v>
      </c>
      <c r="Y105" s="116">
        <f t="shared" si="37"/>
        <v>100</v>
      </c>
    </row>
    <row r="106" spans="1:26" outlineLevel="1">
      <c r="A106" s="103"/>
      <c r="B106" s="126" t="s">
        <v>137</v>
      </c>
      <c r="C106" s="119">
        <v>22152</v>
      </c>
      <c r="D106" s="156"/>
      <c r="E106" s="120"/>
      <c r="F106" s="159">
        <v>0</v>
      </c>
      <c r="G106" s="120"/>
      <c r="H106" s="159"/>
      <c r="I106" s="120"/>
      <c r="J106" s="177"/>
      <c r="K106" s="158"/>
      <c r="L106" s="159"/>
      <c r="M106" s="120"/>
      <c r="N106" s="159"/>
      <c r="O106" s="120"/>
      <c r="P106" s="159"/>
      <c r="Q106" s="120"/>
      <c r="R106" s="116">
        <f t="shared" si="31"/>
        <v>0</v>
      </c>
      <c r="S106" s="116" t="e">
        <f t="shared" si="39"/>
        <v>#DIV/0!</v>
      </c>
      <c r="T106" s="117">
        <f t="shared" si="32"/>
        <v>0</v>
      </c>
      <c r="U106" s="117" t="e">
        <f t="shared" si="33"/>
        <v>#DIV/0!</v>
      </c>
      <c r="V106" s="116">
        <f t="shared" si="34"/>
        <v>0</v>
      </c>
      <c r="W106" s="116" t="e">
        <f t="shared" si="35"/>
        <v>#DIV/0!</v>
      </c>
      <c r="X106" s="116">
        <f t="shared" si="36"/>
        <v>0</v>
      </c>
      <c r="Y106" s="116" t="e">
        <f t="shared" si="37"/>
        <v>#DIV/0!</v>
      </c>
    </row>
    <row r="107" spans="1:26" outlineLevel="1">
      <c r="A107" s="103"/>
      <c r="B107" s="126" t="s">
        <v>103</v>
      </c>
      <c r="C107" s="119">
        <v>22153</v>
      </c>
      <c r="D107" s="156">
        <v>8.6440000000000001</v>
      </c>
      <c r="E107" s="120"/>
      <c r="F107" s="159">
        <v>13</v>
      </c>
      <c r="G107" s="120"/>
      <c r="H107" s="159"/>
      <c r="I107" s="120"/>
      <c r="J107" s="177">
        <v>13</v>
      </c>
      <c r="K107" s="158"/>
      <c r="L107" s="159">
        <v>13.6</v>
      </c>
      <c r="M107" s="120"/>
      <c r="N107" s="159">
        <v>13.6</v>
      </c>
      <c r="O107" s="120"/>
      <c r="P107" s="159">
        <v>13.6</v>
      </c>
      <c r="Q107" s="120"/>
      <c r="R107" s="116">
        <f t="shared" si="31"/>
        <v>4.3559999999999999</v>
      </c>
      <c r="S107" s="116">
        <f t="shared" si="39"/>
        <v>150.39333641832485</v>
      </c>
      <c r="T107" s="117">
        <f t="shared" si="32"/>
        <v>0.59999999999999964</v>
      </c>
      <c r="U107" s="117">
        <f t="shared" si="33"/>
        <v>104.61538461538463</v>
      </c>
      <c r="V107" s="116">
        <f t="shared" si="34"/>
        <v>0</v>
      </c>
      <c r="W107" s="116">
        <f t="shared" si="35"/>
        <v>100</v>
      </c>
      <c r="X107" s="116">
        <f t="shared" si="36"/>
        <v>0</v>
      </c>
      <c r="Y107" s="116">
        <f t="shared" si="37"/>
        <v>100</v>
      </c>
    </row>
    <row r="108" spans="1:26" outlineLevel="1">
      <c r="A108" s="103"/>
      <c r="B108" s="126" t="s">
        <v>138</v>
      </c>
      <c r="C108" s="119">
        <v>22154</v>
      </c>
      <c r="D108" s="156">
        <v>76.822000000000003</v>
      </c>
      <c r="E108" s="120"/>
      <c r="F108" s="159">
        <v>104.5</v>
      </c>
      <c r="G108" s="120"/>
      <c r="H108" s="159">
        <v>153.19999999999999</v>
      </c>
      <c r="I108" s="120"/>
      <c r="J108" s="177">
        <v>3.605</v>
      </c>
      <c r="K108" s="158"/>
      <c r="L108" s="159">
        <v>104.5</v>
      </c>
      <c r="M108" s="120"/>
      <c r="N108" s="159">
        <v>104.5</v>
      </c>
      <c r="O108" s="120"/>
      <c r="P108" s="159">
        <v>104.5</v>
      </c>
      <c r="Q108" s="120"/>
      <c r="R108" s="116">
        <f t="shared" si="31"/>
        <v>27.677999999999997</v>
      </c>
      <c r="S108" s="116">
        <f t="shared" si="39"/>
        <v>136.02874176668141</v>
      </c>
      <c r="T108" s="117">
        <f t="shared" si="32"/>
        <v>0</v>
      </c>
      <c r="U108" s="117">
        <f t="shared" si="33"/>
        <v>100</v>
      </c>
      <c r="V108" s="116">
        <f t="shared" si="34"/>
        <v>0</v>
      </c>
      <c r="W108" s="116">
        <f t="shared" si="35"/>
        <v>100</v>
      </c>
      <c r="X108" s="116">
        <f t="shared" si="36"/>
        <v>0</v>
      </c>
      <c r="Y108" s="116">
        <f t="shared" si="37"/>
        <v>100</v>
      </c>
    </row>
    <row r="109" spans="1:26" outlineLevel="1">
      <c r="A109" s="103"/>
      <c r="B109" s="122" t="s">
        <v>105</v>
      </c>
      <c r="C109" s="119">
        <v>2217</v>
      </c>
      <c r="D109" s="156"/>
      <c r="E109" s="120"/>
      <c r="F109" s="159">
        <v>0</v>
      </c>
      <c r="G109" s="120"/>
      <c r="H109" s="159">
        <v>0</v>
      </c>
      <c r="I109" s="120"/>
      <c r="J109" s="177"/>
      <c r="K109" s="158"/>
      <c r="L109" s="159"/>
      <c r="M109" s="120"/>
      <c r="N109" s="159"/>
      <c r="O109" s="120"/>
      <c r="P109" s="159"/>
      <c r="Q109" s="120"/>
      <c r="R109" s="116">
        <f t="shared" si="31"/>
        <v>0</v>
      </c>
      <c r="S109" s="116" t="e">
        <f t="shared" si="39"/>
        <v>#DIV/0!</v>
      </c>
      <c r="T109" s="117">
        <f t="shared" si="32"/>
        <v>0</v>
      </c>
      <c r="U109" s="117" t="e">
        <f t="shared" si="33"/>
        <v>#DIV/0!</v>
      </c>
      <c r="V109" s="116">
        <f t="shared" si="34"/>
        <v>0</v>
      </c>
      <c r="W109" s="116" t="e">
        <f t="shared" si="35"/>
        <v>#DIV/0!</v>
      </c>
      <c r="X109" s="116">
        <f t="shared" si="36"/>
        <v>0</v>
      </c>
      <c r="Y109" s="116" t="e">
        <f t="shared" si="37"/>
        <v>#DIV/0!</v>
      </c>
    </row>
    <row r="110" spans="1:26" outlineLevel="1">
      <c r="A110" s="103"/>
      <c r="B110" s="118" t="s">
        <v>106</v>
      </c>
      <c r="C110" s="119">
        <v>2218</v>
      </c>
      <c r="D110" s="156"/>
      <c r="E110" s="120"/>
      <c r="F110" s="159">
        <v>0</v>
      </c>
      <c r="G110" s="120"/>
      <c r="H110" s="159">
        <v>0</v>
      </c>
      <c r="I110" s="120"/>
      <c r="J110" s="177"/>
      <c r="K110" s="158"/>
      <c r="L110" s="159"/>
      <c r="M110" s="120"/>
      <c r="N110" s="159"/>
      <c r="O110" s="120"/>
      <c r="P110" s="159"/>
      <c r="Q110" s="120"/>
      <c r="R110" s="116">
        <f t="shared" si="31"/>
        <v>0</v>
      </c>
      <c r="S110" s="116" t="e">
        <f t="shared" si="39"/>
        <v>#DIV/0!</v>
      </c>
      <c r="T110" s="117">
        <f t="shared" si="32"/>
        <v>0</v>
      </c>
      <c r="U110" s="117" t="e">
        <f t="shared" si="33"/>
        <v>#DIV/0!</v>
      </c>
      <c r="V110" s="116">
        <f t="shared" si="34"/>
        <v>0</v>
      </c>
      <c r="W110" s="116" t="e">
        <f t="shared" si="35"/>
        <v>#DIV/0!</v>
      </c>
      <c r="X110" s="116">
        <f t="shared" si="36"/>
        <v>0</v>
      </c>
      <c r="Y110" s="116" t="e">
        <f t="shared" si="37"/>
        <v>#DIV/0!</v>
      </c>
    </row>
    <row r="111" spans="1:26" outlineLevel="1">
      <c r="A111" s="103"/>
      <c r="B111" s="118" t="s">
        <v>139</v>
      </c>
      <c r="C111" s="119">
        <v>2221</v>
      </c>
      <c r="D111" s="156"/>
      <c r="E111" s="120"/>
      <c r="F111" s="159">
        <v>0</v>
      </c>
      <c r="G111" s="120"/>
      <c r="H111" s="159">
        <v>0</v>
      </c>
      <c r="I111" s="120"/>
      <c r="J111" s="177"/>
      <c r="K111" s="158"/>
      <c r="L111" s="159"/>
      <c r="M111" s="120"/>
      <c r="N111" s="159"/>
      <c r="O111" s="120"/>
      <c r="P111" s="159"/>
      <c r="Q111" s="120"/>
      <c r="R111" s="116">
        <f t="shared" si="31"/>
        <v>0</v>
      </c>
      <c r="S111" s="116" t="e">
        <f t="shared" si="39"/>
        <v>#DIV/0!</v>
      </c>
      <c r="T111" s="117">
        <f t="shared" si="32"/>
        <v>0</v>
      </c>
      <c r="U111" s="117" t="e">
        <f t="shared" si="33"/>
        <v>#DIV/0!</v>
      </c>
      <c r="V111" s="116">
        <f t="shared" si="34"/>
        <v>0</v>
      </c>
      <c r="W111" s="116" t="e">
        <f t="shared" si="35"/>
        <v>#DIV/0!</v>
      </c>
      <c r="X111" s="116">
        <f t="shared" si="36"/>
        <v>0</v>
      </c>
      <c r="Y111" s="116" t="e">
        <f t="shared" si="37"/>
        <v>#DIV/0!</v>
      </c>
    </row>
    <row r="112" spans="1:26" ht="15.75" customHeight="1" outlineLevel="1">
      <c r="A112" s="103"/>
      <c r="B112" s="128" t="s">
        <v>108</v>
      </c>
      <c r="C112" s="119">
        <v>2222</v>
      </c>
      <c r="D112" s="156">
        <v>84.95</v>
      </c>
      <c r="E112" s="120"/>
      <c r="F112" s="159">
        <v>129.60000000000002</v>
      </c>
      <c r="G112" s="120"/>
      <c r="H112" s="159">
        <v>118.7</v>
      </c>
      <c r="I112" s="120"/>
      <c r="J112" s="177">
        <v>80.2</v>
      </c>
      <c r="K112" s="158"/>
      <c r="L112" s="159">
        <v>129.60000000000002</v>
      </c>
      <c r="M112" s="120"/>
      <c r="N112" s="159">
        <v>129.60000000000002</v>
      </c>
      <c r="O112" s="120"/>
      <c r="P112" s="159">
        <v>129.60000000000002</v>
      </c>
      <c r="Q112" s="120"/>
      <c r="R112" s="116">
        <f t="shared" si="31"/>
        <v>44.65000000000002</v>
      </c>
      <c r="S112" s="116">
        <f t="shared" si="39"/>
        <v>152.5603296056504</v>
      </c>
      <c r="T112" s="117">
        <f t="shared" si="32"/>
        <v>0</v>
      </c>
      <c r="U112" s="117">
        <f t="shared" si="33"/>
        <v>100</v>
      </c>
      <c r="V112" s="116">
        <f t="shared" si="34"/>
        <v>0</v>
      </c>
      <c r="W112" s="116">
        <f t="shared" si="35"/>
        <v>100</v>
      </c>
      <c r="X112" s="116">
        <f t="shared" si="36"/>
        <v>0</v>
      </c>
      <c r="Y112" s="116">
        <f t="shared" si="37"/>
        <v>100</v>
      </c>
    </row>
    <row r="113" spans="1:25" outlineLevel="1">
      <c r="A113" s="103"/>
      <c r="B113" s="128" t="s">
        <v>145</v>
      </c>
      <c r="C113" s="119">
        <v>2224</v>
      </c>
      <c r="D113" s="156"/>
      <c r="E113" s="120"/>
      <c r="F113" s="120">
        <v>0</v>
      </c>
      <c r="G113" s="120"/>
      <c r="H113" s="120">
        <v>0</v>
      </c>
      <c r="I113" s="120"/>
      <c r="J113" s="158"/>
      <c r="K113" s="158"/>
      <c r="L113" s="120"/>
      <c r="M113" s="120"/>
      <c r="N113" s="120"/>
      <c r="O113" s="120"/>
      <c r="P113" s="120"/>
      <c r="Q113" s="120"/>
      <c r="R113" s="116">
        <f t="shared" si="31"/>
        <v>0</v>
      </c>
      <c r="S113" s="116" t="e">
        <f t="shared" si="39"/>
        <v>#DIV/0!</v>
      </c>
      <c r="T113" s="117">
        <f t="shared" si="32"/>
        <v>0</v>
      </c>
      <c r="U113" s="117" t="e">
        <f t="shared" si="33"/>
        <v>#DIV/0!</v>
      </c>
      <c r="V113" s="116">
        <f t="shared" si="34"/>
        <v>0</v>
      </c>
      <c r="W113" s="116" t="e">
        <f t="shared" si="35"/>
        <v>#DIV/0!</v>
      </c>
      <c r="X113" s="116">
        <f t="shared" si="36"/>
        <v>0</v>
      </c>
      <c r="Y113" s="116" t="e">
        <f t="shared" si="37"/>
        <v>#DIV/0!</v>
      </c>
    </row>
    <row r="114" spans="1:25" outlineLevel="1">
      <c r="A114" s="103"/>
      <c r="B114" s="128" t="s">
        <v>140</v>
      </c>
      <c r="C114" s="119">
        <v>2225</v>
      </c>
      <c r="D114" s="156"/>
      <c r="E114" s="120"/>
      <c r="F114" s="120">
        <v>0</v>
      </c>
      <c r="G114" s="120"/>
      <c r="H114" s="120">
        <v>0</v>
      </c>
      <c r="I114" s="120"/>
      <c r="J114" s="158"/>
      <c r="K114" s="158"/>
      <c r="L114" s="120"/>
      <c r="M114" s="120"/>
      <c r="N114" s="120"/>
      <c r="O114" s="120"/>
      <c r="P114" s="120"/>
      <c r="Q114" s="120"/>
      <c r="R114" s="116">
        <f t="shared" si="31"/>
        <v>0</v>
      </c>
      <c r="S114" s="116" t="e">
        <f t="shared" si="39"/>
        <v>#DIV/0!</v>
      </c>
      <c r="T114" s="117">
        <f t="shared" si="32"/>
        <v>0</v>
      </c>
      <c r="U114" s="117" t="e">
        <f t="shared" si="33"/>
        <v>#DIV/0!</v>
      </c>
      <c r="V114" s="116">
        <f t="shared" si="34"/>
        <v>0</v>
      </c>
      <c r="W114" s="116" t="e">
        <f t="shared" si="35"/>
        <v>#DIV/0!</v>
      </c>
      <c r="X114" s="116">
        <f t="shared" si="36"/>
        <v>0</v>
      </c>
      <c r="Y114" s="116" t="e">
        <f t="shared" si="37"/>
        <v>#DIV/0!</v>
      </c>
    </row>
    <row r="115" spans="1:25" ht="12" customHeight="1" outlineLevel="1">
      <c r="A115" s="103"/>
      <c r="B115" s="128" t="s">
        <v>141</v>
      </c>
      <c r="C115" s="119">
        <v>2231</v>
      </c>
      <c r="D115" s="156"/>
      <c r="E115" s="120"/>
      <c r="F115" s="120">
        <v>0</v>
      </c>
      <c r="G115" s="120"/>
      <c r="H115" s="120">
        <v>0</v>
      </c>
      <c r="I115" s="120"/>
      <c r="J115" s="158"/>
      <c r="K115" s="158"/>
      <c r="L115" s="120"/>
      <c r="M115" s="120"/>
      <c r="N115" s="120"/>
      <c r="O115" s="120"/>
      <c r="P115" s="120"/>
      <c r="Q115" s="120"/>
      <c r="R115" s="116">
        <f t="shared" si="31"/>
        <v>0</v>
      </c>
      <c r="S115" s="116" t="e">
        <f t="shared" si="39"/>
        <v>#DIV/0!</v>
      </c>
      <c r="T115" s="117">
        <f t="shared" si="32"/>
        <v>0</v>
      </c>
      <c r="U115" s="117" t="e">
        <f t="shared" si="33"/>
        <v>#DIV/0!</v>
      </c>
      <c r="V115" s="116">
        <f t="shared" si="34"/>
        <v>0</v>
      </c>
      <c r="W115" s="116" t="e">
        <f t="shared" si="35"/>
        <v>#DIV/0!</v>
      </c>
      <c r="X115" s="116">
        <f t="shared" si="36"/>
        <v>0</v>
      </c>
      <c r="Y115" s="116" t="e">
        <f t="shared" si="37"/>
        <v>#DIV/0!</v>
      </c>
    </row>
    <row r="116" spans="1:25" ht="13.5" customHeight="1" outlineLevel="1">
      <c r="A116" s="103"/>
      <c r="B116" s="128" t="s">
        <v>113</v>
      </c>
      <c r="C116" s="119">
        <v>22311100</v>
      </c>
      <c r="D116" s="156"/>
      <c r="E116" s="120"/>
      <c r="F116" s="120">
        <v>0</v>
      </c>
      <c r="G116" s="120"/>
      <c r="H116" s="120">
        <v>0</v>
      </c>
      <c r="I116" s="120"/>
      <c r="J116" s="158"/>
      <c r="K116" s="158"/>
      <c r="L116" s="120"/>
      <c r="M116" s="120"/>
      <c r="N116" s="120"/>
      <c r="O116" s="120"/>
      <c r="P116" s="120"/>
      <c r="Q116" s="120"/>
      <c r="R116" s="116">
        <f t="shared" si="31"/>
        <v>0</v>
      </c>
      <c r="S116" s="116" t="e">
        <f t="shared" si="39"/>
        <v>#DIV/0!</v>
      </c>
      <c r="T116" s="117">
        <f t="shared" si="32"/>
        <v>0</v>
      </c>
      <c r="U116" s="117" t="e">
        <f t="shared" si="33"/>
        <v>#DIV/0!</v>
      </c>
      <c r="V116" s="116">
        <f t="shared" si="34"/>
        <v>0</v>
      </c>
      <c r="W116" s="116" t="e">
        <f t="shared" si="35"/>
        <v>#DIV/0!</v>
      </c>
      <c r="X116" s="116">
        <f t="shared" si="36"/>
        <v>0</v>
      </c>
      <c r="Y116" s="116" t="e">
        <f t="shared" si="37"/>
        <v>#DIV/0!</v>
      </c>
    </row>
    <row r="117" spans="1:25" ht="13.5" customHeight="1" outlineLevel="1">
      <c r="A117" s="103"/>
      <c r="B117" s="128" t="s">
        <v>114</v>
      </c>
      <c r="C117" s="119">
        <v>22311200</v>
      </c>
      <c r="D117" s="156"/>
      <c r="E117" s="120"/>
      <c r="F117" s="120">
        <v>0</v>
      </c>
      <c r="G117" s="120"/>
      <c r="H117" s="120">
        <v>0</v>
      </c>
      <c r="I117" s="120"/>
      <c r="J117" s="158"/>
      <c r="K117" s="158"/>
      <c r="L117" s="120"/>
      <c r="M117" s="120"/>
      <c r="N117" s="120"/>
      <c r="O117" s="120"/>
      <c r="P117" s="120"/>
      <c r="Q117" s="120"/>
      <c r="R117" s="116">
        <f t="shared" si="31"/>
        <v>0</v>
      </c>
      <c r="S117" s="116" t="e">
        <f t="shared" si="39"/>
        <v>#DIV/0!</v>
      </c>
      <c r="T117" s="117">
        <f t="shared" si="32"/>
        <v>0</v>
      </c>
      <c r="U117" s="117" t="e">
        <f t="shared" si="33"/>
        <v>#DIV/0!</v>
      </c>
      <c r="V117" s="116">
        <f t="shared" si="34"/>
        <v>0</v>
      </c>
      <c r="W117" s="116" t="e">
        <f t="shared" si="35"/>
        <v>#DIV/0!</v>
      </c>
      <c r="X117" s="116">
        <f t="shared" si="36"/>
        <v>0</v>
      </c>
      <c r="Y117" s="116" t="e">
        <f t="shared" si="37"/>
        <v>#DIV/0!</v>
      </c>
    </row>
    <row r="118" spans="1:25" ht="13.5" customHeight="1" outlineLevel="1">
      <c r="A118" s="103"/>
      <c r="B118" s="128" t="s">
        <v>115</v>
      </c>
      <c r="C118" s="119">
        <v>22311300</v>
      </c>
      <c r="D118" s="156"/>
      <c r="E118" s="120"/>
      <c r="F118" s="120">
        <v>0</v>
      </c>
      <c r="G118" s="120"/>
      <c r="H118" s="120">
        <v>0</v>
      </c>
      <c r="I118" s="120"/>
      <c r="J118" s="158"/>
      <c r="K118" s="158"/>
      <c r="L118" s="120"/>
      <c r="M118" s="120"/>
      <c r="N118" s="120"/>
      <c r="O118" s="120"/>
      <c r="P118" s="120"/>
      <c r="Q118" s="120"/>
      <c r="R118" s="116">
        <f t="shared" si="31"/>
        <v>0</v>
      </c>
      <c r="S118" s="116" t="e">
        <f t="shared" si="39"/>
        <v>#DIV/0!</v>
      </c>
      <c r="T118" s="117">
        <f t="shared" si="32"/>
        <v>0</v>
      </c>
      <c r="U118" s="117" t="e">
        <f t="shared" si="33"/>
        <v>#DIV/0!</v>
      </c>
      <c r="V118" s="116">
        <f t="shared" si="34"/>
        <v>0</v>
      </c>
      <c r="W118" s="116" t="e">
        <f t="shared" si="35"/>
        <v>#DIV/0!</v>
      </c>
      <c r="X118" s="116">
        <f t="shared" si="36"/>
        <v>0</v>
      </c>
      <c r="Y118" s="116" t="e">
        <f t="shared" si="37"/>
        <v>#DIV/0!</v>
      </c>
    </row>
    <row r="119" spans="1:25" outlineLevel="1">
      <c r="A119" s="103"/>
      <c r="B119" s="128" t="s">
        <v>116</v>
      </c>
      <c r="C119" s="119">
        <v>22311400</v>
      </c>
      <c r="D119" s="156"/>
      <c r="E119" s="120"/>
      <c r="F119" s="120">
        <v>0</v>
      </c>
      <c r="G119" s="120"/>
      <c r="H119" s="120">
        <v>0</v>
      </c>
      <c r="I119" s="120"/>
      <c r="J119" s="158"/>
      <c r="K119" s="158"/>
      <c r="L119" s="120"/>
      <c r="M119" s="120"/>
      <c r="N119" s="120"/>
      <c r="O119" s="120"/>
      <c r="P119" s="120"/>
      <c r="Q119" s="120"/>
      <c r="R119" s="116">
        <f t="shared" si="31"/>
        <v>0</v>
      </c>
      <c r="S119" s="116" t="e">
        <f t="shared" si="39"/>
        <v>#DIV/0!</v>
      </c>
      <c r="T119" s="117">
        <f t="shared" si="32"/>
        <v>0</v>
      </c>
      <c r="U119" s="117" t="e">
        <f t="shared" si="33"/>
        <v>#DIV/0!</v>
      </c>
      <c r="V119" s="116">
        <f t="shared" si="34"/>
        <v>0</v>
      </c>
      <c r="W119" s="116" t="e">
        <f t="shared" si="35"/>
        <v>#DIV/0!</v>
      </c>
      <c r="X119" s="116">
        <f t="shared" si="36"/>
        <v>0</v>
      </c>
      <c r="Y119" s="116" t="e">
        <f t="shared" si="37"/>
        <v>#DIV/0!</v>
      </c>
    </row>
    <row r="120" spans="1:25" outlineLevel="1">
      <c r="A120" s="103"/>
      <c r="B120" s="128" t="s">
        <v>117</v>
      </c>
      <c r="C120" s="119">
        <v>2235</v>
      </c>
      <c r="D120" s="156"/>
      <c r="E120" s="120"/>
      <c r="F120" s="120">
        <v>0</v>
      </c>
      <c r="G120" s="120"/>
      <c r="H120" s="120">
        <v>0</v>
      </c>
      <c r="I120" s="120"/>
      <c r="J120" s="158"/>
      <c r="K120" s="158"/>
      <c r="L120" s="120"/>
      <c r="M120" s="120"/>
      <c r="N120" s="120"/>
      <c r="O120" s="120"/>
      <c r="P120" s="120"/>
      <c r="Q120" s="120"/>
      <c r="R120" s="116">
        <f t="shared" si="31"/>
        <v>0</v>
      </c>
      <c r="S120" s="116" t="e">
        <f t="shared" si="39"/>
        <v>#DIV/0!</v>
      </c>
      <c r="T120" s="117">
        <f t="shared" si="32"/>
        <v>0</v>
      </c>
      <c r="U120" s="117" t="e">
        <f t="shared" si="33"/>
        <v>#DIV/0!</v>
      </c>
      <c r="V120" s="116">
        <f t="shared" si="34"/>
        <v>0</v>
      </c>
      <c r="W120" s="116" t="e">
        <f t="shared" si="35"/>
        <v>#DIV/0!</v>
      </c>
      <c r="X120" s="116">
        <f t="shared" si="36"/>
        <v>0</v>
      </c>
      <c r="Y120" s="116" t="e">
        <f t="shared" si="37"/>
        <v>#DIV/0!</v>
      </c>
    </row>
    <row r="121" spans="1:25" outlineLevel="1">
      <c r="A121" s="103"/>
      <c r="B121" s="118" t="s">
        <v>118</v>
      </c>
      <c r="C121" s="135">
        <v>2511</v>
      </c>
      <c r="D121" s="156"/>
      <c r="E121" s="120"/>
      <c r="F121" s="120">
        <v>0</v>
      </c>
      <c r="G121" s="120"/>
      <c r="H121" s="120">
        <v>0</v>
      </c>
      <c r="I121" s="120"/>
      <c r="J121" s="158"/>
      <c r="K121" s="158"/>
      <c r="L121" s="120"/>
      <c r="M121" s="120"/>
      <c r="N121" s="120"/>
      <c r="O121" s="120"/>
      <c r="P121" s="120"/>
      <c r="Q121" s="120"/>
      <c r="R121" s="116">
        <f t="shared" si="31"/>
        <v>0</v>
      </c>
      <c r="S121" s="116" t="e">
        <f t="shared" si="39"/>
        <v>#DIV/0!</v>
      </c>
      <c r="T121" s="117">
        <f t="shared" si="32"/>
        <v>0</v>
      </c>
      <c r="U121" s="117" t="e">
        <f t="shared" si="33"/>
        <v>#DIV/0!</v>
      </c>
      <c r="V121" s="116">
        <f t="shared" si="34"/>
        <v>0</v>
      </c>
      <c r="W121" s="116" t="e">
        <f t="shared" si="35"/>
        <v>#DIV/0!</v>
      </c>
      <c r="X121" s="116">
        <f t="shared" si="36"/>
        <v>0</v>
      </c>
      <c r="Y121" s="116" t="e">
        <f t="shared" si="37"/>
        <v>#DIV/0!</v>
      </c>
    </row>
    <row r="122" spans="1:25" outlineLevel="1">
      <c r="A122" s="103"/>
      <c r="B122" s="118" t="s">
        <v>119</v>
      </c>
      <c r="C122" s="135">
        <v>2512</v>
      </c>
      <c r="D122" s="156"/>
      <c r="E122" s="120"/>
      <c r="F122" s="120">
        <v>0</v>
      </c>
      <c r="G122" s="120"/>
      <c r="H122" s="120">
        <v>0</v>
      </c>
      <c r="I122" s="120"/>
      <c r="J122" s="158"/>
      <c r="K122" s="158"/>
      <c r="L122" s="120"/>
      <c r="M122" s="120"/>
      <c r="N122" s="120"/>
      <c r="O122" s="120"/>
      <c r="P122" s="120"/>
      <c r="Q122" s="120"/>
      <c r="R122" s="116">
        <f t="shared" si="31"/>
        <v>0</v>
      </c>
      <c r="S122" s="116" t="e">
        <f t="shared" si="39"/>
        <v>#DIV/0!</v>
      </c>
      <c r="T122" s="117">
        <f t="shared" si="32"/>
        <v>0</v>
      </c>
      <c r="U122" s="117" t="e">
        <f t="shared" si="33"/>
        <v>#DIV/0!</v>
      </c>
      <c r="V122" s="116">
        <f t="shared" si="34"/>
        <v>0</v>
      </c>
      <c r="W122" s="116" t="e">
        <f t="shared" si="35"/>
        <v>#DIV/0!</v>
      </c>
      <c r="X122" s="116">
        <f t="shared" si="36"/>
        <v>0</v>
      </c>
      <c r="Y122" s="116" t="e">
        <f t="shared" si="37"/>
        <v>#DIV/0!</v>
      </c>
    </row>
    <row r="123" spans="1:25" outlineLevel="1">
      <c r="A123" s="103"/>
      <c r="B123" s="118" t="s">
        <v>146</v>
      </c>
      <c r="C123" s="135">
        <v>2521</v>
      </c>
      <c r="D123" s="156"/>
      <c r="E123" s="120"/>
      <c r="F123" s="120">
        <v>0</v>
      </c>
      <c r="G123" s="120"/>
      <c r="H123" s="120">
        <v>0</v>
      </c>
      <c r="I123" s="120"/>
      <c r="J123" s="158"/>
      <c r="K123" s="158"/>
      <c r="L123" s="120"/>
      <c r="M123" s="120"/>
      <c r="N123" s="120"/>
      <c r="O123" s="120"/>
      <c r="P123" s="120"/>
      <c r="Q123" s="120"/>
      <c r="R123" s="116">
        <f t="shared" si="31"/>
        <v>0</v>
      </c>
      <c r="S123" s="116" t="e">
        <f t="shared" si="39"/>
        <v>#DIV/0!</v>
      </c>
      <c r="T123" s="117">
        <f t="shared" si="32"/>
        <v>0</v>
      </c>
      <c r="U123" s="117" t="e">
        <f t="shared" si="33"/>
        <v>#DIV/0!</v>
      </c>
      <c r="V123" s="116">
        <f t="shared" si="34"/>
        <v>0</v>
      </c>
      <c r="W123" s="116" t="e">
        <f t="shared" si="35"/>
        <v>#DIV/0!</v>
      </c>
      <c r="X123" s="116">
        <f t="shared" si="36"/>
        <v>0</v>
      </c>
      <c r="Y123" s="116" t="e">
        <f t="shared" si="37"/>
        <v>#DIV/0!</v>
      </c>
    </row>
    <row r="124" spans="1:25" ht="25.5" outlineLevel="1">
      <c r="A124" s="103"/>
      <c r="B124" s="136" t="s">
        <v>121</v>
      </c>
      <c r="C124" s="119">
        <v>2721</v>
      </c>
      <c r="D124" s="120"/>
      <c r="E124" s="120"/>
      <c r="F124" s="120">
        <v>0</v>
      </c>
      <c r="G124" s="120"/>
      <c r="H124" s="120">
        <v>0</v>
      </c>
      <c r="I124" s="120"/>
      <c r="J124" s="158"/>
      <c r="K124" s="158"/>
      <c r="L124" s="120"/>
      <c r="M124" s="120"/>
      <c r="N124" s="120"/>
      <c r="O124" s="120"/>
      <c r="P124" s="120"/>
      <c r="Q124" s="120"/>
      <c r="R124" s="116">
        <f t="shared" si="31"/>
        <v>0</v>
      </c>
      <c r="S124" s="116" t="e">
        <f t="shared" si="39"/>
        <v>#DIV/0!</v>
      </c>
      <c r="T124" s="117">
        <f t="shared" si="32"/>
        <v>0</v>
      </c>
      <c r="U124" s="117" t="e">
        <f t="shared" si="33"/>
        <v>#DIV/0!</v>
      </c>
      <c r="V124" s="116">
        <f t="shared" si="34"/>
        <v>0</v>
      </c>
      <c r="W124" s="116" t="e">
        <f t="shared" si="35"/>
        <v>#DIV/0!</v>
      </c>
      <c r="X124" s="116">
        <f t="shared" si="36"/>
        <v>0</v>
      </c>
      <c r="Y124" s="116" t="e">
        <f t="shared" si="37"/>
        <v>#DIV/0!</v>
      </c>
    </row>
    <row r="125" spans="1:25" outlineLevel="1">
      <c r="A125" s="103"/>
      <c r="B125" s="139" t="s">
        <v>124</v>
      </c>
      <c r="C125" s="119">
        <v>2823</v>
      </c>
      <c r="D125" s="156">
        <v>0.35</v>
      </c>
      <c r="E125" s="120"/>
      <c r="F125" s="120">
        <v>10</v>
      </c>
      <c r="G125" s="120"/>
      <c r="H125" s="120">
        <v>10</v>
      </c>
      <c r="I125" s="120"/>
      <c r="J125" s="158"/>
      <c r="K125" s="158"/>
      <c r="L125" s="120">
        <v>10</v>
      </c>
      <c r="M125" s="120"/>
      <c r="N125" s="120">
        <v>10</v>
      </c>
      <c r="O125" s="120"/>
      <c r="P125" s="120">
        <v>10</v>
      </c>
      <c r="Q125" s="120"/>
      <c r="R125" s="116">
        <f t="shared" ref="R125:R188" si="42">F125-D125</f>
        <v>9.65</v>
      </c>
      <c r="S125" s="116">
        <f t="shared" si="39"/>
        <v>2857.1428571428573</v>
      </c>
      <c r="T125" s="117">
        <f t="shared" ref="T125:T188" si="43">L125-F125</f>
        <v>0</v>
      </c>
      <c r="U125" s="117">
        <f t="shared" ref="U125:U188" si="44">L125/F125*100</f>
        <v>100</v>
      </c>
      <c r="V125" s="116">
        <f t="shared" ref="V125:V188" si="45">N125-L125</f>
        <v>0</v>
      </c>
      <c r="W125" s="116">
        <f t="shared" ref="W125:W188" si="46">+N125/L125*100</f>
        <v>100</v>
      </c>
      <c r="X125" s="116">
        <f t="shared" ref="X125:X188" si="47">P125-N125</f>
        <v>0</v>
      </c>
      <c r="Y125" s="116">
        <f t="shared" ref="Y125:Y188" si="48">+P125/N125*100</f>
        <v>100</v>
      </c>
    </row>
    <row r="126" spans="1:25" outlineLevel="1">
      <c r="A126" s="103"/>
      <c r="B126" s="122" t="s">
        <v>125</v>
      </c>
      <c r="C126" s="135">
        <v>2824</v>
      </c>
      <c r="D126" s="120"/>
      <c r="E126" s="120"/>
      <c r="F126" s="120">
        <v>0</v>
      </c>
      <c r="G126" s="120"/>
      <c r="H126" s="120">
        <v>0</v>
      </c>
      <c r="I126" s="120"/>
      <c r="J126" s="158"/>
      <c r="K126" s="158"/>
      <c r="L126" s="120"/>
      <c r="M126" s="120"/>
      <c r="N126" s="120"/>
      <c r="O126" s="120"/>
      <c r="P126" s="120"/>
      <c r="Q126" s="120"/>
      <c r="R126" s="116">
        <f t="shared" si="42"/>
        <v>0</v>
      </c>
      <c r="S126" s="116" t="e">
        <f t="shared" si="39"/>
        <v>#DIV/0!</v>
      </c>
      <c r="T126" s="117">
        <f t="shared" si="43"/>
        <v>0</v>
      </c>
      <c r="U126" s="117" t="e">
        <f t="shared" si="44"/>
        <v>#DIV/0!</v>
      </c>
      <c r="V126" s="116">
        <f t="shared" si="45"/>
        <v>0</v>
      </c>
      <c r="W126" s="116" t="e">
        <f t="shared" si="46"/>
        <v>#DIV/0!</v>
      </c>
      <c r="X126" s="116">
        <f t="shared" si="47"/>
        <v>0</v>
      </c>
      <c r="Y126" s="116" t="e">
        <f t="shared" si="48"/>
        <v>#DIV/0!</v>
      </c>
    </row>
    <row r="127" spans="1:25" outlineLevel="1">
      <c r="A127" s="103"/>
      <c r="B127" s="140" t="s">
        <v>126</v>
      </c>
      <c r="C127" s="119"/>
      <c r="D127" s="141">
        <f>SUM(D128:D130)</f>
        <v>54</v>
      </c>
      <c r="E127" s="141">
        <f t="shared" ref="E127:J127" si="49">SUM(E128:E130)</f>
        <v>0</v>
      </c>
      <c r="F127" s="141">
        <f t="shared" si="49"/>
        <v>0</v>
      </c>
      <c r="G127" s="141">
        <f t="shared" si="49"/>
        <v>0</v>
      </c>
      <c r="H127" s="141">
        <f>SUM(H128:H130)</f>
        <v>0</v>
      </c>
      <c r="I127" s="141">
        <f>SUM(I128:I130)</f>
        <v>0</v>
      </c>
      <c r="J127" s="179">
        <f t="shared" si="49"/>
        <v>0</v>
      </c>
      <c r="K127" s="169">
        <f>SUM(K128:K130)</f>
        <v>0</v>
      </c>
      <c r="L127" s="141">
        <f t="shared" ref="L127:Q127" si="50">SUM(L128:L130)</f>
        <v>0</v>
      </c>
      <c r="M127" s="141">
        <f t="shared" si="50"/>
        <v>0</v>
      </c>
      <c r="N127" s="141">
        <f>SUM(N128:N130)</f>
        <v>0</v>
      </c>
      <c r="O127" s="141">
        <f t="shared" si="50"/>
        <v>0</v>
      </c>
      <c r="P127" s="141">
        <f>SUM(P128:P130)</f>
        <v>0</v>
      </c>
      <c r="Q127" s="141">
        <f t="shared" si="50"/>
        <v>0</v>
      </c>
      <c r="R127" s="116">
        <f t="shared" si="42"/>
        <v>-54</v>
      </c>
      <c r="S127" s="116">
        <f t="shared" si="39"/>
        <v>0</v>
      </c>
      <c r="T127" s="117">
        <f t="shared" si="43"/>
        <v>0</v>
      </c>
      <c r="U127" s="117" t="e">
        <f t="shared" si="44"/>
        <v>#DIV/0!</v>
      </c>
      <c r="V127" s="116">
        <f t="shared" si="45"/>
        <v>0</v>
      </c>
      <c r="W127" s="116" t="e">
        <f t="shared" si="46"/>
        <v>#DIV/0!</v>
      </c>
      <c r="X127" s="116">
        <f t="shared" si="47"/>
        <v>0</v>
      </c>
      <c r="Y127" s="116" t="e">
        <f t="shared" si="48"/>
        <v>#DIV/0!</v>
      </c>
    </row>
    <row r="128" spans="1:25" outlineLevel="1">
      <c r="A128" s="103"/>
      <c r="B128" s="118" t="s">
        <v>127</v>
      </c>
      <c r="C128" s="119">
        <v>3111</v>
      </c>
      <c r="D128" s="120"/>
      <c r="E128" s="120"/>
      <c r="F128" s="120">
        <v>0</v>
      </c>
      <c r="G128" s="120"/>
      <c r="H128" s="120">
        <v>0</v>
      </c>
      <c r="I128" s="120"/>
      <c r="J128" s="158"/>
      <c r="K128" s="158"/>
      <c r="L128" s="120"/>
      <c r="M128" s="120"/>
      <c r="N128" s="120"/>
      <c r="O128" s="120"/>
      <c r="P128" s="120"/>
      <c r="Q128" s="120"/>
      <c r="R128" s="116">
        <f t="shared" si="42"/>
        <v>0</v>
      </c>
      <c r="S128" s="116" t="e">
        <f t="shared" si="39"/>
        <v>#DIV/0!</v>
      </c>
      <c r="T128" s="117">
        <f t="shared" si="43"/>
        <v>0</v>
      </c>
      <c r="U128" s="117" t="e">
        <f t="shared" si="44"/>
        <v>#DIV/0!</v>
      </c>
      <c r="V128" s="116">
        <f t="shared" si="45"/>
        <v>0</v>
      </c>
      <c r="W128" s="116" t="e">
        <f t="shared" si="46"/>
        <v>#DIV/0!</v>
      </c>
      <c r="X128" s="116">
        <f t="shared" si="47"/>
        <v>0</v>
      </c>
      <c r="Y128" s="116" t="e">
        <f t="shared" si="48"/>
        <v>#DIV/0!</v>
      </c>
    </row>
    <row r="129" spans="1:26" outlineLevel="1">
      <c r="A129" s="103"/>
      <c r="B129" s="118" t="s">
        <v>128</v>
      </c>
      <c r="C129" s="119">
        <v>3112</v>
      </c>
      <c r="D129" s="120">
        <v>54</v>
      </c>
      <c r="E129" s="120"/>
      <c r="F129" s="120">
        <v>0</v>
      </c>
      <c r="G129" s="120"/>
      <c r="H129" s="120">
        <v>0</v>
      </c>
      <c r="I129" s="120"/>
      <c r="J129" s="158"/>
      <c r="K129" s="158"/>
      <c r="L129" s="120"/>
      <c r="M129" s="120"/>
      <c r="N129" s="120"/>
      <c r="O129" s="120"/>
      <c r="P129" s="120"/>
      <c r="Q129" s="120"/>
      <c r="R129" s="116">
        <f t="shared" si="42"/>
        <v>-54</v>
      </c>
      <c r="S129" s="116">
        <f t="shared" si="39"/>
        <v>0</v>
      </c>
      <c r="T129" s="117">
        <f t="shared" si="43"/>
        <v>0</v>
      </c>
      <c r="U129" s="117" t="e">
        <f t="shared" si="44"/>
        <v>#DIV/0!</v>
      </c>
      <c r="V129" s="116">
        <f t="shared" si="45"/>
        <v>0</v>
      </c>
      <c r="W129" s="116" t="e">
        <f t="shared" si="46"/>
        <v>#DIV/0!</v>
      </c>
      <c r="X129" s="116">
        <f t="shared" si="47"/>
        <v>0</v>
      </c>
      <c r="Y129" s="116" t="e">
        <f t="shared" si="48"/>
        <v>#DIV/0!</v>
      </c>
    </row>
    <row r="130" spans="1:26" outlineLevel="1">
      <c r="A130" s="103"/>
      <c r="B130" s="118" t="s">
        <v>143</v>
      </c>
      <c r="C130" s="119">
        <v>3113</v>
      </c>
      <c r="D130" s="120"/>
      <c r="E130" s="120"/>
      <c r="F130" s="120">
        <v>0</v>
      </c>
      <c r="G130" s="120"/>
      <c r="H130" s="120">
        <v>0</v>
      </c>
      <c r="I130" s="120"/>
      <c r="J130" s="158"/>
      <c r="K130" s="158"/>
      <c r="L130" s="120"/>
      <c r="M130" s="120"/>
      <c r="N130" s="120"/>
      <c r="O130" s="120"/>
      <c r="P130" s="120"/>
      <c r="Q130" s="120"/>
      <c r="R130" s="116">
        <f t="shared" si="42"/>
        <v>0</v>
      </c>
      <c r="S130" s="116" t="e">
        <f t="shared" si="39"/>
        <v>#DIV/0!</v>
      </c>
      <c r="T130" s="117">
        <f t="shared" si="43"/>
        <v>0</v>
      </c>
      <c r="U130" s="117" t="e">
        <f t="shared" si="44"/>
        <v>#DIV/0!</v>
      </c>
      <c r="V130" s="116">
        <f t="shared" si="45"/>
        <v>0</v>
      </c>
      <c r="W130" s="116" t="e">
        <f t="shared" si="46"/>
        <v>#DIV/0!</v>
      </c>
      <c r="X130" s="116">
        <f t="shared" si="47"/>
        <v>0</v>
      </c>
      <c r="Y130" s="116" t="e">
        <f t="shared" si="48"/>
        <v>#DIV/0!</v>
      </c>
    </row>
    <row r="131" spans="1:26" outlineLevel="1">
      <c r="A131" s="103"/>
      <c r="B131" s="173"/>
      <c r="C131" s="174"/>
      <c r="D131" s="120"/>
      <c r="E131" s="120"/>
      <c r="F131" s="120">
        <v>0</v>
      </c>
      <c r="G131" s="120"/>
      <c r="H131" s="120">
        <v>0</v>
      </c>
      <c r="I131" s="120"/>
      <c r="J131" s="158"/>
      <c r="K131" s="158"/>
      <c r="L131" s="120"/>
      <c r="M131" s="120"/>
      <c r="N131" s="120"/>
      <c r="O131" s="120"/>
      <c r="P131" s="120"/>
      <c r="Q131" s="120"/>
      <c r="R131" s="116">
        <f t="shared" si="42"/>
        <v>0</v>
      </c>
      <c r="S131" s="116" t="e">
        <f t="shared" si="39"/>
        <v>#DIV/0!</v>
      </c>
      <c r="T131" s="117">
        <f t="shared" si="43"/>
        <v>0</v>
      </c>
      <c r="U131" s="117" t="e">
        <f t="shared" si="44"/>
        <v>#DIV/0!</v>
      </c>
      <c r="V131" s="116">
        <f t="shared" si="45"/>
        <v>0</v>
      </c>
      <c r="W131" s="116" t="e">
        <f t="shared" si="46"/>
        <v>#DIV/0!</v>
      </c>
      <c r="X131" s="116">
        <f t="shared" si="47"/>
        <v>0</v>
      </c>
      <c r="Y131" s="116" t="e">
        <f t="shared" si="48"/>
        <v>#DIV/0!</v>
      </c>
    </row>
    <row r="132" spans="1:26" outlineLevel="1">
      <c r="A132" s="103">
        <v>3</v>
      </c>
      <c r="B132" s="175" t="s">
        <v>147</v>
      </c>
      <c r="C132" s="150">
        <v>70111</v>
      </c>
      <c r="D132" s="120"/>
      <c r="E132" s="120"/>
      <c r="F132" s="120"/>
      <c r="G132" s="120"/>
      <c r="H132" s="120"/>
      <c r="I132" s="120"/>
      <c r="J132" s="158"/>
      <c r="K132" s="158"/>
      <c r="L132" s="120"/>
      <c r="M132" s="120"/>
      <c r="N132" s="120"/>
      <c r="O132" s="120"/>
      <c r="P132" s="120"/>
      <c r="Q132" s="120"/>
      <c r="R132" s="116">
        <f t="shared" si="42"/>
        <v>0</v>
      </c>
      <c r="S132" s="116" t="e">
        <f t="shared" si="39"/>
        <v>#DIV/0!</v>
      </c>
      <c r="T132" s="117">
        <f t="shared" si="43"/>
        <v>0</v>
      </c>
      <c r="U132" s="117" t="e">
        <f t="shared" si="44"/>
        <v>#DIV/0!</v>
      </c>
      <c r="V132" s="116">
        <f t="shared" si="45"/>
        <v>0</v>
      </c>
      <c r="W132" s="116" t="e">
        <f t="shared" si="46"/>
        <v>#DIV/0!</v>
      </c>
      <c r="X132" s="116">
        <f t="shared" si="47"/>
        <v>0</v>
      </c>
      <c r="Y132" s="116" t="e">
        <f t="shared" si="48"/>
        <v>#DIV/0!</v>
      </c>
    </row>
    <row r="133" spans="1:26" outlineLevel="1">
      <c r="A133" s="103"/>
      <c r="B133" s="176" t="s">
        <v>134</v>
      </c>
      <c r="C133" s="154"/>
      <c r="D133" s="111">
        <f>SUM(D134:D140,D145:D162)-D151</f>
        <v>8482.2109999999993</v>
      </c>
      <c r="E133" s="111"/>
      <c r="F133" s="111">
        <f>SUM(F134:F140,F145:F163)-F151</f>
        <v>9223.7999999999993</v>
      </c>
      <c r="G133" s="111"/>
      <c r="H133" s="111">
        <f>SUM(H134:H140,H145:H163)-H151</f>
        <v>9214.7999999999993</v>
      </c>
      <c r="I133" s="111"/>
      <c r="J133" s="155">
        <f>SUM(J134:J140,J145:J166)-J151</f>
        <v>3423.9409999999998</v>
      </c>
      <c r="K133" s="155">
        <f>SUM(K134:K140,K145:K162)-K151</f>
        <v>0</v>
      </c>
      <c r="L133" s="111">
        <f>SUM(L134:L140,L145:L163)-L151</f>
        <v>8990.2999999999993</v>
      </c>
      <c r="M133" s="111"/>
      <c r="N133" s="111">
        <f>SUM(N134:N140,N145:N163)-N151</f>
        <v>8999.2000000000007</v>
      </c>
      <c r="O133" s="111"/>
      <c r="P133" s="111">
        <f>SUM(P134:P140,P145:P163)-P151</f>
        <v>9181.8000000000011</v>
      </c>
      <c r="Q133" s="111"/>
      <c r="R133" s="116">
        <f t="shared" si="42"/>
        <v>741.58899999999994</v>
      </c>
      <c r="S133" s="116">
        <f t="shared" si="39"/>
        <v>108.7428737625131</v>
      </c>
      <c r="T133" s="117">
        <f t="shared" si="43"/>
        <v>-233.5</v>
      </c>
      <c r="U133" s="117">
        <f t="shared" si="44"/>
        <v>97.468505388234789</v>
      </c>
      <c r="V133" s="116">
        <f t="shared" si="45"/>
        <v>8.9000000000014552</v>
      </c>
      <c r="W133" s="116">
        <f t="shared" si="46"/>
        <v>100.09899558412958</v>
      </c>
      <c r="X133" s="116">
        <f t="shared" si="47"/>
        <v>182.60000000000036</v>
      </c>
      <c r="Y133" s="116">
        <f t="shared" si="48"/>
        <v>102.02906925060005</v>
      </c>
      <c r="Z133" s="121"/>
    </row>
    <row r="134" spans="1:26" outlineLevel="1">
      <c r="A134" s="103"/>
      <c r="B134" s="118" t="s">
        <v>94</v>
      </c>
      <c r="C134" s="119">
        <v>2111</v>
      </c>
      <c r="D134" s="156">
        <v>6840.4970000000003</v>
      </c>
      <c r="E134" s="120"/>
      <c r="F134" s="120">
        <v>7418</v>
      </c>
      <c r="G134" s="120"/>
      <c r="H134" s="120">
        <v>7418</v>
      </c>
      <c r="I134" s="120"/>
      <c r="J134" s="158">
        <v>2884.9810000000002</v>
      </c>
      <c r="K134" s="158"/>
      <c r="L134" s="120">
        <v>7418</v>
      </c>
      <c r="M134" s="120"/>
      <c r="N134" s="120">
        <v>7420</v>
      </c>
      <c r="O134" s="120"/>
      <c r="P134" s="120">
        <v>7450</v>
      </c>
      <c r="Q134" s="120"/>
      <c r="R134" s="116">
        <f t="shared" si="42"/>
        <v>577.5029999999997</v>
      </c>
      <c r="S134" s="116">
        <f t="shared" si="39"/>
        <v>108.44241288315746</v>
      </c>
      <c r="T134" s="117">
        <f t="shared" si="43"/>
        <v>0</v>
      </c>
      <c r="U134" s="117">
        <f t="shared" si="44"/>
        <v>100</v>
      </c>
      <c r="V134" s="116">
        <f t="shared" si="45"/>
        <v>2</v>
      </c>
      <c r="W134" s="116">
        <f t="shared" si="46"/>
        <v>100.02696144513345</v>
      </c>
      <c r="X134" s="116">
        <f t="shared" si="47"/>
        <v>30</v>
      </c>
      <c r="Y134" s="116">
        <f t="shared" si="48"/>
        <v>100.40431266846362</v>
      </c>
      <c r="Z134" s="121"/>
    </row>
    <row r="135" spans="1:26" ht="13.5" customHeight="1" outlineLevel="1">
      <c r="A135" s="103"/>
      <c r="B135" s="118" t="s">
        <v>135</v>
      </c>
      <c r="C135" s="119">
        <v>2121</v>
      </c>
      <c r="D135" s="156">
        <v>909.8</v>
      </c>
      <c r="E135" s="120"/>
      <c r="F135" s="159">
        <v>988.4</v>
      </c>
      <c r="G135" s="120"/>
      <c r="H135" s="159">
        <v>988.4</v>
      </c>
      <c r="I135" s="120"/>
      <c r="J135" s="177">
        <v>366.7</v>
      </c>
      <c r="K135" s="158"/>
      <c r="L135" s="159">
        <v>988.4</v>
      </c>
      <c r="M135" s="120"/>
      <c r="N135" s="159">
        <v>967.6</v>
      </c>
      <c r="O135" s="120"/>
      <c r="P135" s="159">
        <v>987.5</v>
      </c>
      <c r="Q135" s="120"/>
      <c r="R135" s="116">
        <f t="shared" si="42"/>
        <v>78.600000000000023</v>
      </c>
      <c r="S135" s="116">
        <f t="shared" si="39"/>
        <v>108.63926137612663</v>
      </c>
      <c r="T135" s="117">
        <f t="shared" si="43"/>
        <v>0</v>
      </c>
      <c r="U135" s="117">
        <f t="shared" si="44"/>
        <v>100</v>
      </c>
      <c r="V135" s="116">
        <f t="shared" si="45"/>
        <v>-20.799999999999955</v>
      </c>
      <c r="W135" s="116">
        <f t="shared" si="46"/>
        <v>97.895588830433027</v>
      </c>
      <c r="X135" s="116">
        <f t="shared" si="47"/>
        <v>19.899999999999977</v>
      </c>
      <c r="Y135" s="116">
        <f t="shared" si="48"/>
        <v>102.05663497312941</v>
      </c>
      <c r="Z135" s="121"/>
    </row>
    <row r="136" spans="1:26" outlineLevel="1">
      <c r="A136" s="103"/>
      <c r="B136" s="160" t="s">
        <v>96</v>
      </c>
      <c r="C136" s="119">
        <v>2211</v>
      </c>
      <c r="D136" s="156"/>
      <c r="E136" s="120"/>
      <c r="F136" s="159">
        <v>60.5</v>
      </c>
      <c r="G136" s="120"/>
      <c r="H136" s="159">
        <v>60.5</v>
      </c>
      <c r="I136" s="120"/>
      <c r="J136" s="177">
        <v>9.6</v>
      </c>
      <c r="K136" s="158"/>
      <c r="L136" s="159">
        <v>60.5</v>
      </c>
      <c r="M136" s="120"/>
      <c r="N136" s="159">
        <v>60.5</v>
      </c>
      <c r="O136" s="120"/>
      <c r="P136" s="159">
        <v>60.5</v>
      </c>
      <c r="Q136" s="120"/>
      <c r="R136" s="116">
        <f t="shared" si="42"/>
        <v>60.5</v>
      </c>
      <c r="S136" s="116" t="e">
        <f t="shared" si="39"/>
        <v>#DIV/0!</v>
      </c>
      <c r="T136" s="117">
        <f t="shared" si="43"/>
        <v>0</v>
      </c>
      <c r="U136" s="117">
        <f t="shared" si="44"/>
        <v>100</v>
      </c>
      <c r="V136" s="116">
        <f t="shared" si="45"/>
        <v>0</v>
      </c>
      <c r="W136" s="116">
        <f t="shared" si="46"/>
        <v>100</v>
      </c>
      <c r="X136" s="116">
        <f t="shared" si="47"/>
        <v>0</v>
      </c>
      <c r="Y136" s="116">
        <f t="shared" si="48"/>
        <v>100</v>
      </c>
    </row>
    <row r="137" spans="1:26" outlineLevel="1">
      <c r="A137" s="103"/>
      <c r="B137" s="122" t="s">
        <v>97</v>
      </c>
      <c r="C137" s="119">
        <v>2212</v>
      </c>
      <c r="D137" s="156">
        <v>17.399999999999999</v>
      </c>
      <c r="E137" s="120"/>
      <c r="F137" s="159">
        <v>29</v>
      </c>
      <c r="G137" s="120"/>
      <c r="H137" s="159">
        <v>29</v>
      </c>
      <c r="I137" s="120"/>
      <c r="J137" s="177">
        <v>7</v>
      </c>
      <c r="K137" s="158"/>
      <c r="L137" s="159">
        <v>29</v>
      </c>
      <c r="M137" s="120"/>
      <c r="N137" s="159">
        <v>35.700000000000003</v>
      </c>
      <c r="O137" s="120"/>
      <c r="P137" s="159">
        <v>35.700000000000003</v>
      </c>
      <c r="Q137" s="120"/>
      <c r="R137" s="116">
        <f t="shared" si="42"/>
        <v>11.600000000000001</v>
      </c>
      <c r="S137" s="116">
        <f t="shared" si="39"/>
        <v>166.66666666666669</v>
      </c>
      <c r="T137" s="117">
        <f t="shared" si="43"/>
        <v>0</v>
      </c>
      <c r="U137" s="117">
        <f t="shared" si="44"/>
        <v>100</v>
      </c>
      <c r="V137" s="116">
        <f t="shared" si="45"/>
        <v>6.7000000000000028</v>
      </c>
      <c r="W137" s="116">
        <f t="shared" si="46"/>
        <v>123.10344827586208</v>
      </c>
      <c r="X137" s="116">
        <f t="shared" si="47"/>
        <v>0</v>
      </c>
      <c r="Y137" s="116">
        <f t="shared" si="48"/>
        <v>100</v>
      </c>
    </row>
    <row r="138" spans="1:26" outlineLevel="1">
      <c r="A138" s="103"/>
      <c r="B138" s="118" t="s">
        <v>98</v>
      </c>
      <c r="C138" s="119">
        <v>2213</v>
      </c>
      <c r="D138" s="156"/>
      <c r="E138" s="120"/>
      <c r="F138" s="159">
        <v>0</v>
      </c>
      <c r="G138" s="120"/>
      <c r="H138" s="159">
        <v>0</v>
      </c>
      <c r="I138" s="120"/>
      <c r="J138" s="177"/>
      <c r="K138" s="158"/>
      <c r="L138" s="159"/>
      <c r="M138" s="120"/>
      <c r="N138" s="159"/>
      <c r="O138" s="120"/>
      <c r="P138" s="159"/>
      <c r="Q138" s="120"/>
      <c r="R138" s="116">
        <f t="shared" si="42"/>
        <v>0</v>
      </c>
      <c r="S138" s="116" t="e">
        <f t="shared" si="39"/>
        <v>#DIV/0!</v>
      </c>
      <c r="T138" s="117">
        <f t="shared" si="43"/>
        <v>0</v>
      </c>
      <c r="U138" s="117" t="e">
        <f t="shared" si="44"/>
        <v>#DIV/0!</v>
      </c>
      <c r="V138" s="116">
        <f t="shared" si="45"/>
        <v>0</v>
      </c>
      <c r="W138" s="116" t="e">
        <f t="shared" si="46"/>
        <v>#DIV/0!</v>
      </c>
      <c r="X138" s="116">
        <f t="shared" si="47"/>
        <v>0</v>
      </c>
      <c r="Y138" s="116" t="e">
        <f t="shared" si="48"/>
        <v>#DIV/0!</v>
      </c>
    </row>
    <row r="139" spans="1:26" outlineLevel="1">
      <c r="A139" s="103"/>
      <c r="B139" s="118" t="s">
        <v>99</v>
      </c>
      <c r="C139" s="119">
        <v>2214</v>
      </c>
      <c r="D139" s="156">
        <v>377.06799999999998</v>
      </c>
      <c r="E139" s="120"/>
      <c r="F139" s="159">
        <v>292.39999999999998</v>
      </c>
      <c r="G139" s="120"/>
      <c r="H139" s="159">
        <v>283.39999999999998</v>
      </c>
      <c r="I139" s="120"/>
      <c r="J139" s="177">
        <v>100.16</v>
      </c>
      <c r="K139" s="158"/>
      <c r="L139" s="159">
        <v>292.39999999999998</v>
      </c>
      <c r="M139" s="120"/>
      <c r="N139" s="159">
        <v>298.39999999999998</v>
      </c>
      <c r="O139" s="120"/>
      <c r="P139" s="159">
        <v>299.10000000000002</v>
      </c>
      <c r="Q139" s="120"/>
      <c r="R139" s="116">
        <f t="shared" si="42"/>
        <v>-84.668000000000006</v>
      </c>
      <c r="S139" s="116">
        <f t="shared" si="39"/>
        <v>77.545694675761396</v>
      </c>
      <c r="T139" s="117">
        <f t="shared" si="43"/>
        <v>0</v>
      </c>
      <c r="U139" s="117">
        <f t="shared" si="44"/>
        <v>100</v>
      </c>
      <c r="V139" s="116">
        <f t="shared" si="45"/>
        <v>6</v>
      </c>
      <c r="W139" s="116">
        <f t="shared" si="46"/>
        <v>102.05198358413132</v>
      </c>
      <c r="X139" s="116">
        <f t="shared" si="47"/>
        <v>0.70000000000004547</v>
      </c>
      <c r="Y139" s="116">
        <f t="shared" si="48"/>
        <v>100.23458445040217</v>
      </c>
    </row>
    <row r="140" spans="1:26" outlineLevel="1">
      <c r="A140" s="103"/>
      <c r="B140" s="161" t="s">
        <v>100</v>
      </c>
      <c r="C140" s="124">
        <v>2215</v>
      </c>
      <c r="D140" s="178">
        <f>D141+D144</f>
        <v>35.475999999999999</v>
      </c>
      <c r="E140" s="125">
        <f t="shared" ref="E140:Q140" si="51">E141+E142+E143+E144</f>
        <v>0</v>
      </c>
      <c r="F140" s="125">
        <f t="shared" si="51"/>
        <v>147.5</v>
      </c>
      <c r="G140" s="125">
        <f t="shared" si="51"/>
        <v>0</v>
      </c>
      <c r="H140" s="125">
        <f t="shared" si="51"/>
        <v>147.5</v>
      </c>
      <c r="I140" s="125">
        <f t="shared" si="51"/>
        <v>0</v>
      </c>
      <c r="J140" s="163">
        <f t="shared" si="51"/>
        <v>0</v>
      </c>
      <c r="K140" s="163">
        <f t="shared" si="51"/>
        <v>0</v>
      </c>
      <c r="L140" s="125">
        <f t="shared" si="51"/>
        <v>52</v>
      </c>
      <c r="M140" s="125">
        <f t="shared" si="51"/>
        <v>0</v>
      </c>
      <c r="N140" s="125">
        <f>N141+N142+N143+N144</f>
        <v>57</v>
      </c>
      <c r="O140" s="125">
        <f t="shared" si="51"/>
        <v>0</v>
      </c>
      <c r="P140" s="125">
        <f>P141+P142+P143+P144</f>
        <v>64</v>
      </c>
      <c r="Q140" s="125">
        <f t="shared" si="51"/>
        <v>0</v>
      </c>
      <c r="R140" s="116">
        <f t="shared" si="42"/>
        <v>112.024</v>
      </c>
      <c r="S140" s="116">
        <f t="shared" si="39"/>
        <v>415.77404442439956</v>
      </c>
      <c r="T140" s="117">
        <f t="shared" si="43"/>
        <v>-95.5</v>
      </c>
      <c r="U140" s="117">
        <f t="shared" si="44"/>
        <v>35.254237288135592</v>
      </c>
      <c r="V140" s="116">
        <f t="shared" si="45"/>
        <v>5</v>
      </c>
      <c r="W140" s="116">
        <f t="shared" si="46"/>
        <v>109.61538461538463</v>
      </c>
      <c r="X140" s="116">
        <f t="shared" si="47"/>
        <v>7</v>
      </c>
      <c r="Y140" s="116">
        <f t="shared" si="48"/>
        <v>112.28070175438596</v>
      </c>
    </row>
    <row r="141" spans="1:26" outlineLevel="1">
      <c r="A141" s="103"/>
      <c r="B141" s="126" t="s">
        <v>136</v>
      </c>
      <c r="C141" s="119">
        <v>22151</v>
      </c>
      <c r="D141" s="156">
        <v>10</v>
      </c>
      <c r="E141" s="120"/>
      <c r="F141" s="120">
        <v>10</v>
      </c>
      <c r="G141" s="120"/>
      <c r="H141" s="120">
        <v>10</v>
      </c>
      <c r="I141" s="120"/>
      <c r="J141" s="158"/>
      <c r="K141" s="158"/>
      <c r="L141" s="120">
        <v>10</v>
      </c>
      <c r="M141" s="120"/>
      <c r="N141" s="120">
        <v>10</v>
      </c>
      <c r="O141" s="120"/>
      <c r="P141" s="120">
        <v>10</v>
      </c>
      <c r="Q141" s="120"/>
      <c r="R141" s="116">
        <f t="shared" si="42"/>
        <v>0</v>
      </c>
      <c r="S141" s="116">
        <f t="shared" si="39"/>
        <v>100</v>
      </c>
      <c r="T141" s="117">
        <f t="shared" si="43"/>
        <v>0</v>
      </c>
      <c r="U141" s="117">
        <f t="shared" si="44"/>
        <v>100</v>
      </c>
      <c r="V141" s="116">
        <f t="shared" si="45"/>
        <v>0</v>
      </c>
      <c r="W141" s="116">
        <f t="shared" si="46"/>
        <v>100</v>
      </c>
      <c r="X141" s="116">
        <f t="shared" si="47"/>
        <v>0</v>
      </c>
      <c r="Y141" s="116">
        <f t="shared" si="48"/>
        <v>100</v>
      </c>
    </row>
    <row r="142" spans="1:26" outlineLevel="1">
      <c r="A142" s="103"/>
      <c r="B142" s="126" t="s">
        <v>137</v>
      </c>
      <c r="C142" s="119">
        <v>22152</v>
      </c>
      <c r="D142" s="156"/>
      <c r="E142" s="120"/>
      <c r="F142" s="159">
        <v>0</v>
      </c>
      <c r="G142" s="120"/>
      <c r="H142" s="159">
        <v>0</v>
      </c>
      <c r="I142" s="120"/>
      <c r="J142" s="177"/>
      <c r="K142" s="158"/>
      <c r="L142" s="159"/>
      <c r="M142" s="120"/>
      <c r="N142" s="159"/>
      <c r="O142" s="120"/>
      <c r="P142" s="159"/>
      <c r="Q142" s="120"/>
      <c r="R142" s="116">
        <f t="shared" si="42"/>
        <v>0</v>
      </c>
      <c r="S142" s="116" t="e">
        <f t="shared" ref="S142:S205" si="52">+F142/D142*100</f>
        <v>#DIV/0!</v>
      </c>
      <c r="T142" s="117">
        <f t="shared" si="43"/>
        <v>0</v>
      </c>
      <c r="U142" s="117" t="e">
        <f t="shared" si="44"/>
        <v>#DIV/0!</v>
      </c>
      <c r="V142" s="116">
        <f t="shared" si="45"/>
        <v>0</v>
      </c>
      <c r="W142" s="116" t="e">
        <f t="shared" si="46"/>
        <v>#DIV/0!</v>
      </c>
      <c r="X142" s="116">
        <f t="shared" si="47"/>
        <v>0</v>
      </c>
      <c r="Y142" s="116" t="e">
        <f t="shared" si="48"/>
        <v>#DIV/0!</v>
      </c>
    </row>
    <row r="143" spans="1:26" outlineLevel="1">
      <c r="A143" s="103"/>
      <c r="B143" s="126" t="s">
        <v>103</v>
      </c>
      <c r="C143" s="119">
        <v>22153</v>
      </c>
      <c r="D143" s="156"/>
      <c r="E143" s="120"/>
      <c r="F143" s="159">
        <v>7</v>
      </c>
      <c r="G143" s="120"/>
      <c r="H143" s="159">
        <v>7</v>
      </c>
      <c r="I143" s="120"/>
      <c r="J143" s="177"/>
      <c r="K143" s="158"/>
      <c r="L143" s="159"/>
      <c r="M143" s="120"/>
      <c r="N143" s="159"/>
      <c r="O143" s="120"/>
      <c r="P143" s="159"/>
      <c r="Q143" s="120"/>
      <c r="R143" s="116">
        <f t="shared" si="42"/>
        <v>7</v>
      </c>
      <c r="S143" s="116" t="e">
        <f t="shared" si="52"/>
        <v>#DIV/0!</v>
      </c>
      <c r="T143" s="117">
        <f t="shared" si="43"/>
        <v>-7</v>
      </c>
      <c r="U143" s="117">
        <f t="shared" si="44"/>
        <v>0</v>
      </c>
      <c r="V143" s="116">
        <f t="shared" si="45"/>
        <v>0</v>
      </c>
      <c r="W143" s="116" t="e">
        <f t="shared" si="46"/>
        <v>#DIV/0!</v>
      </c>
      <c r="X143" s="116">
        <f t="shared" si="47"/>
        <v>0</v>
      </c>
      <c r="Y143" s="116" t="e">
        <f t="shared" si="48"/>
        <v>#DIV/0!</v>
      </c>
    </row>
    <row r="144" spans="1:26" outlineLevel="1">
      <c r="A144" s="103"/>
      <c r="B144" s="126" t="s">
        <v>138</v>
      </c>
      <c r="C144" s="119">
        <v>22154</v>
      </c>
      <c r="D144" s="156">
        <v>25.475999999999999</v>
      </c>
      <c r="E144" s="120"/>
      <c r="F144" s="159">
        <v>130.5</v>
      </c>
      <c r="G144" s="120"/>
      <c r="H144" s="159">
        <v>130.5</v>
      </c>
      <c r="I144" s="120"/>
      <c r="J144" s="177"/>
      <c r="K144" s="158"/>
      <c r="L144" s="159">
        <f>22+20</f>
        <v>42</v>
      </c>
      <c r="M144" s="120"/>
      <c r="N144" s="159">
        <f>22+25</f>
        <v>47</v>
      </c>
      <c r="O144" s="120"/>
      <c r="P144" s="159">
        <f>24+30</f>
        <v>54</v>
      </c>
      <c r="Q144" s="120"/>
      <c r="R144" s="116">
        <f t="shared" si="42"/>
        <v>105.024</v>
      </c>
      <c r="S144" s="116">
        <f t="shared" si="52"/>
        <v>512.24682053697597</v>
      </c>
      <c r="T144" s="117">
        <f t="shared" si="43"/>
        <v>-88.5</v>
      </c>
      <c r="U144" s="117">
        <f t="shared" si="44"/>
        <v>32.183908045977013</v>
      </c>
      <c r="V144" s="116">
        <f t="shared" si="45"/>
        <v>5</v>
      </c>
      <c r="W144" s="116">
        <f t="shared" si="46"/>
        <v>111.90476190476191</v>
      </c>
      <c r="X144" s="116">
        <f t="shared" si="47"/>
        <v>7</v>
      </c>
      <c r="Y144" s="116">
        <f t="shared" si="48"/>
        <v>114.89361702127661</v>
      </c>
    </row>
    <row r="145" spans="1:25" outlineLevel="1">
      <c r="A145" s="103"/>
      <c r="B145" s="122" t="s">
        <v>105</v>
      </c>
      <c r="C145" s="119">
        <v>2217</v>
      </c>
      <c r="D145" s="156"/>
      <c r="E145" s="120"/>
      <c r="F145" s="159">
        <v>0</v>
      </c>
      <c r="G145" s="120"/>
      <c r="H145" s="159">
        <v>0</v>
      </c>
      <c r="I145" s="120"/>
      <c r="J145" s="177"/>
      <c r="K145" s="158"/>
      <c r="L145" s="159"/>
      <c r="M145" s="120"/>
      <c r="N145" s="159"/>
      <c r="O145" s="120"/>
      <c r="P145" s="159"/>
      <c r="Q145" s="120"/>
      <c r="R145" s="116">
        <f t="shared" si="42"/>
        <v>0</v>
      </c>
      <c r="S145" s="116" t="e">
        <f t="shared" si="52"/>
        <v>#DIV/0!</v>
      </c>
      <c r="T145" s="117">
        <f t="shared" si="43"/>
        <v>0</v>
      </c>
      <c r="U145" s="117" t="e">
        <f t="shared" si="44"/>
        <v>#DIV/0!</v>
      </c>
      <c r="V145" s="116">
        <f t="shared" si="45"/>
        <v>0</v>
      </c>
      <c r="W145" s="116" t="e">
        <f t="shared" si="46"/>
        <v>#DIV/0!</v>
      </c>
      <c r="X145" s="116">
        <f t="shared" si="47"/>
        <v>0</v>
      </c>
      <c r="Y145" s="116" t="e">
        <f t="shared" si="48"/>
        <v>#DIV/0!</v>
      </c>
    </row>
    <row r="146" spans="1:25" outlineLevel="1">
      <c r="A146" s="103"/>
      <c r="B146" s="118" t="s">
        <v>106</v>
      </c>
      <c r="C146" s="119">
        <v>2218</v>
      </c>
      <c r="D146" s="156"/>
      <c r="E146" s="120"/>
      <c r="F146" s="159">
        <v>0</v>
      </c>
      <c r="G146" s="120"/>
      <c r="H146" s="159">
        <v>0</v>
      </c>
      <c r="I146" s="120"/>
      <c r="J146" s="177"/>
      <c r="K146" s="158"/>
      <c r="L146" s="159"/>
      <c r="M146" s="120"/>
      <c r="N146" s="159"/>
      <c r="O146" s="120"/>
      <c r="P146" s="159"/>
      <c r="Q146" s="120"/>
      <c r="R146" s="116">
        <f t="shared" si="42"/>
        <v>0</v>
      </c>
      <c r="S146" s="116" t="e">
        <f t="shared" si="52"/>
        <v>#DIV/0!</v>
      </c>
      <c r="T146" s="117">
        <f t="shared" si="43"/>
        <v>0</v>
      </c>
      <c r="U146" s="117" t="e">
        <f t="shared" si="44"/>
        <v>#DIV/0!</v>
      </c>
      <c r="V146" s="116">
        <f t="shared" si="45"/>
        <v>0</v>
      </c>
      <c r="W146" s="116" t="e">
        <f t="shared" si="46"/>
        <v>#DIV/0!</v>
      </c>
      <c r="X146" s="116">
        <f t="shared" si="47"/>
        <v>0</v>
      </c>
      <c r="Y146" s="116" t="e">
        <f t="shared" si="48"/>
        <v>#DIV/0!</v>
      </c>
    </row>
    <row r="147" spans="1:25" outlineLevel="1">
      <c r="A147" s="103"/>
      <c r="B147" s="118" t="s">
        <v>139</v>
      </c>
      <c r="C147" s="119">
        <v>2221</v>
      </c>
      <c r="D147" s="156"/>
      <c r="E147" s="120"/>
      <c r="F147" s="159">
        <v>0</v>
      </c>
      <c r="G147" s="120"/>
      <c r="H147" s="159">
        <v>0</v>
      </c>
      <c r="I147" s="120"/>
      <c r="J147" s="177"/>
      <c r="K147" s="158"/>
      <c r="L147" s="159"/>
      <c r="M147" s="120"/>
      <c r="N147" s="159"/>
      <c r="O147" s="120"/>
      <c r="P147" s="159">
        <v>50</v>
      </c>
      <c r="Q147" s="120"/>
      <c r="R147" s="116">
        <f t="shared" si="42"/>
        <v>0</v>
      </c>
      <c r="S147" s="116" t="e">
        <f t="shared" si="52"/>
        <v>#DIV/0!</v>
      </c>
      <c r="T147" s="117">
        <f t="shared" si="43"/>
        <v>0</v>
      </c>
      <c r="U147" s="117" t="e">
        <f t="shared" si="44"/>
        <v>#DIV/0!</v>
      </c>
      <c r="V147" s="116">
        <f t="shared" si="45"/>
        <v>0</v>
      </c>
      <c r="W147" s="116" t="e">
        <f t="shared" si="46"/>
        <v>#DIV/0!</v>
      </c>
      <c r="X147" s="116">
        <f t="shared" si="47"/>
        <v>50</v>
      </c>
      <c r="Y147" s="116" t="e">
        <f t="shared" si="48"/>
        <v>#DIV/0!</v>
      </c>
    </row>
    <row r="148" spans="1:25" ht="25.5" outlineLevel="1">
      <c r="A148" s="103"/>
      <c r="B148" s="128" t="s">
        <v>108</v>
      </c>
      <c r="C148" s="119">
        <v>2222</v>
      </c>
      <c r="D148" s="156">
        <v>34.5</v>
      </c>
      <c r="E148" s="120"/>
      <c r="F148" s="159">
        <v>38</v>
      </c>
      <c r="G148" s="120"/>
      <c r="H148" s="159">
        <v>38</v>
      </c>
      <c r="I148" s="120"/>
      <c r="J148" s="177">
        <v>9.3000000000000007</v>
      </c>
      <c r="K148" s="158"/>
      <c r="L148" s="159">
        <v>40</v>
      </c>
      <c r="M148" s="120"/>
      <c r="N148" s="159">
        <v>50</v>
      </c>
      <c r="O148" s="120"/>
      <c r="P148" s="159">
        <v>60</v>
      </c>
      <c r="Q148" s="120"/>
      <c r="R148" s="116">
        <f t="shared" si="42"/>
        <v>3.5</v>
      </c>
      <c r="S148" s="116">
        <f t="shared" si="52"/>
        <v>110.14492753623189</v>
      </c>
      <c r="T148" s="117">
        <f t="shared" si="43"/>
        <v>2</v>
      </c>
      <c r="U148" s="117">
        <f t="shared" si="44"/>
        <v>105.26315789473684</v>
      </c>
      <c r="V148" s="116">
        <f t="shared" si="45"/>
        <v>10</v>
      </c>
      <c r="W148" s="116">
        <f t="shared" si="46"/>
        <v>125</v>
      </c>
      <c r="X148" s="116">
        <f t="shared" si="47"/>
        <v>10</v>
      </c>
      <c r="Y148" s="116">
        <f t="shared" si="48"/>
        <v>120</v>
      </c>
    </row>
    <row r="149" spans="1:25" outlineLevel="1">
      <c r="A149" s="103"/>
      <c r="B149" s="128" t="s">
        <v>145</v>
      </c>
      <c r="C149" s="119">
        <v>2224</v>
      </c>
      <c r="D149" s="156"/>
      <c r="E149" s="120"/>
      <c r="F149" s="120">
        <v>0</v>
      </c>
      <c r="G149" s="120"/>
      <c r="H149" s="120">
        <v>0</v>
      </c>
      <c r="I149" s="120"/>
      <c r="J149" s="158"/>
      <c r="K149" s="158"/>
      <c r="L149" s="120"/>
      <c r="M149" s="120"/>
      <c r="N149" s="120"/>
      <c r="O149" s="120"/>
      <c r="P149" s="120"/>
      <c r="Q149" s="120"/>
      <c r="R149" s="116">
        <f t="shared" si="42"/>
        <v>0</v>
      </c>
      <c r="S149" s="116" t="e">
        <f t="shared" si="52"/>
        <v>#DIV/0!</v>
      </c>
      <c r="T149" s="117">
        <f t="shared" si="43"/>
        <v>0</v>
      </c>
      <c r="U149" s="117" t="e">
        <f t="shared" si="44"/>
        <v>#DIV/0!</v>
      </c>
      <c r="V149" s="116">
        <f t="shared" si="45"/>
        <v>0</v>
      </c>
      <c r="W149" s="116" t="e">
        <f t="shared" si="46"/>
        <v>#DIV/0!</v>
      </c>
      <c r="X149" s="116">
        <f t="shared" si="47"/>
        <v>0</v>
      </c>
      <c r="Y149" s="116" t="e">
        <f t="shared" si="48"/>
        <v>#DIV/0!</v>
      </c>
    </row>
    <row r="150" spans="1:25" ht="25.5" outlineLevel="1">
      <c r="A150" s="103"/>
      <c r="B150" s="139" t="s">
        <v>121</v>
      </c>
      <c r="C150" s="119">
        <v>2721</v>
      </c>
      <c r="D150" s="156"/>
      <c r="E150" s="120"/>
      <c r="F150" s="120">
        <v>0</v>
      </c>
      <c r="G150" s="120"/>
      <c r="H150" s="120">
        <v>0</v>
      </c>
      <c r="I150" s="120"/>
      <c r="J150" s="158"/>
      <c r="K150" s="158"/>
      <c r="L150" s="120"/>
      <c r="M150" s="120"/>
      <c r="N150" s="120"/>
      <c r="O150" s="120"/>
      <c r="P150" s="120"/>
      <c r="Q150" s="120"/>
      <c r="R150" s="116">
        <f t="shared" si="42"/>
        <v>0</v>
      </c>
      <c r="S150" s="116" t="e">
        <f t="shared" si="52"/>
        <v>#DIV/0!</v>
      </c>
      <c r="T150" s="117">
        <f t="shared" si="43"/>
        <v>0</v>
      </c>
      <c r="U150" s="117" t="e">
        <f t="shared" si="44"/>
        <v>#DIV/0!</v>
      </c>
      <c r="V150" s="116">
        <f t="shared" si="45"/>
        <v>0</v>
      </c>
      <c r="W150" s="116" t="e">
        <f t="shared" si="46"/>
        <v>#DIV/0!</v>
      </c>
      <c r="X150" s="116">
        <f t="shared" si="47"/>
        <v>0</v>
      </c>
      <c r="Y150" s="116" t="e">
        <f t="shared" si="48"/>
        <v>#DIV/0!</v>
      </c>
    </row>
    <row r="151" spans="1:25" outlineLevel="1">
      <c r="A151" s="103"/>
      <c r="B151" s="128" t="s">
        <v>141</v>
      </c>
      <c r="C151" s="119">
        <v>2231</v>
      </c>
      <c r="D151" s="156">
        <v>100</v>
      </c>
      <c r="E151" s="120"/>
      <c r="F151" s="120">
        <f>F152+F153+F155</f>
        <v>110</v>
      </c>
      <c r="G151" s="120"/>
      <c r="H151" s="120">
        <f>H152+H153+H155</f>
        <v>110</v>
      </c>
      <c r="I151" s="120"/>
      <c r="J151" s="158">
        <f>J152+J153</f>
        <v>46.2</v>
      </c>
      <c r="K151" s="158"/>
      <c r="L151" s="120">
        <f>L152+L153+L155</f>
        <v>110</v>
      </c>
      <c r="M151" s="120"/>
      <c r="N151" s="120">
        <f>N152+N153+N155</f>
        <v>110</v>
      </c>
      <c r="O151" s="120"/>
      <c r="P151" s="120">
        <f>P152+P153+P155</f>
        <v>115</v>
      </c>
      <c r="Q151" s="120"/>
      <c r="R151" s="116">
        <f t="shared" si="42"/>
        <v>10</v>
      </c>
      <c r="S151" s="116">
        <f t="shared" si="52"/>
        <v>110.00000000000001</v>
      </c>
      <c r="T151" s="117">
        <f t="shared" si="43"/>
        <v>0</v>
      </c>
      <c r="U151" s="117">
        <f t="shared" si="44"/>
        <v>100</v>
      </c>
      <c r="V151" s="116">
        <f t="shared" si="45"/>
        <v>0</v>
      </c>
      <c r="W151" s="116">
        <f t="shared" si="46"/>
        <v>100</v>
      </c>
      <c r="X151" s="116">
        <f t="shared" si="47"/>
        <v>5</v>
      </c>
      <c r="Y151" s="116">
        <f t="shared" si="48"/>
        <v>104.54545454545455</v>
      </c>
    </row>
    <row r="152" spans="1:25" outlineLevel="1">
      <c r="A152" s="103"/>
      <c r="B152" s="128" t="s">
        <v>113</v>
      </c>
      <c r="C152" s="119">
        <v>22311100</v>
      </c>
      <c r="D152" s="156"/>
      <c r="E152" s="120"/>
      <c r="F152" s="120"/>
      <c r="G152" s="120"/>
      <c r="H152" s="120"/>
      <c r="I152" s="120"/>
      <c r="J152" s="158"/>
      <c r="K152" s="158"/>
      <c r="L152" s="120"/>
      <c r="M152" s="120"/>
      <c r="N152" s="120"/>
      <c r="O152" s="120"/>
      <c r="P152" s="120"/>
      <c r="Q152" s="120"/>
      <c r="R152" s="116">
        <f t="shared" si="42"/>
        <v>0</v>
      </c>
      <c r="S152" s="116" t="e">
        <f t="shared" si="52"/>
        <v>#DIV/0!</v>
      </c>
      <c r="T152" s="117">
        <f t="shared" si="43"/>
        <v>0</v>
      </c>
      <c r="U152" s="117" t="e">
        <f t="shared" si="44"/>
        <v>#DIV/0!</v>
      </c>
      <c r="V152" s="116">
        <f t="shared" si="45"/>
        <v>0</v>
      </c>
      <c r="W152" s="116" t="e">
        <f t="shared" si="46"/>
        <v>#DIV/0!</v>
      </c>
      <c r="X152" s="116">
        <f t="shared" si="47"/>
        <v>0</v>
      </c>
      <c r="Y152" s="116" t="e">
        <f t="shared" si="48"/>
        <v>#DIV/0!</v>
      </c>
    </row>
    <row r="153" spans="1:25" outlineLevel="1">
      <c r="A153" s="103"/>
      <c r="B153" s="128" t="s">
        <v>114</v>
      </c>
      <c r="C153" s="119">
        <v>22311200</v>
      </c>
      <c r="D153" s="156">
        <v>100</v>
      </c>
      <c r="E153" s="120"/>
      <c r="F153" s="159">
        <v>110</v>
      </c>
      <c r="G153" s="120"/>
      <c r="H153" s="159">
        <v>110</v>
      </c>
      <c r="I153" s="120"/>
      <c r="J153" s="177">
        <v>46.2</v>
      </c>
      <c r="K153" s="158"/>
      <c r="L153" s="159">
        <v>110</v>
      </c>
      <c r="M153" s="120"/>
      <c r="N153" s="159">
        <v>110</v>
      </c>
      <c r="O153" s="120"/>
      <c r="P153" s="159">
        <v>115</v>
      </c>
      <c r="Q153" s="120"/>
      <c r="R153" s="116">
        <f t="shared" si="42"/>
        <v>10</v>
      </c>
      <c r="S153" s="116">
        <f t="shared" si="52"/>
        <v>110.00000000000001</v>
      </c>
      <c r="T153" s="117">
        <f t="shared" si="43"/>
        <v>0</v>
      </c>
      <c r="U153" s="117">
        <f t="shared" si="44"/>
        <v>100</v>
      </c>
      <c r="V153" s="116">
        <f t="shared" si="45"/>
        <v>0</v>
      </c>
      <c r="W153" s="116">
        <f t="shared" si="46"/>
        <v>100</v>
      </c>
      <c r="X153" s="116">
        <f t="shared" si="47"/>
        <v>5</v>
      </c>
      <c r="Y153" s="116">
        <f t="shared" si="48"/>
        <v>104.54545454545455</v>
      </c>
    </row>
    <row r="154" spans="1:25" ht="25.5" outlineLevel="1">
      <c r="A154" s="103"/>
      <c r="B154" s="128" t="s">
        <v>115</v>
      </c>
      <c r="C154" s="119">
        <v>22311300</v>
      </c>
      <c r="D154" s="120"/>
      <c r="E154" s="120"/>
      <c r="F154" s="120">
        <v>0</v>
      </c>
      <c r="G154" s="120"/>
      <c r="H154" s="120">
        <v>0</v>
      </c>
      <c r="I154" s="120"/>
      <c r="J154" s="158"/>
      <c r="K154" s="158"/>
      <c r="L154" s="120"/>
      <c r="M154" s="120"/>
      <c r="N154" s="120"/>
      <c r="O154" s="120"/>
      <c r="P154" s="120"/>
      <c r="Q154" s="120"/>
      <c r="R154" s="116">
        <f t="shared" si="42"/>
        <v>0</v>
      </c>
      <c r="S154" s="116" t="e">
        <f t="shared" si="52"/>
        <v>#DIV/0!</v>
      </c>
      <c r="T154" s="117">
        <f t="shared" si="43"/>
        <v>0</v>
      </c>
      <c r="U154" s="117" t="e">
        <f t="shared" si="44"/>
        <v>#DIV/0!</v>
      </c>
      <c r="V154" s="116">
        <f t="shared" si="45"/>
        <v>0</v>
      </c>
      <c r="W154" s="116" t="e">
        <f t="shared" si="46"/>
        <v>#DIV/0!</v>
      </c>
      <c r="X154" s="116">
        <f t="shared" si="47"/>
        <v>0</v>
      </c>
      <c r="Y154" s="116" t="e">
        <f t="shared" si="48"/>
        <v>#DIV/0!</v>
      </c>
    </row>
    <row r="155" spans="1:25" ht="13.5" customHeight="1" outlineLevel="1">
      <c r="A155" s="103"/>
      <c r="B155" s="128" t="s">
        <v>116</v>
      </c>
      <c r="C155" s="119">
        <v>22311400</v>
      </c>
      <c r="D155" s="120"/>
      <c r="E155" s="120"/>
      <c r="F155" s="120">
        <v>0</v>
      </c>
      <c r="G155" s="120"/>
      <c r="H155" s="120">
        <v>0</v>
      </c>
      <c r="I155" s="120"/>
      <c r="J155" s="158"/>
      <c r="K155" s="158"/>
      <c r="L155" s="120"/>
      <c r="M155" s="120"/>
      <c r="N155" s="120"/>
      <c r="O155" s="120"/>
      <c r="P155" s="120"/>
      <c r="Q155" s="120"/>
      <c r="R155" s="116">
        <f t="shared" si="42"/>
        <v>0</v>
      </c>
      <c r="S155" s="116" t="e">
        <f t="shared" si="52"/>
        <v>#DIV/0!</v>
      </c>
      <c r="T155" s="117">
        <f t="shared" si="43"/>
        <v>0</v>
      </c>
      <c r="U155" s="117" t="e">
        <f t="shared" si="44"/>
        <v>#DIV/0!</v>
      </c>
      <c r="V155" s="116">
        <f t="shared" si="45"/>
        <v>0</v>
      </c>
      <c r="W155" s="116" t="e">
        <f t="shared" si="46"/>
        <v>#DIV/0!</v>
      </c>
      <c r="X155" s="116">
        <f t="shared" si="47"/>
        <v>0</v>
      </c>
      <c r="Y155" s="116" t="e">
        <f t="shared" si="48"/>
        <v>#DIV/0!</v>
      </c>
    </row>
    <row r="156" spans="1:25" ht="13.5" customHeight="1" outlineLevel="1">
      <c r="A156" s="103"/>
      <c r="B156" s="128" t="s">
        <v>117</v>
      </c>
      <c r="C156" s="119">
        <v>2235</v>
      </c>
      <c r="D156" s="120"/>
      <c r="E156" s="120"/>
      <c r="F156" s="120">
        <v>0</v>
      </c>
      <c r="G156" s="120"/>
      <c r="H156" s="120">
        <v>0</v>
      </c>
      <c r="I156" s="120"/>
      <c r="J156" s="158"/>
      <c r="K156" s="158"/>
      <c r="L156" s="120"/>
      <c r="M156" s="120"/>
      <c r="N156" s="120"/>
      <c r="O156" s="120"/>
      <c r="P156" s="120"/>
      <c r="Q156" s="120"/>
      <c r="R156" s="116">
        <f t="shared" si="42"/>
        <v>0</v>
      </c>
      <c r="S156" s="116" t="e">
        <f t="shared" si="52"/>
        <v>#DIV/0!</v>
      </c>
      <c r="T156" s="117">
        <f t="shared" si="43"/>
        <v>0</v>
      </c>
      <c r="U156" s="117" t="e">
        <f t="shared" si="44"/>
        <v>#DIV/0!</v>
      </c>
      <c r="V156" s="116">
        <f t="shared" si="45"/>
        <v>0</v>
      </c>
      <c r="W156" s="116" t="e">
        <f t="shared" si="46"/>
        <v>#DIV/0!</v>
      </c>
      <c r="X156" s="116">
        <f t="shared" si="47"/>
        <v>0</v>
      </c>
      <c r="Y156" s="116" t="e">
        <f t="shared" si="48"/>
        <v>#DIV/0!</v>
      </c>
    </row>
    <row r="157" spans="1:25" ht="13.5" customHeight="1" outlineLevel="1">
      <c r="A157" s="103"/>
      <c r="B157" s="118" t="s">
        <v>118</v>
      </c>
      <c r="C157" s="135">
        <v>2511</v>
      </c>
      <c r="D157" s="120"/>
      <c r="E157" s="120"/>
      <c r="F157" s="120">
        <v>0</v>
      </c>
      <c r="G157" s="120"/>
      <c r="H157" s="120">
        <v>0</v>
      </c>
      <c r="I157" s="120"/>
      <c r="J157" s="158"/>
      <c r="K157" s="158"/>
      <c r="L157" s="120"/>
      <c r="M157" s="120"/>
      <c r="N157" s="120"/>
      <c r="O157" s="120"/>
      <c r="P157" s="120"/>
      <c r="Q157" s="120"/>
      <c r="R157" s="116">
        <f t="shared" si="42"/>
        <v>0</v>
      </c>
      <c r="S157" s="116" t="e">
        <f t="shared" si="52"/>
        <v>#DIV/0!</v>
      </c>
      <c r="T157" s="117">
        <f t="shared" si="43"/>
        <v>0</v>
      </c>
      <c r="U157" s="117" t="e">
        <f t="shared" si="44"/>
        <v>#DIV/0!</v>
      </c>
      <c r="V157" s="116">
        <f t="shared" si="45"/>
        <v>0</v>
      </c>
      <c r="W157" s="116" t="e">
        <f t="shared" si="46"/>
        <v>#DIV/0!</v>
      </c>
      <c r="X157" s="116">
        <f t="shared" si="47"/>
        <v>0</v>
      </c>
      <c r="Y157" s="116" t="e">
        <f t="shared" si="48"/>
        <v>#DIV/0!</v>
      </c>
    </row>
    <row r="158" spans="1:25" ht="13.5" customHeight="1" outlineLevel="1">
      <c r="A158" s="103"/>
      <c r="B158" s="118" t="s">
        <v>119</v>
      </c>
      <c r="C158" s="135">
        <v>2512</v>
      </c>
      <c r="D158" s="120"/>
      <c r="E158" s="120"/>
      <c r="F158" s="120">
        <v>0</v>
      </c>
      <c r="G158" s="120"/>
      <c r="H158" s="120">
        <v>0</v>
      </c>
      <c r="I158" s="120"/>
      <c r="J158" s="158"/>
      <c r="K158" s="158"/>
      <c r="L158" s="120"/>
      <c r="M158" s="120"/>
      <c r="N158" s="120"/>
      <c r="O158" s="120"/>
      <c r="P158" s="120"/>
      <c r="Q158" s="120"/>
      <c r="R158" s="116">
        <f t="shared" si="42"/>
        <v>0</v>
      </c>
      <c r="S158" s="116" t="e">
        <f t="shared" si="52"/>
        <v>#DIV/0!</v>
      </c>
      <c r="T158" s="117">
        <f t="shared" si="43"/>
        <v>0</v>
      </c>
      <c r="U158" s="117" t="e">
        <f t="shared" si="44"/>
        <v>#DIV/0!</v>
      </c>
      <c r="V158" s="116">
        <f t="shared" si="45"/>
        <v>0</v>
      </c>
      <c r="W158" s="116" t="e">
        <f t="shared" si="46"/>
        <v>#DIV/0!</v>
      </c>
      <c r="X158" s="116">
        <f t="shared" si="47"/>
        <v>0</v>
      </c>
      <c r="Y158" s="116" t="e">
        <f t="shared" si="48"/>
        <v>#DIV/0!</v>
      </c>
    </row>
    <row r="159" spans="1:25" ht="13.5" customHeight="1" outlineLevel="1">
      <c r="A159" s="103"/>
      <c r="B159" s="118" t="s">
        <v>146</v>
      </c>
      <c r="C159" s="135">
        <v>2521</v>
      </c>
      <c r="D159" s="120"/>
      <c r="E159" s="120"/>
      <c r="F159" s="120">
        <v>0</v>
      </c>
      <c r="G159" s="120"/>
      <c r="H159" s="120">
        <v>0</v>
      </c>
      <c r="I159" s="120"/>
      <c r="J159" s="158"/>
      <c r="K159" s="158"/>
      <c r="L159" s="120"/>
      <c r="M159" s="120"/>
      <c r="N159" s="120"/>
      <c r="O159" s="120"/>
      <c r="P159" s="120"/>
      <c r="Q159" s="120"/>
      <c r="R159" s="116">
        <f t="shared" si="42"/>
        <v>0</v>
      </c>
      <c r="S159" s="116" t="e">
        <f t="shared" si="52"/>
        <v>#DIV/0!</v>
      </c>
      <c r="T159" s="117">
        <f t="shared" si="43"/>
        <v>0</v>
      </c>
      <c r="U159" s="117" t="e">
        <f t="shared" si="44"/>
        <v>#DIV/0!</v>
      </c>
      <c r="V159" s="116">
        <f t="shared" si="45"/>
        <v>0</v>
      </c>
      <c r="W159" s="116" t="e">
        <f t="shared" si="46"/>
        <v>#DIV/0!</v>
      </c>
      <c r="X159" s="116">
        <f t="shared" si="47"/>
        <v>0</v>
      </c>
      <c r="Y159" s="116" t="e">
        <f t="shared" si="48"/>
        <v>#DIV/0!</v>
      </c>
    </row>
    <row r="160" spans="1:25" ht="13.5" customHeight="1" outlineLevel="1">
      <c r="A160" s="103"/>
      <c r="B160" s="136" t="s">
        <v>121</v>
      </c>
      <c r="C160" s="119">
        <v>2721</v>
      </c>
      <c r="D160" s="120"/>
      <c r="E160" s="120"/>
      <c r="F160" s="120">
        <v>0</v>
      </c>
      <c r="G160" s="120"/>
      <c r="H160" s="120">
        <v>0</v>
      </c>
      <c r="I160" s="120"/>
      <c r="J160" s="158"/>
      <c r="K160" s="158"/>
      <c r="L160" s="120"/>
      <c r="M160" s="120"/>
      <c r="N160" s="120"/>
      <c r="O160" s="120"/>
      <c r="P160" s="120"/>
      <c r="Q160" s="120"/>
      <c r="R160" s="116">
        <f t="shared" si="42"/>
        <v>0</v>
      </c>
      <c r="S160" s="116" t="e">
        <f t="shared" si="52"/>
        <v>#DIV/0!</v>
      </c>
      <c r="T160" s="117">
        <f t="shared" si="43"/>
        <v>0</v>
      </c>
      <c r="U160" s="117" t="e">
        <f t="shared" si="44"/>
        <v>#DIV/0!</v>
      </c>
      <c r="V160" s="116">
        <f t="shared" si="45"/>
        <v>0</v>
      </c>
      <c r="W160" s="116" t="e">
        <f t="shared" si="46"/>
        <v>#DIV/0!</v>
      </c>
      <c r="X160" s="116">
        <f t="shared" si="47"/>
        <v>0</v>
      </c>
      <c r="Y160" s="116" t="e">
        <f t="shared" si="48"/>
        <v>#DIV/0!</v>
      </c>
    </row>
    <row r="161" spans="1:26" ht="13.5" customHeight="1" outlineLevel="1">
      <c r="A161" s="103"/>
      <c r="B161" s="122" t="s">
        <v>125</v>
      </c>
      <c r="C161" s="135">
        <v>2824</v>
      </c>
      <c r="D161" s="120"/>
      <c r="E161" s="120"/>
      <c r="F161" s="120">
        <v>0</v>
      </c>
      <c r="G161" s="120"/>
      <c r="H161" s="120">
        <v>0</v>
      </c>
      <c r="I161" s="120"/>
      <c r="J161" s="158"/>
      <c r="K161" s="158"/>
      <c r="L161" s="120"/>
      <c r="M161" s="120"/>
      <c r="N161" s="120"/>
      <c r="O161" s="120"/>
      <c r="P161" s="120"/>
      <c r="Q161" s="120"/>
      <c r="R161" s="116">
        <f t="shared" si="42"/>
        <v>0</v>
      </c>
      <c r="S161" s="116" t="e">
        <f t="shared" si="52"/>
        <v>#DIV/0!</v>
      </c>
      <c r="T161" s="117">
        <f t="shared" si="43"/>
        <v>0</v>
      </c>
      <c r="U161" s="117" t="e">
        <f t="shared" si="44"/>
        <v>#DIV/0!</v>
      </c>
      <c r="V161" s="116">
        <f t="shared" si="45"/>
        <v>0</v>
      </c>
      <c r="W161" s="116" t="e">
        <f t="shared" si="46"/>
        <v>#DIV/0!</v>
      </c>
      <c r="X161" s="116">
        <f t="shared" si="47"/>
        <v>0</v>
      </c>
      <c r="Y161" s="116" t="e">
        <f t="shared" si="48"/>
        <v>#DIV/0!</v>
      </c>
    </row>
    <row r="162" spans="1:26" outlineLevel="1">
      <c r="A162" s="103"/>
      <c r="B162" s="140" t="s">
        <v>126</v>
      </c>
      <c r="C162" s="119"/>
      <c r="D162" s="141">
        <f>SUM(D163:D165)</f>
        <v>167.47</v>
      </c>
      <c r="E162" s="141">
        <f>SUM(E163:E165)</f>
        <v>0</v>
      </c>
      <c r="F162" s="141">
        <f>F163+F164+F165</f>
        <v>140</v>
      </c>
      <c r="G162" s="141">
        <f>SUM(G163:G165)</f>
        <v>0</v>
      </c>
      <c r="H162" s="141">
        <f>H163+H164+H165</f>
        <v>140</v>
      </c>
      <c r="I162" s="141">
        <f>SUM(I163:I165)</f>
        <v>0</v>
      </c>
      <c r="J162" s="169">
        <f>SUM(J163:J165)</f>
        <v>0</v>
      </c>
      <c r="K162" s="169">
        <f>SUM(K163:K165)</f>
        <v>0</v>
      </c>
      <c r="L162" s="141">
        <f>L163+L164+L165</f>
        <v>0</v>
      </c>
      <c r="M162" s="141">
        <f>SUM(M163:M165)</f>
        <v>0</v>
      </c>
      <c r="N162" s="141">
        <f>N163+N164+N165</f>
        <v>0</v>
      </c>
      <c r="O162" s="141">
        <f>SUM(O163:O165)</f>
        <v>0</v>
      </c>
      <c r="P162" s="141">
        <f>P163+P164+P165</f>
        <v>60</v>
      </c>
      <c r="Q162" s="141">
        <f>SUM(Q163:Q165)</f>
        <v>0</v>
      </c>
      <c r="R162" s="116">
        <f t="shared" si="42"/>
        <v>-27.47</v>
      </c>
      <c r="S162" s="116">
        <f t="shared" si="52"/>
        <v>83.59706216038694</v>
      </c>
      <c r="T162" s="117">
        <f t="shared" si="43"/>
        <v>-140</v>
      </c>
      <c r="U162" s="117">
        <f t="shared" si="44"/>
        <v>0</v>
      </c>
      <c r="V162" s="116">
        <f t="shared" si="45"/>
        <v>0</v>
      </c>
      <c r="W162" s="116" t="e">
        <f t="shared" si="46"/>
        <v>#DIV/0!</v>
      </c>
      <c r="X162" s="116">
        <f t="shared" si="47"/>
        <v>60</v>
      </c>
      <c r="Y162" s="116" t="e">
        <f t="shared" si="48"/>
        <v>#DIV/0!</v>
      </c>
    </row>
    <row r="163" spans="1:26" outlineLevel="1">
      <c r="A163" s="103"/>
      <c r="B163" s="118" t="s">
        <v>127</v>
      </c>
      <c r="C163" s="119">
        <v>3111</v>
      </c>
      <c r="D163" s="170"/>
      <c r="E163" s="120"/>
      <c r="F163" s="120"/>
      <c r="G163" s="120"/>
      <c r="H163" s="120"/>
      <c r="I163" s="120"/>
      <c r="J163" s="158"/>
      <c r="K163" s="158"/>
      <c r="L163" s="120"/>
      <c r="M163" s="120"/>
      <c r="N163" s="120"/>
      <c r="O163" s="120"/>
      <c r="P163" s="120"/>
      <c r="Q163" s="120"/>
      <c r="R163" s="116">
        <f t="shared" si="42"/>
        <v>0</v>
      </c>
      <c r="S163" s="116" t="e">
        <f t="shared" si="52"/>
        <v>#DIV/0!</v>
      </c>
      <c r="T163" s="117">
        <f t="shared" si="43"/>
        <v>0</v>
      </c>
      <c r="U163" s="117" t="e">
        <f t="shared" si="44"/>
        <v>#DIV/0!</v>
      </c>
      <c r="V163" s="116">
        <f t="shared" si="45"/>
        <v>0</v>
      </c>
      <c r="W163" s="116" t="e">
        <f t="shared" si="46"/>
        <v>#DIV/0!</v>
      </c>
      <c r="X163" s="116">
        <f t="shared" si="47"/>
        <v>0</v>
      </c>
      <c r="Y163" s="116" t="e">
        <f t="shared" si="48"/>
        <v>#DIV/0!</v>
      </c>
    </row>
    <row r="164" spans="1:26" outlineLevel="1">
      <c r="A164" s="103"/>
      <c r="B164" s="118" t="s">
        <v>128</v>
      </c>
      <c r="C164" s="119">
        <v>3112</v>
      </c>
      <c r="D164" s="170">
        <v>167.47</v>
      </c>
      <c r="E164" s="120"/>
      <c r="F164" s="120">
        <v>140</v>
      </c>
      <c r="G164" s="120"/>
      <c r="H164" s="120">
        <v>140</v>
      </c>
      <c r="I164" s="120"/>
      <c r="J164" s="158"/>
      <c r="K164" s="158"/>
      <c r="L164" s="120"/>
      <c r="M164" s="120"/>
      <c r="N164" s="120"/>
      <c r="O164" s="120"/>
      <c r="P164" s="120">
        <v>60</v>
      </c>
      <c r="Q164" s="120"/>
      <c r="R164" s="116">
        <f t="shared" si="42"/>
        <v>-27.47</v>
      </c>
      <c r="S164" s="116">
        <f t="shared" si="52"/>
        <v>83.59706216038694</v>
      </c>
      <c r="T164" s="117">
        <f t="shared" si="43"/>
        <v>-140</v>
      </c>
      <c r="U164" s="117">
        <f t="shared" si="44"/>
        <v>0</v>
      </c>
      <c r="V164" s="116">
        <f t="shared" si="45"/>
        <v>0</v>
      </c>
      <c r="W164" s="116" t="e">
        <f t="shared" si="46"/>
        <v>#DIV/0!</v>
      </c>
      <c r="X164" s="116">
        <f t="shared" si="47"/>
        <v>60</v>
      </c>
      <c r="Y164" s="116" t="e">
        <f t="shared" si="48"/>
        <v>#DIV/0!</v>
      </c>
    </row>
    <row r="165" spans="1:26" outlineLevel="1">
      <c r="A165" s="103"/>
      <c r="B165" s="118" t="s">
        <v>143</v>
      </c>
      <c r="C165" s="119">
        <v>3113</v>
      </c>
      <c r="D165" s="120"/>
      <c r="E165" s="120"/>
      <c r="F165" s="111"/>
      <c r="G165" s="120"/>
      <c r="H165" s="111"/>
      <c r="I165" s="120"/>
      <c r="J165" s="158"/>
      <c r="K165" s="158"/>
      <c r="L165" s="111"/>
      <c r="M165" s="120"/>
      <c r="N165" s="111"/>
      <c r="O165" s="120"/>
      <c r="P165" s="111"/>
      <c r="Q165" s="120"/>
      <c r="R165" s="116">
        <f t="shared" si="42"/>
        <v>0</v>
      </c>
      <c r="S165" s="116" t="e">
        <f t="shared" si="52"/>
        <v>#DIV/0!</v>
      </c>
      <c r="T165" s="117">
        <f t="shared" si="43"/>
        <v>0</v>
      </c>
      <c r="U165" s="117" t="e">
        <f t="shared" si="44"/>
        <v>#DIV/0!</v>
      </c>
      <c r="V165" s="116">
        <f t="shared" si="45"/>
        <v>0</v>
      </c>
      <c r="W165" s="116" t="e">
        <f t="shared" si="46"/>
        <v>#DIV/0!</v>
      </c>
      <c r="X165" s="116">
        <f t="shared" si="47"/>
        <v>0</v>
      </c>
      <c r="Y165" s="116" t="e">
        <f t="shared" si="48"/>
        <v>#DIV/0!</v>
      </c>
    </row>
    <row r="166" spans="1:26" outlineLevel="1">
      <c r="A166" s="103"/>
      <c r="B166" s="118"/>
      <c r="C166" s="119"/>
      <c r="D166" s="120"/>
      <c r="E166" s="120"/>
      <c r="F166" s="120"/>
      <c r="G166" s="120"/>
      <c r="H166" s="120"/>
      <c r="I166" s="120"/>
      <c r="J166" s="158"/>
      <c r="K166" s="158"/>
      <c r="L166" s="120"/>
      <c r="M166" s="120"/>
      <c r="N166" s="120"/>
      <c r="O166" s="120"/>
      <c r="P166" s="120"/>
      <c r="Q166" s="120"/>
      <c r="R166" s="116">
        <f t="shared" si="42"/>
        <v>0</v>
      </c>
      <c r="S166" s="116" t="e">
        <f t="shared" si="52"/>
        <v>#DIV/0!</v>
      </c>
      <c r="T166" s="117">
        <f t="shared" si="43"/>
        <v>0</v>
      </c>
      <c r="U166" s="117" t="e">
        <f t="shared" si="44"/>
        <v>#DIV/0!</v>
      </c>
      <c r="V166" s="116">
        <f t="shared" si="45"/>
        <v>0</v>
      </c>
      <c r="W166" s="116" t="e">
        <f t="shared" si="46"/>
        <v>#DIV/0!</v>
      </c>
      <c r="X166" s="116">
        <f t="shared" si="47"/>
        <v>0</v>
      </c>
      <c r="Y166" s="116" t="e">
        <f t="shared" si="48"/>
        <v>#DIV/0!</v>
      </c>
    </row>
    <row r="167" spans="1:26" outlineLevel="1">
      <c r="A167" s="103">
        <v>3</v>
      </c>
      <c r="B167" s="175" t="s">
        <v>148</v>
      </c>
      <c r="C167" s="150">
        <v>70111</v>
      </c>
      <c r="D167" s="120"/>
      <c r="E167" s="120"/>
      <c r="F167" s="120"/>
      <c r="G167" s="120"/>
      <c r="H167" s="120"/>
      <c r="I167" s="120"/>
      <c r="J167" s="158"/>
      <c r="K167" s="158"/>
      <c r="L167" s="120"/>
      <c r="M167" s="120"/>
      <c r="N167" s="120"/>
      <c r="O167" s="120"/>
      <c r="P167" s="120"/>
      <c r="Q167" s="120"/>
      <c r="R167" s="116">
        <f t="shared" si="42"/>
        <v>0</v>
      </c>
      <c r="S167" s="116" t="e">
        <f t="shared" si="52"/>
        <v>#DIV/0!</v>
      </c>
      <c r="T167" s="117">
        <f t="shared" si="43"/>
        <v>0</v>
      </c>
      <c r="U167" s="117" t="e">
        <f t="shared" si="44"/>
        <v>#DIV/0!</v>
      </c>
      <c r="V167" s="116">
        <f t="shared" si="45"/>
        <v>0</v>
      </c>
      <c r="W167" s="116" t="e">
        <f t="shared" si="46"/>
        <v>#DIV/0!</v>
      </c>
      <c r="X167" s="116">
        <f t="shared" si="47"/>
        <v>0</v>
      </c>
      <c r="Y167" s="116" t="e">
        <f t="shared" si="48"/>
        <v>#DIV/0!</v>
      </c>
    </row>
    <row r="168" spans="1:26" outlineLevel="1">
      <c r="A168" s="103"/>
      <c r="B168" s="176" t="s">
        <v>134</v>
      </c>
      <c r="C168" s="154"/>
      <c r="D168" s="111">
        <f>D169+D170</f>
        <v>356.5</v>
      </c>
      <c r="E168" s="111"/>
      <c r="F168" s="111"/>
      <c r="G168" s="111"/>
      <c r="H168" s="111"/>
      <c r="I168" s="111"/>
      <c r="J168" s="155"/>
      <c r="K168" s="155">
        <f>SUM(K169:K170,K179:K196)-K185</f>
        <v>0</v>
      </c>
      <c r="L168" s="111"/>
      <c r="M168" s="111"/>
      <c r="N168" s="111"/>
      <c r="O168" s="111"/>
      <c r="P168" s="111"/>
      <c r="Q168" s="111"/>
      <c r="R168" s="116">
        <f t="shared" si="42"/>
        <v>-356.5</v>
      </c>
      <c r="S168" s="116">
        <f t="shared" si="52"/>
        <v>0</v>
      </c>
      <c r="T168" s="117">
        <f t="shared" si="43"/>
        <v>0</v>
      </c>
      <c r="U168" s="117" t="e">
        <f t="shared" si="44"/>
        <v>#DIV/0!</v>
      </c>
      <c r="V168" s="116">
        <f t="shared" si="45"/>
        <v>0</v>
      </c>
      <c r="W168" s="116" t="e">
        <f t="shared" si="46"/>
        <v>#DIV/0!</v>
      </c>
      <c r="X168" s="116">
        <f t="shared" si="47"/>
        <v>0</v>
      </c>
      <c r="Y168" s="116" t="e">
        <f t="shared" si="48"/>
        <v>#DIV/0!</v>
      </c>
      <c r="Z168" s="121"/>
    </row>
    <row r="169" spans="1:26" outlineLevel="1">
      <c r="A169" s="103"/>
      <c r="B169" s="118" t="s">
        <v>94</v>
      </c>
      <c r="C169" s="119">
        <v>2111</v>
      </c>
      <c r="D169" s="156">
        <f>106.7+200.7</f>
        <v>307.39999999999998</v>
      </c>
      <c r="E169" s="120"/>
      <c r="F169" s="120"/>
      <c r="G169" s="120"/>
      <c r="H169" s="120">
        <v>111.5</v>
      </c>
      <c r="I169" s="120"/>
      <c r="J169" s="158">
        <v>111.5</v>
      </c>
      <c r="K169" s="158"/>
      <c r="L169" s="120"/>
      <c r="M169" s="120"/>
      <c r="N169" s="120"/>
      <c r="O169" s="120"/>
      <c r="P169" s="120"/>
      <c r="Q169" s="120"/>
      <c r="R169" s="116">
        <f t="shared" si="42"/>
        <v>-307.39999999999998</v>
      </c>
      <c r="S169" s="116">
        <f t="shared" si="52"/>
        <v>0</v>
      </c>
      <c r="T169" s="117">
        <f t="shared" si="43"/>
        <v>0</v>
      </c>
      <c r="U169" s="117" t="e">
        <f t="shared" si="44"/>
        <v>#DIV/0!</v>
      </c>
      <c r="V169" s="116">
        <f t="shared" si="45"/>
        <v>0</v>
      </c>
      <c r="W169" s="116" t="e">
        <f t="shared" si="46"/>
        <v>#DIV/0!</v>
      </c>
      <c r="X169" s="116">
        <f t="shared" si="47"/>
        <v>0</v>
      </c>
      <c r="Y169" s="116" t="e">
        <f t="shared" si="48"/>
        <v>#DIV/0!</v>
      </c>
      <c r="Z169" s="121"/>
    </row>
    <row r="170" spans="1:26" ht="13.5" customHeight="1" outlineLevel="1">
      <c r="A170" s="103"/>
      <c r="B170" s="118" t="s">
        <v>135</v>
      </c>
      <c r="C170" s="119">
        <v>2121</v>
      </c>
      <c r="D170" s="156">
        <f>14.9+34.2</f>
        <v>49.1</v>
      </c>
      <c r="E170" s="120"/>
      <c r="F170" s="159"/>
      <c r="G170" s="120"/>
      <c r="H170" s="159">
        <v>19</v>
      </c>
      <c r="I170" s="120"/>
      <c r="J170" s="177">
        <v>19</v>
      </c>
      <c r="K170" s="158"/>
      <c r="L170" s="159"/>
      <c r="M170" s="120"/>
      <c r="N170" s="159"/>
      <c r="O170" s="120"/>
      <c r="P170" s="159"/>
      <c r="Q170" s="120"/>
      <c r="R170" s="116">
        <f t="shared" si="42"/>
        <v>-49.1</v>
      </c>
      <c r="S170" s="116">
        <f t="shared" si="52"/>
        <v>0</v>
      </c>
      <c r="T170" s="117">
        <f t="shared" si="43"/>
        <v>0</v>
      </c>
      <c r="U170" s="117" t="e">
        <f t="shared" si="44"/>
        <v>#DIV/0!</v>
      </c>
      <c r="V170" s="116">
        <f t="shared" si="45"/>
        <v>0</v>
      </c>
      <c r="W170" s="116" t="e">
        <f t="shared" si="46"/>
        <v>#DIV/0!</v>
      </c>
      <c r="X170" s="116">
        <f t="shared" si="47"/>
        <v>0</v>
      </c>
      <c r="Y170" s="116" t="e">
        <f t="shared" si="48"/>
        <v>#DIV/0!</v>
      </c>
      <c r="Z170" s="121"/>
    </row>
    <row r="171" spans="1:26" outlineLevel="1">
      <c r="A171" s="103"/>
      <c r="B171" s="118"/>
      <c r="C171" s="119"/>
      <c r="D171" s="120"/>
      <c r="E171" s="120"/>
      <c r="F171" s="120"/>
      <c r="G171" s="120"/>
      <c r="H171" s="120"/>
      <c r="I171" s="120"/>
      <c r="J171" s="158"/>
      <c r="K171" s="158"/>
      <c r="L171" s="120"/>
      <c r="M171" s="120"/>
      <c r="N171" s="120"/>
      <c r="O171" s="120"/>
      <c r="P171" s="120"/>
      <c r="Q171" s="120"/>
      <c r="R171" s="116">
        <f t="shared" si="42"/>
        <v>0</v>
      </c>
      <c r="S171" s="116" t="e">
        <f t="shared" si="52"/>
        <v>#DIV/0!</v>
      </c>
      <c r="T171" s="117">
        <f t="shared" si="43"/>
        <v>0</v>
      </c>
      <c r="U171" s="117" t="e">
        <f t="shared" si="44"/>
        <v>#DIV/0!</v>
      </c>
      <c r="V171" s="116">
        <f t="shared" si="45"/>
        <v>0</v>
      </c>
      <c r="W171" s="116" t="e">
        <f t="shared" si="46"/>
        <v>#DIV/0!</v>
      </c>
      <c r="X171" s="116">
        <f t="shared" si="47"/>
        <v>0</v>
      </c>
      <c r="Y171" s="116" t="e">
        <f t="shared" si="48"/>
        <v>#DIV/0!</v>
      </c>
    </row>
    <row r="172" spans="1:26" outlineLevel="1">
      <c r="A172" s="103">
        <v>4</v>
      </c>
      <c r="B172" s="175" t="s">
        <v>149</v>
      </c>
      <c r="C172" s="150">
        <v>70111</v>
      </c>
      <c r="D172" s="120"/>
      <c r="E172" s="120"/>
      <c r="F172" s="120"/>
      <c r="G172" s="120"/>
      <c r="H172" s="120"/>
      <c r="I172" s="120"/>
      <c r="J172" s="158"/>
      <c r="K172" s="158"/>
      <c r="L172" s="120"/>
      <c r="M172" s="120"/>
      <c r="N172" s="120"/>
      <c r="O172" s="120"/>
      <c r="P172" s="120"/>
      <c r="Q172" s="120"/>
      <c r="R172" s="116">
        <f t="shared" si="42"/>
        <v>0</v>
      </c>
      <c r="S172" s="116" t="e">
        <f t="shared" si="52"/>
        <v>#DIV/0!</v>
      </c>
      <c r="T172" s="117">
        <f t="shared" si="43"/>
        <v>0</v>
      </c>
      <c r="U172" s="117" t="e">
        <f t="shared" si="44"/>
        <v>#DIV/0!</v>
      </c>
      <c r="V172" s="116">
        <f t="shared" si="45"/>
        <v>0</v>
      </c>
      <c r="W172" s="116" t="e">
        <f t="shared" si="46"/>
        <v>#DIV/0!</v>
      </c>
      <c r="X172" s="116">
        <f t="shared" si="47"/>
        <v>0</v>
      </c>
      <c r="Y172" s="116" t="e">
        <f t="shared" si="48"/>
        <v>#DIV/0!</v>
      </c>
    </row>
    <row r="173" spans="1:26" outlineLevel="1">
      <c r="A173" s="103"/>
      <c r="B173" s="176" t="s">
        <v>134</v>
      </c>
      <c r="C173" s="154"/>
      <c r="D173" s="111">
        <f>SUM(D174:D180,D185:D202)-D191</f>
        <v>6977.8969999999999</v>
      </c>
      <c r="E173" s="111"/>
      <c r="F173" s="111">
        <f>SUM(F174:F180,F185:F203)-F191</f>
        <v>6381.2000000000007</v>
      </c>
      <c r="G173" s="111"/>
      <c r="H173" s="111">
        <f>SUM(H174:H180,H185:H203)-H191</f>
        <v>6381.7</v>
      </c>
      <c r="I173" s="111"/>
      <c r="J173" s="155">
        <f>SUM(J174:J180,J185:J206)-J191</f>
        <v>2382.904</v>
      </c>
      <c r="K173" s="155">
        <f>SUM(K174:K180,K185:K202)-K191</f>
        <v>0</v>
      </c>
      <c r="L173" s="111">
        <f>SUM(L174:L180,L185:L203)-L191</f>
        <v>6385.3</v>
      </c>
      <c r="M173" s="111"/>
      <c r="N173" s="111">
        <f>SUM(N174:N180,N185:N203)-N191</f>
        <v>6385.3</v>
      </c>
      <c r="O173" s="111"/>
      <c r="P173" s="111">
        <f>SUM(P174:P180,P185:P203)-P191</f>
        <v>6385.3</v>
      </c>
      <c r="Q173" s="111"/>
      <c r="R173" s="116">
        <f t="shared" si="42"/>
        <v>-596.69699999999921</v>
      </c>
      <c r="S173" s="116">
        <f t="shared" si="52"/>
        <v>91.448755979057879</v>
      </c>
      <c r="T173" s="117">
        <f t="shared" si="43"/>
        <v>4.0999999999994543</v>
      </c>
      <c r="U173" s="117">
        <f t="shared" si="44"/>
        <v>100.06425123801166</v>
      </c>
      <c r="V173" s="116">
        <f t="shared" si="45"/>
        <v>0</v>
      </c>
      <c r="W173" s="116">
        <f t="shared" si="46"/>
        <v>100</v>
      </c>
      <c r="X173" s="116">
        <f t="shared" si="47"/>
        <v>0</v>
      </c>
      <c r="Y173" s="116">
        <f t="shared" si="48"/>
        <v>100</v>
      </c>
      <c r="Z173" s="121"/>
    </row>
    <row r="174" spans="1:26" outlineLevel="1">
      <c r="A174" s="103"/>
      <c r="B174" s="118" t="s">
        <v>94</v>
      </c>
      <c r="C174" s="119">
        <v>2111</v>
      </c>
      <c r="D174" s="156">
        <v>5831.4250000000002</v>
      </c>
      <c r="E174" s="120"/>
      <c r="F174" s="120">
        <v>5113.2</v>
      </c>
      <c r="G174" s="120"/>
      <c r="H174" s="120">
        <v>5113.2</v>
      </c>
      <c r="I174" s="120"/>
      <c r="J174" s="158">
        <v>1967.1</v>
      </c>
      <c r="K174" s="158"/>
      <c r="L174" s="120">
        <v>5168.2</v>
      </c>
      <c r="M174" s="120"/>
      <c r="N174" s="120">
        <v>5168.2</v>
      </c>
      <c r="O174" s="120"/>
      <c r="P174" s="120">
        <v>5168.2</v>
      </c>
      <c r="Q174" s="120"/>
      <c r="R174" s="116">
        <f t="shared" si="42"/>
        <v>-718.22500000000036</v>
      </c>
      <c r="S174" s="116">
        <f t="shared" si="52"/>
        <v>87.683542187372723</v>
      </c>
      <c r="T174" s="117">
        <f t="shared" si="43"/>
        <v>55</v>
      </c>
      <c r="U174" s="117">
        <f t="shared" si="44"/>
        <v>101.07564734412892</v>
      </c>
      <c r="V174" s="116">
        <f t="shared" si="45"/>
        <v>0</v>
      </c>
      <c r="W174" s="116">
        <f t="shared" si="46"/>
        <v>100</v>
      </c>
      <c r="X174" s="116">
        <f t="shared" si="47"/>
        <v>0</v>
      </c>
      <c r="Y174" s="116">
        <f t="shared" si="48"/>
        <v>100</v>
      </c>
      <c r="Z174" s="121"/>
    </row>
    <row r="175" spans="1:26" ht="13.5" customHeight="1" outlineLevel="1">
      <c r="A175" s="103"/>
      <c r="B175" s="118" t="s">
        <v>135</v>
      </c>
      <c r="C175" s="119">
        <v>2121</v>
      </c>
      <c r="D175" s="156">
        <v>643.04600000000005</v>
      </c>
      <c r="E175" s="120"/>
      <c r="F175" s="159">
        <v>689.10000000000014</v>
      </c>
      <c r="G175" s="120"/>
      <c r="H175" s="159">
        <v>689.10000000000014</v>
      </c>
      <c r="I175" s="120"/>
      <c r="J175" s="177">
        <v>258.03100000000001</v>
      </c>
      <c r="K175" s="158"/>
      <c r="L175" s="159">
        <v>697.3</v>
      </c>
      <c r="M175" s="120"/>
      <c r="N175" s="159">
        <v>697.3</v>
      </c>
      <c r="O175" s="120"/>
      <c r="P175" s="159">
        <v>697.3</v>
      </c>
      <c r="Q175" s="120"/>
      <c r="R175" s="116">
        <f t="shared" si="42"/>
        <v>46.054000000000087</v>
      </c>
      <c r="S175" s="116">
        <f t="shared" si="52"/>
        <v>107.1618515627187</v>
      </c>
      <c r="T175" s="117">
        <f t="shared" si="43"/>
        <v>8.1999999999998181</v>
      </c>
      <c r="U175" s="117">
        <f t="shared" si="44"/>
        <v>101.18995791612244</v>
      </c>
      <c r="V175" s="116">
        <f t="shared" si="45"/>
        <v>0</v>
      </c>
      <c r="W175" s="116">
        <f t="shared" si="46"/>
        <v>100</v>
      </c>
      <c r="X175" s="116">
        <f t="shared" si="47"/>
        <v>0</v>
      </c>
      <c r="Y175" s="116">
        <f t="shared" si="48"/>
        <v>100</v>
      </c>
      <c r="Z175" s="121"/>
    </row>
    <row r="176" spans="1:26" outlineLevel="1">
      <c r="A176" s="103"/>
      <c r="B176" s="160" t="s">
        <v>96</v>
      </c>
      <c r="C176" s="119">
        <v>2211</v>
      </c>
      <c r="D176" s="156"/>
      <c r="E176" s="120"/>
      <c r="F176" s="159">
        <v>41.400000000000006</v>
      </c>
      <c r="G176" s="120"/>
      <c r="H176" s="159">
        <v>41.400000000000006</v>
      </c>
      <c r="I176" s="120"/>
      <c r="J176" s="177"/>
      <c r="K176" s="158"/>
      <c r="L176" s="159">
        <v>41.9</v>
      </c>
      <c r="M176" s="120"/>
      <c r="N176" s="159">
        <v>41.9</v>
      </c>
      <c r="O176" s="120"/>
      <c r="P176" s="159">
        <v>41.9</v>
      </c>
      <c r="Q176" s="120"/>
      <c r="R176" s="116">
        <f t="shared" si="42"/>
        <v>41.400000000000006</v>
      </c>
      <c r="S176" s="116" t="e">
        <f t="shared" si="52"/>
        <v>#DIV/0!</v>
      </c>
      <c r="T176" s="117">
        <f t="shared" si="43"/>
        <v>0.49999999999999289</v>
      </c>
      <c r="U176" s="117">
        <f t="shared" si="44"/>
        <v>101.20772946859901</v>
      </c>
      <c r="V176" s="116">
        <f t="shared" si="45"/>
        <v>0</v>
      </c>
      <c r="W176" s="116">
        <f t="shared" si="46"/>
        <v>100</v>
      </c>
      <c r="X176" s="116">
        <f t="shared" si="47"/>
        <v>0</v>
      </c>
      <c r="Y176" s="116">
        <f t="shared" si="48"/>
        <v>100</v>
      </c>
    </row>
    <row r="177" spans="1:25" outlineLevel="1">
      <c r="A177" s="103"/>
      <c r="B177" s="122" t="s">
        <v>97</v>
      </c>
      <c r="C177" s="119">
        <v>2212</v>
      </c>
      <c r="D177" s="156">
        <v>2.548</v>
      </c>
      <c r="E177" s="120"/>
      <c r="F177" s="159">
        <v>21</v>
      </c>
      <c r="G177" s="120"/>
      <c r="H177" s="159">
        <v>21</v>
      </c>
      <c r="I177" s="120"/>
      <c r="J177" s="177"/>
      <c r="K177" s="158"/>
      <c r="L177" s="159">
        <v>21</v>
      </c>
      <c r="M177" s="120"/>
      <c r="N177" s="159">
        <v>21</v>
      </c>
      <c r="O177" s="120"/>
      <c r="P177" s="159">
        <v>21</v>
      </c>
      <c r="Q177" s="120"/>
      <c r="R177" s="116">
        <f t="shared" si="42"/>
        <v>18.451999999999998</v>
      </c>
      <c r="S177" s="116">
        <f t="shared" si="52"/>
        <v>824.17582417582412</v>
      </c>
      <c r="T177" s="117">
        <f t="shared" si="43"/>
        <v>0</v>
      </c>
      <c r="U177" s="117">
        <f t="shared" si="44"/>
        <v>100</v>
      </c>
      <c r="V177" s="116">
        <f t="shared" si="45"/>
        <v>0</v>
      </c>
      <c r="W177" s="116">
        <f t="shared" si="46"/>
        <v>100</v>
      </c>
      <c r="X177" s="116">
        <f t="shared" si="47"/>
        <v>0</v>
      </c>
      <c r="Y177" s="116">
        <f t="shared" si="48"/>
        <v>100</v>
      </c>
    </row>
    <row r="178" spans="1:25" outlineLevel="1">
      <c r="A178" s="103"/>
      <c r="B178" s="118" t="s">
        <v>98</v>
      </c>
      <c r="C178" s="119">
        <v>2213</v>
      </c>
      <c r="D178" s="156"/>
      <c r="E178" s="120"/>
      <c r="F178" s="159">
        <v>0</v>
      </c>
      <c r="G178" s="120"/>
      <c r="H178" s="159">
        <v>0</v>
      </c>
      <c r="I178" s="120"/>
      <c r="J178" s="177"/>
      <c r="K178" s="158"/>
      <c r="L178" s="159"/>
      <c r="M178" s="120"/>
      <c r="N178" s="159"/>
      <c r="O178" s="120"/>
      <c r="P178" s="159"/>
      <c r="Q178" s="120"/>
      <c r="R178" s="116">
        <f t="shared" si="42"/>
        <v>0</v>
      </c>
      <c r="S178" s="116" t="e">
        <f t="shared" si="52"/>
        <v>#DIV/0!</v>
      </c>
      <c r="T178" s="117">
        <f t="shared" si="43"/>
        <v>0</v>
      </c>
      <c r="U178" s="117" t="e">
        <f t="shared" si="44"/>
        <v>#DIV/0!</v>
      </c>
      <c r="V178" s="116">
        <f t="shared" si="45"/>
        <v>0</v>
      </c>
      <c r="W178" s="116" t="e">
        <f t="shared" si="46"/>
        <v>#DIV/0!</v>
      </c>
      <c r="X178" s="116">
        <f t="shared" si="47"/>
        <v>0</v>
      </c>
      <c r="Y178" s="116" t="e">
        <f t="shared" si="48"/>
        <v>#DIV/0!</v>
      </c>
    </row>
    <row r="179" spans="1:25" outlineLevel="1">
      <c r="A179" s="103"/>
      <c r="B179" s="118" t="s">
        <v>99</v>
      </c>
      <c r="C179" s="119">
        <v>2214</v>
      </c>
      <c r="D179" s="156">
        <v>363.512</v>
      </c>
      <c r="E179" s="120"/>
      <c r="F179" s="159">
        <v>226.60000000000002</v>
      </c>
      <c r="G179" s="120"/>
      <c r="H179" s="159">
        <v>224</v>
      </c>
      <c r="I179" s="120"/>
      <c r="J179" s="177">
        <v>75.84</v>
      </c>
      <c r="K179" s="158"/>
      <c r="L179" s="159">
        <v>226.60000000000002</v>
      </c>
      <c r="M179" s="120"/>
      <c r="N179" s="159">
        <v>226.60000000000002</v>
      </c>
      <c r="O179" s="120"/>
      <c r="P179" s="159">
        <v>226.60000000000002</v>
      </c>
      <c r="Q179" s="120"/>
      <c r="R179" s="116">
        <f t="shared" si="42"/>
        <v>-136.91199999999998</v>
      </c>
      <c r="S179" s="116">
        <f t="shared" si="52"/>
        <v>62.336319021105226</v>
      </c>
      <c r="T179" s="117">
        <f t="shared" si="43"/>
        <v>0</v>
      </c>
      <c r="U179" s="117">
        <f t="shared" si="44"/>
        <v>100</v>
      </c>
      <c r="V179" s="116">
        <f t="shared" si="45"/>
        <v>0</v>
      </c>
      <c r="W179" s="116">
        <f t="shared" si="46"/>
        <v>100</v>
      </c>
      <c r="X179" s="116">
        <f t="shared" si="47"/>
        <v>0</v>
      </c>
      <c r="Y179" s="116">
        <f t="shared" si="48"/>
        <v>100</v>
      </c>
    </row>
    <row r="180" spans="1:25" outlineLevel="1">
      <c r="A180" s="103"/>
      <c r="B180" s="161" t="s">
        <v>100</v>
      </c>
      <c r="C180" s="124">
        <v>2215</v>
      </c>
      <c r="D180" s="178">
        <f>D181+D182</f>
        <v>93</v>
      </c>
      <c r="E180" s="125">
        <f>E184</f>
        <v>0</v>
      </c>
      <c r="F180" s="125">
        <f>F181+F182+F183+F184</f>
        <v>106.6</v>
      </c>
      <c r="G180" s="125">
        <f>G184</f>
        <v>0</v>
      </c>
      <c r="H180" s="125">
        <f>H181+H182+H183+H184</f>
        <v>109.7</v>
      </c>
      <c r="I180" s="125">
        <f>I184</f>
        <v>0</v>
      </c>
      <c r="J180" s="163">
        <f>J184</f>
        <v>25.9</v>
      </c>
      <c r="K180" s="163">
        <f>K181+K182+K183+K184</f>
        <v>0</v>
      </c>
      <c r="L180" s="125">
        <f>L181+L182+L183+L184</f>
        <v>47</v>
      </c>
      <c r="M180" s="125">
        <f>M184</f>
        <v>0</v>
      </c>
      <c r="N180" s="125">
        <f>N181+N182+N183+N184</f>
        <v>47</v>
      </c>
      <c r="O180" s="125">
        <f>O184</f>
        <v>0</v>
      </c>
      <c r="P180" s="125">
        <f>P181+P182+P183+P184</f>
        <v>47</v>
      </c>
      <c r="Q180" s="125">
        <f>Q184</f>
        <v>0</v>
      </c>
      <c r="R180" s="116">
        <f t="shared" si="42"/>
        <v>13.599999999999994</v>
      </c>
      <c r="S180" s="116">
        <f t="shared" si="52"/>
        <v>114.6236559139785</v>
      </c>
      <c r="T180" s="117">
        <f t="shared" si="43"/>
        <v>-59.599999999999994</v>
      </c>
      <c r="U180" s="117">
        <f t="shared" si="44"/>
        <v>44.090056285178235</v>
      </c>
      <c r="V180" s="116">
        <f t="shared" si="45"/>
        <v>0</v>
      </c>
      <c r="W180" s="116">
        <f t="shared" si="46"/>
        <v>100</v>
      </c>
      <c r="X180" s="116">
        <f t="shared" si="47"/>
        <v>0</v>
      </c>
      <c r="Y180" s="116">
        <f t="shared" si="48"/>
        <v>100</v>
      </c>
    </row>
    <row r="181" spans="1:25" outlineLevel="1">
      <c r="A181" s="103"/>
      <c r="B181" s="126" t="s">
        <v>136</v>
      </c>
      <c r="C181" s="119">
        <v>22151</v>
      </c>
      <c r="D181" s="156">
        <v>21</v>
      </c>
      <c r="E181" s="120"/>
      <c r="F181" s="120">
        <v>0</v>
      </c>
      <c r="G181" s="120"/>
      <c r="H181" s="120">
        <v>0</v>
      </c>
      <c r="I181" s="120"/>
      <c r="J181" s="158"/>
      <c r="K181" s="158"/>
      <c r="L181" s="120"/>
      <c r="M181" s="120"/>
      <c r="N181" s="120"/>
      <c r="O181" s="120"/>
      <c r="P181" s="120"/>
      <c r="Q181" s="120"/>
      <c r="R181" s="116">
        <f t="shared" si="42"/>
        <v>-21</v>
      </c>
      <c r="S181" s="116">
        <f t="shared" si="52"/>
        <v>0</v>
      </c>
      <c r="T181" s="117">
        <f t="shared" si="43"/>
        <v>0</v>
      </c>
      <c r="U181" s="117" t="e">
        <f t="shared" si="44"/>
        <v>#DIV/0!</v>
      </c>
      <c r="V181" s="116">
        <f t="shared" si="45"/>
        <v>0</v>
      </c>
      <c r="W181" s="116" t="e">
        <f t="shared" si="46"/>
        <v>#DIV/0!</v>
      </c>
      <c r="X181" s="116">
        <f t="shared" si="47"/>
        <v>0</v>
      </c>
      <c r="Y181" s="116" t="e">
        <f t="shared" si="48"/>
        <v>#DIV/0!</v>
      </c>
    </row>
    <row r="182" spans="1:25" outlineLevel="1">
      <c r="A182" s="103"/>
      <c r="B182" s="126" t="s">
        <v>137</v>
      </c>
      <c r="C182" s="119">
        <v>22152</v>
      </c>
      <c r="D182" s="156">
        <v>72</v>
      </c>
      <c r="E182" s="120"/>
      <c r="F182" s="159">
        <v>0</v>
      </c>
      <c r="G182" s="120"/>
      <c r="H182" s="159">
        <v>0</v>
      </c>
      <c r="I182" s="120"/>
      <c r="J182" s="177"/>
      <c r="K182" s="158"/>
      <c r="L182" s="159"/>
      <c r="M182" s="120"/>
      <c r="N182" s="159"/>
      <c r="O182" s="120"/>
      <c r="P182" s="159"/>
      <c r="Q182" s="120"/>
      <c r="R182" s="116">
        <f t="shared" si="42"/>
        <v>-72</v>
      </c>
      <c r="S182" s="116">
        <f t="shared" si="52"/>
        <v>0</v>
      </c>
      <c r="T182" s="117">
        <f t="shared" si="43"/>
        <v>0</v>
      </c>
      <c r="U182" s="117" t="e">
        <f t="shared" si="44"/>
        <v>#DIV/0!</v>
      </c>
      <c r="V182" s="116">
        <f t="shared" si="45"/>
        <v>0</v>
      </c>
      <c r="W182" s="116" t="e">
        <f t="shared" si="46"/>
        <v>#DIV/0!</v>
      </c>
      <c r="X182" s="116">
        <f t="shared" si="47"/>
        <v>0</v>
      </c>
      <c r="Y182" s="116" t="e">
        <f t="shared" si="48"/>
        <v>#DIV/0!</v>
      </c>
    </row>
    <row r="183" spans="1:25" outlineLevel="1">
      <c r="A183" s="103"/>
      <c r="B183" s="126" t="s">
        <v>103</v>
      </c>
      <c r="C183" s="119">
        <v>22153</v>
      </c>
      <c r="D183" s="156"/>
      <c r="E183" s="120"/>
      <c r="F183" s="159">
        <v>0</v>
      </c>
      <c r="G183" s="120"/>
      <c r="H183" s="159">
        <v>0</v>
      </c>
      <c r="I183" s="120"/>
      <c r="J183" s="177"/>
      <c r="K183" s="158"/>
      <c r="L183" s="159"/>
      <c r="M183" s="120"/>
      <c r="N183" s="159"/>
      <c r="O183" s="120"/>
      <c r="P183" s="159"/>
      <c r="Q183" s="120"/>
      <c r="R183" s="116">
        <f t="shared" si="42"/>
        <v>0</v>
      </c>
      <c r="S183" s="116" t="e">
        <f t="shared" si="52"/>
        <v>#DIV/0!</v>
      </c>
      <c r="T183" s="117">
        <f t="shared" si="43"/>
        <v>0</v>
      </c>
      <c r="U183" s="117" t="e">
        <f t="shared" si="44"/>
        <v>#DIV/0!</v>
      </c>
      <c r="V183" s="116">
        <f t="shared" si="45"/>
        <v>0</v>
      </c>
      <c r="W183" s="116" t="e">
        <f t="shared" si="46"/>
        <v>#DIV/0!</v>
      </c>
      <c r="X183" s="116">
        <f t="shared" si="47"/>
        <v>0</v>
      </c>
      <c r="Y183" s="116" t="e">
        <f t="shared" si="48"/>
        <v>#DIV/0!</v>
      </c>
    </row>
    <row r="184" spans="1:25" outlineLevel="1">
      <c r="A184" s="103"/>
      <c r="B184" s="126" t="s">
        <v>138</v>
      </c>
      <c r="C184" s="119">
        <v>22154</v>
      </c>
      <c r="D184" s="156"/>
      <c r="E184" s="120"/>
      <c r="F184" s="159">
        <v>106.6</v>
      </c>
      <c r="G184" s="120"/>
      <c r="H184" s="159">
        <v>109.7</v>
      </c>
      <c r="I184" s="120"/>
      <c r="J184" s="177">
        <v>25.9</v>
      </c>
      <c r="K184" s="158"/>
      <c r="L184" s="159">
        <v>47</v>
      </c>
      <c r="M184" s="120"/>
      <c r="N184" s="159">
        <v>47</v>
      </c>
      <c r="O184" s="120"/>
      <c r="P184" s="159">
        <v>47</v>
      </c>
      <c r="Q184" s="120"/>
      <c r="R184" s="116">
        <f t="shared" si="42"/>
        <v>106.6</v>
      </c>
      <c r="S184" s="116" t="e">
        <f t="shared" si="52"/>
        <v>#DIV/0!</v>
      </c>
      <c r="T184" s="117">
        <f t="shared" si="43"/>
        <v>-59.599999999999994</v>
      </c>
      <c r="U184" s="117">
        <f t="shared" si="44"/>
        <v>44.090056285178235</v>
      </c>
      <c r="V184" s="116">
        <f t="shared" si="45"/>
        <v>0</v>
      </c>
      <c r="W184" s="116">
        <f t="shared" si="46"/>
        <v>100</v>
      </c>
      <c r="X184" s="116">
        <f t="shared" si="47"/>
        <v>0</v>
      </c>
      <c r="Y184" s="116">
        <f t="shared" si="48"/>
        <v>100</v>
      </c>
    </row>
    <row r="185" spans="1:25" outlineLevel="1">
      <c r="A185" s="103"/>
      <c r="B185" s="122" t="s">
        <v>105</v>
      </c>
      <c r="C185" s="119">
        <v>2217</v>
      </c>
      <c r="D185" s="156"/>
      <c r="E185" s="120"/>
      <c r="F185" s="159">
        <v>0</v>
      </c>
      <c r="G185" s="120"/>
      <c r="H185" s="159">
        <v>0</v>
      </c>
      <c r="I185" s="120"/>
      <c r="J185" s="177"/>
      <c r="K185" s="158"/>
      <c r="L185" s="159"/>
      <c r="M185" s="120"/>
      <c r="N185" s="159"/>
      <c r="O185" s="120"/>
      <c r="P185" s="159"/>
      <c r="Q185" s="120"/>
      <c r="R185" s="116">
        <f t="shared" si="42"/>
        <v>0</v>
      </c>
      <c r="S185" s="116" t="e">
        <f t="shared" si="52"/>
        <v>#DIV/0!</v>
      </c>
      <c r="T185" s="117">
        <f t="shared" si="43"/>
        <v>0</v>
      </c>
      <c r="U185" s="117" t="e">
        <f t="shared" si="44"/>
        <v>#DIV/0!</v>
      </c>
      <c r="V185" s="116">
        <f t="shared" si="45"/>
        <v>0</v>
      </c>
      <c r="W185" s="116" t="e">
        <f t="shared" si="46"/>
        <v>#DIV/0!</v>
      </c>
      <c r="X185" s="116">
        <f t="shared" si="47"/>
        <v>0</v>
      </c>
      <c r="Y185" s="116" t="e">
        <f t="shared" si="48"/>
        <v>#DIV/0!</v>
      </c>
    </row>
    <row r="186" spans="1:25" outlineLevel="1">
      <c r="A186" s="103"/>
      <c r="B186" s="118" t="s">
        <v>106</v>
      </c>
      <c r="C186" s="119">
        <v>2218</v>
      </c>
      <c r="D186" s="156"/>
      <c r="E186" s="120"/>
      <c r="F186" s="159">
        <v>0</v>
      </c>
      <c r="G186" s="120"/>
      <c r="H186" s="159">
        <v>0</v>
      </c>
      <c r="I186" s="120"/>
      <c r="J186" s="177"/>
      <c r="K186" s="158"/>
      <c r="L186" s="159"/>
      <c r="M186" s="120"/>
      <c r="N186" s="159"/>
      <c r="O186" s="120"/>
      <c r="P186" s="159"/>
      <c r="Q186" s="120"/>
      <c r="R186" s="116">
        <f t="shared" si="42"/>
        <v>0</v>
      </c>
      <c r="S186" s="116" t="e">
        <f t="shared" si="52"/>
        <v>#DIV/0!</v>
      </c>
      <c r="T186" s="117">
        <f t="shared" si="43"/>
        <v>0</v>
      </c>
      <c r="U186" s="117" t="e">
        <f t="shared" si="44"/>
        <v>#DIV/0!</v>
      </c>
      <c r="V186" s="116">
        <f t="shared" si="45"/>
        <v>0</v>
      </c>
      <c r="W186" s="116" t="e">
        <f t="shared" si="46"/>
        <v>#DIV/0!</v>
      </c>
      <c r="X186" s="116">
        <f t="shared" si="47"/>
        <v>0</v>
      </c>
      <c r="Y186" s="116" t="e">
        <f t="shared" si="48"/>
        <v>#DIV/0!</v>
      </c>
    </row>
    <row r="187" spans="1:25" outlineLevel="1">
      <c r="A187" s="103"/>
      <c r="B187" s="118" t="s">
        <v>139</v>
      </c>
      <c r="C187" s="119">
        <v>2221</v>
      </c>
      <c r="D187" s="156"/>
      <c r="E187" s="120"/>
      <c r="F187" s="159">
        <v>0</v>
      </c>
      <c r="G187" s="120"/>
      <c r="H187" s="159">
        <v>0</v>
      </c>
      <c r="I187" s="120"/>
      <c r="J187" s="177"/>
      <c r="K187" s="158"/>
      <c r="L187" s="159"/>
      <c r="M187" s="120"/>
      <c r="N187" s="159"/>
      <c r="O187" s="120"/>
      <c r="P187" s="159"/>
      <c r="Q187" s="120"/>
      <c r="R187" s="116">
        <f t="shared" si="42"/>
        <v>0</v>
      </c>
      <c r="S187" s="116" t="e">
        <f t="shared" si="52"/>
        <v>#DIV/0!</v>
      </c>
      <c r="T187" s="117">
        <f t="shared" si="43"/>
        <v>0</v>
      </c>
      <c r="U187" s="117" t="e">
        <f t="shared" si="44"/>
        <v>#DIV/0!</v>
      </c>
      <c r="V187" s="116">
        <f t="shared" si="45"/>
        <v>0</v>
      </c>
      <c r="W187" s="116" t="e">
        <f t="shared" si="46"/>
        <v>#DIV/0!</v>
      </c>
      <c r="X187" s="116">
        <f t="shared" si="47"/>
        <v>0</v>
      </c>
      <c r="Y187" s="116" t="e">
        <f t="shared" si="48"/>
        <v>#DIV/0!</v>
      </c>
    </row>
    <row r="188" spans="1:25" ht="25.5" outlineLevel="1">
      <c r="A188" s="103"/>
      <c r="B188" s="128" t="s">
        <v>108</v>
      </c>
      <c r="C188" s="119">
        <v>2222</v>
      </c>
      <c r="D188" s="156">
        <v>44.366</v>
      </c>
      <c r="E188" s="120"/>
      <c r="F188" s="159">
        <v>53.3</v>
      </c>
      <c r="G188" s="120"/>
      <c r="H188" s="159">
        <v>53.3</v>
      </c>
      <c r="I188" s="120"/>
      <c r="J188" s="177"/>
      <c r="K188" s="158"/>
      <c r="L188" s="159">
        <v>53.3</v>
      </c>
      <c r="M188" s="120"/>
      <c r="N188" s="159">
        <v>53.3</v>
      </c>
      <c r="O188" s="120"/>
      <c r="P188" s="159">
        <v>53.3</v>
      </c>
      <c r="Q188" s="120"/>
      <c r="R188" s="116">
        <f t="shared" si="42"/>
        <v>8.9339999999999975</v>
      </c>
      <c r="S188" s="116">
        <f t="shared" si="52"/>
        <v>120.13704187891628</v>
      </c>
      <c r="T188" s="117">
        <f t="shared" si="43"/>
        <v>0</v>
      </c>
      <c r="U188" s="117">
        <f t="shared" si="44"/>
        <v>100</v>
      </c>
      <c r="V188" s="116">
        <f t="shared" si="45"/>
        <v>0</v>
      </c>
      <c r="W188" s="116">
        <f t="shared" si="46"/>
        <v>100</v>
      </c>
      <c r="X188" s="116">
        <f t="shared" si="47"/>
        <v>0</v>
      </c>
      <c r="Y188" s="116">
        <f t="shared" si="48"/>
        <v>100</v>
      </c>
    </row>
    <row r="189" spans="1:25" outlineLevel="1">
      <c r="A189" s="103"/>
      <c r="B189" s="128" t="s">
        <v>145</v>
      </c>
      <c r="C189" s="119">
        <v>2224</v>
      </c>
      <c r="D189" s="156"/>
      <c r="E189" s="120"/>
      <c r="F189" s="120">
        <v>0</v>
      </c>
      <c r="G189" s="120"/>
      <c r="H189" s="120">
        <v>0</v>
      </c>
      <c r="I189" s="120"/>
      <c r="J189" s="158"/>
      <c r="K189" s="158"/>
      <c r="L189" s="120"/>
      <c r="M189" s="120"/>
      <c r="N189" s="120"/>
      <c r="O189" s="120"/>
      <c r="P189" s="120"/>
      <c r="Q189" s="120"/>
      <c r="R189" s="116">
        <f t="shared" ref="R189:R252" si="53">F189-D189</f>
        <v>0</v>
      </c>
      <c r="S189" s="116" t="e">
        <f t="shared" si="52"/>
        <v>#DIV/0!</v>
      </c>
      <c r="T189" s="117">
        <f t="shared" ref="T189:T252" si="54">L189-F189</f>
        <v>0</v>
      </c>
      <c r="U189" s="117" t="e">
        <f t="shared" ref="U189:U252" si="55">L189/F189*100</f>
        <v>#DIV/0!</v>
      </c>
      <c r="V189" s="116">
        <f t="shared" ref="V189:V252" si="56">N189-L189</f>
        <v>0</v>
      </c>
      <c r="W189" s="116" t="e">
        <f t="shared" ref="W189:W252" si="57">+N189/L189*100</f>
        <v>#DIV/0!</v>
      </c>
      <c r="X189" s="116">
        <f t="shared" ref="X189:X252" si="58">P189-N189</f>
        <v>0</v>
      </c>
      <c r="Y189" s="116" t="e">
        <f t="shared" ref="Y189:Y252" si="59">+P189/N189*100</f>
        <v>#DIV/0!</v>
      </c>
    </row>
    <row r="190" spans="1:25" ht="25.5" outlineLevel="1">
      <c r="A190" s="103"/>
      <c r="B190" s="139" t="s">
        <v>121</v>
      </c>
      <c r="C190" s="119">
        <v>2721</v>
      </c>
      <c r="D190" s="156"/>
      <c r="E190" s="120"/>
      <c r="F190" s="120">
        <v>0</v>
      </c>
      <c r="G190" s="120"/>
      <c r="H190" s="120">
        <v>0</v>
      </c>
      <c r="I190" s="120"/>
      <c r="J190" s="158"/>
      <c r="K190" s="158"/>
      <c r="L190" s="120"/>
      <c r="M190" s="120"/>
      <c r="N190" s="120"/>
      <c r="O190" s="120"/>
      <c r="P190" s="120"/>
      <c r="Q190" s="120"/>
      <c r="R190" s="116">
        <f t="shared" si="53"/>
        <v>0</v>
      </c>
      <c r="S190" s="116" t="e">
        <f t="shared" si="52"/>
        <v>#DIV/0!</v>
      </c>
      <c r="T190" s="117">
        <f t="shared" si="54"/>
        <v>0</v>
      </c>
      <c r="U190" s="117" t="e">
        <f t="shared" si="55"/>
        <v>#DIV/0!</v>
      </c>
      <c r="V190" s="116">
        <f t="shared" si="56"/>
        <v>0</v>
      </c>
      <c r="W190" s="116" t="e">
        <f t="shared" si="57"/>
        <v>#DIV/0!</v>
      </c>
      <c r="X190" s="116">
        <f t="shared" si="58"/>
        <v>0</v>
      </c>
      <c r="Y190" s="116" t="e">
        <f t="shared" si="59"/>
        <v>#DIV/0!</v>
      </c>
    </row>
    <row r="191" spans="1:25" outlineLevel="1">
      <c r="A191" s="103"/>
      <c r="B191" s="128" t="s">
        <v>141</v>
      </c>
      <c r="C191" s="119">
        <v>2231</v>
      </c>
      <c r="D191" s="156"/>
      <c r="E191" s="120"/>
      <c r="F191" s="120">
        <f>F192+F193+F194+F195</f>
        <v>130</v>
      </c>
      <c r="G191" s="120"/>
      <c r="H191" s="120">
        <f>H192+H193+H194+H195</f>
        <v>130</v>
      </c>
      <c r="I191" s="120"/>
      <c r="J191" s="158">
        <v>56.033000000000001</v>
      </c>
      <c r="K191" s="158"/>
      <c r="L191" s="120">
        <f>L192+L193+L194+L195</f>
        <v>130</v>
      </c>
      <c r="M191" s="120"/>
      <c r="N191" s="120">
        <f>N192+N193+N194+N195</f>
        <v>130</v>
      </c>
      <c r="O191" s="120"/>
      <c r="P191" s="120">
        <f>P192+P193+P194+P195</f>
        <v>130</v>
      </c>
      <c r="Q191" s="120"/>
      <c r="R191" s="116">
        <f t="shared" si="53"/>
        <v>130</v>
      </c>
      <c r="S191" s="116" t="e">
        <f t="shared" si="52"/>
        <v>#DIV/0!</v>
      </c>
      <c r="T191" s="117">
        <f t="shared" si="54"/>
        <v>0</v>
      </c>
      <c r="U191" s="117">
        <f t="shared" si="55"/>
        <v>100</v>
      </c>
      <c r="V191" s="116">
        <f t="shared" si="56"/>
        <v>0</v>
      </c>
      <c r="W191" s="116">
        <f t="shared" si="57"/>
        <v>100</v>
      </c>
      <c r="X191" s="116">
        <f t="shared" si="58"/>
        <v>0</v>
      </c>
      <c r="Y191" s="116">
        <f t="shared" si="59"/>
        <v>100</v>
      </c>
    </row>
    <row r="192" spans="1:25" outlineLevel="1">
      <c r="A192" s="103"/>
      <c r="B192" s="128" t="s">
        <v>113</v>
      </c>
      <c r="C192" s="119">
        <v>22311100</v>
      </c>
      <c r="D192" s="156"/>
      <c r="E192" s="120"/>
      <c r="F192" s="120">
        <v>0</v>
      </c>
      <c r="G192" s="120"/>
      <c r="H192" s="120">
        <v>0</v>
      </c>
      <c r="I192" s="120"/>
      <c r="J192" s="158"/>
      <c r="K192" s="158"/>
      <c r="L192" s="120"/>
      <c r="M192" s="120"/>
      <c r="N192" s="120"/>
      <c r="O192" s="120"/>
      <c r="P192" s="120"/>
      <c r="Q192" s="120"/>
      <c r="R192" s="116">
        <f t="shared" si="53"/>
        <v>0</v>
      </c>
      <c r="S192" s="116" t="e">
        <f t="shared" si="52"/>
        <v>#DIV/0!</v>
      </c>
      <c r="T192" s="117">
        <f t="shared" si="54"/>
        <v>0</v>
      </c>
      <c r="U192" s="117" t="e">
        <f t="shared" si="55"/>
        <v>#DIV/0!</v>
      </c>
      <c r="V192" s="116">
        <f t="shared" si="56"/>
        <v>0</v>
      </c>
      <c r="W192" s="116" t="e">
        <f t="shared" si="57"/>
        <v>#DIV/0!</v>
      </c>
      <c r="X192" s="116">
        <f t="shared" si="58"/>
        <v>0</v>
      </c>
      <c r="Y192" s="116" t="e">
        <f t="shared" si="59"/>
        <v>#DIV/0!</v>
      </c>
    </row>
    <row r="193" spans="1:25" outlineLevel="1">
      <c r="A193" s="103"/>
      <c r="B193" s="128" t="s">
        <v>114</v>
      </c>
      <c r="C193" s="119">
        <v>22311200</v>
      </c>
      <c r="D193" s="156"/>
      <c r="E193" s="120"/>
      <c r="F193" s="120">
        <v>130</v>
      </c>
      <c r="G193" s="120"/>
      <c r="H193" s="120">
        <v>130</v>
      </c>
      <c r="I193" s="120"/>
      <c r="J193" s="158">
        <v>56.033000000000001</v>
      </c>
      <c r="K193" s="158"/>
      <c r="L193" s="120">
        <v>130</v>
      </c>
      <c r="M193" s="120"/>
      <c r="N193" s="120">
        <v>130</v>
      </c>
      <c r="O193" s="120"/>
      <c r="P193" s="120">
        <v>130</v>
      </c>
      <c r="Q193" s="120"/>
      <c r="R193" s="116">
        <f t="shared" si="53"/>
        <v>130</v>
      </c>
      <c r="S193" s="116" t="e">
        <f t="shared" si="52"/>
        <v>#DIV/0!</v>
      </c>
      <c r="T193" s="117">
        <f t="shared" si="54"/>
        <v>0</v>
      </c>
      <c r="U193" s="117">
        <f t="shared" si="55"/>
        <v>100</v>
      </c>
      <c r="V193" s="116">
        <f t="shared" si="56"/>
        <v>0</v>
      </c>
      <c r="W193" s="116">
        <f t="shared" si="57"/>
        <v>100</v>
      </c>
      <c r="X193" s="116">
        <f t="shared" si="58"/>
        <v>0</v>
      </c>
      <c r="Y193" s="116">
        <f t="shared" si="59"/>
        <v>100</v>
      </c>
    </row>
    <row r="194" spans="1:25" ht="25.5" outlineLevel="1">
      <c r="A194" s="103"/>
      <c r="B194" s="128" t="s">
        <v>115</v>
      </c>
      <c r="C194" s="119">
        <v>22311300</v>
      </c>
      <c r="D194" s="120"/>
      <c r="E194" s="120"/>
      <c r="F194" s="120">
        <v>0</v>
      </c>
      <c r="G194" s="120"/>
      <c r="H194" s="120">
        <v>0</v>
      </c>
      <c r="I194" s="120"/>
      <c r="J194" s="158"/>
      <c r="K194" s="158"/>
      <c r="L194" s="120"/>
      <c r="M194" s="120"/>
      <c r="N194" s="120"/>
      <c r="O194" s="120"/>
      <c r="P194" s="120"/>
      <c r="Q194" s="120"/>
      <c r="R194" s="116">
        <f t="shared" si="53"/>
        <v>0</v>
      </c>
      <c r="S194" s="116" t="e">
        <f t="shared" si="52"/>
        <v>#DIV/0!</v>
      </c>
      <c r="T194" s="117">
        <f t="shared" si="54"/>
        <v>0</v>
      </c>
      <c r="U194" s="117" t="e">
        <f t="shared" si="55"/>
        <v>#DIV/0!</v>
      </c>
      <c r="V194" s="116">
        <f t="shared" si="56"/>
        <v>0</v>
      </c>
      <c r="W194" s="116" t="e">
        <f t="shared" si="57"/>
        <v>#DIV/0!</v>
      </c>
      <c r="X194" s="116">
        <f t="shared" si="58"/>
        <v>0</v>
      </c>
      <c r="Y194" s="116" t="e">
        <f t="shared" si="59"/>
        <v>#DIV/0!</v>
      </c>
    </row>
    <row r="195" spans="1:25" ht="13.5" customHeight="1" outlineLevel="1">
      <c r="A195" s="103"/>
      <c r="B195" s="128" t="s">
        <v>116</v>
      </c>
      <c r="C195" s="119">
        <v>22311400</v>
      </c>
      <c r="D195" s="120"/>
      <c r="E195" s="120"/>
      <c r="F195" s="120">
        <v>0</v>
      </c>
      <c r="G195" s="120"/>
      <c r="H195" s="120">
        <v>0</v>
      </c>
      <c r="I195" s="120"/>
      <c r="J195" s="158"/>
      <c r="K195" s="158"/>
      <c r="L195" s="120"/>
      <c r="M195" s="120"/>
      <c r="N195" s="120"/>
      <c r="O195" s="120"/>
      <c r="P195" s="120"/>
      <c r="Q195" s="120"/>
      <c r="R195" s="116">
        <f t="shared" si="53"/>
        <v>0</v>
      </c>
      <c r="S195" s="116" t="e">
        <f t="shared" si="52"/>
        <v>#DIV/0!</v>
      </c>
      <c r="T195" s="117">
        <f t="shared" si="54"/>
        <v>0</v>
      </c>
      <c r="U195" s="117" t="e">
        <f t="shared" si="55"/>
        <v>#DIV/0!</v>
      </c>
      <c r="V195" s="116">
        <f t="shared" si="56"/>
        <v>0</v>
      </c>
      <c r="W195" s="116" t="e">
        <f t="shared" si="57"/>
        <v>#DIV/0!</v>
      </c>
      <c r="X195" s="116">
        <f t="shared" si="58"/>
        <v>0</v>
      </c>
      <c r="Y195" s="116" t="e">
        <f t="shared" si="59"/>
        <v>#DIV/0!</v>
      </c>
    </row>
    <row r="196" spans="1:25" ht="13.5" customHeight="1" outlineLevel="1">
      <c r="A196" s="103"/>
      <c r="B196" s="128" t="s">
        <v>117</v>
      </c>
      <c r="C196" s="119">
        <v>2235</v>
      </c>
      <c r="D196" s="120"/>
      <c r="E196" s="120"/>
      <c r="F196" s="120">
        <v>0</v>
      </c>
      <c r="G196" s="120"/>
      <c r="H196" s="120">
        <v>0</v>
      </c>
      <c r="I196" s="120"/>
      <c r="J196" s="158"/>
      <c r="K196" s="158"/>
      <c r="L196" s="120"/>
      <c r="M196" s="120"/>
      <c r="N196" s="120"/>
      <c r="O196" s="120"/>
      <c r="P196" s="120"/>
      <c r="Q196" s="120"/>
      <c r="R196" s="116">
        <f t="shared" si="53"/>
        <v>0</v>
      </c>
      <c r="S196" s="116" t="e">
        <f t="shared" si="52"/>
        <v>#DIV/0!</v>
      </c>
      <c r="T196" s="117">
        <f t="shared" si="54"/>
        <v>0</v>
      </c>
      <c r="U196" s="117" t="e">
        <f t="shared" si="55"/>
        <v>#DIV/0!</v>
      </c>
      <c r="V196" s="116">
        <f t="shared" si="56"/>
        <v>0</v>
      </c>
      <c r="W196" s="116" t="e">
        <f t="shared" si="57"/>
        <v>#DIV/0!</v>
      </c>
      <c r="X196" s="116">
        <f t="shared" si="58"/>
        <v>0</v>
      </c>
      <c r="Y196" s="116" t="e">
        <f t="shared" si="59"/>
        <v>#DIV/0!</v>
      </c>
    </row>
    <row r="197" spans="1:25" ht="13.5" customHeight="1" outlineLevel="1">
      <c r="A197" s="103"/>
      <c r="B197" s="118" t="s">
        <v>118</v>
      </c>
      <c r="C197" s="135">
        <v>2511</v>
      </c>
      <c r="D197" s="120"/>
      <c r="E197" s="120"/>
      <c r="F197" s="120">
        <v>0</v>
      </c>
      <c r="G197" s="120"/>
      <c r="H197" s="120">
        <v>0</v>
      </c>
      <c r="I197" s="120"/>
      <c r="J197" s="158"/>
      <c r="K197" s="158"/>
      <c r="L197" s="120"/>
      <c r="M197" s="120"/>
      <c r="N197" s="120"/>
      <c r="O197" s="120"/>
      <c r="P197" s="120"/>
      <c r="Q197" s="120"/>
      <c r="R197" s="116">
        <f t="shared" si="53"/>
        <v>0</v>
      </c>
      <c r="S197" s="116" t="e">
        <f t="shared" si="52"/>
        <v>#DIV/0!</v>
      </c>
      <c r="T197" s="117">
        <f t="shared" si="54"/>
        <v>0</v>
      </c>
      <c r="U197" s="117" t="e">
        <f t="shared" si="55"/>
        <v>#DIV/0!</v>
      </c>
      <c r="V197" s="116">
        <f t="shared" si="56"/>
        <v>0</v>
      </c>
      <c r="W197" s="116" t="e">
        <f t="shared" si="57"/>
        <v>#DIV/0!</v>
      </c>
      <c r="X197" s="116">
        <f t="shared" si="58"/>
        <v>0</v>
      </c>
      <c r="Y197" s="116" t="e">
        <f t="shared" si="59"/>
        <v>#DIV/0!</v>
      </c>
    </row>
    <row r="198" spans="1:25" ht="13.5" customHeight="1" outlineLevel="1">
      <c r="A198" s="103"/>
      <c r="B198" s="118" t="s">
        <v>119</v>
      </c>
      <c r="C198" s="135">
        <v>2512</v>
      </c>
      <c r="D198" s="120"/>
      <c r="E198" s="120"/>
      <c r="F198" s="120">
        <v>0</v>
      </c>
      <c r="G198" s="120"/>
      <c r="H198" s="120">
        <v>0</v>
      </c>
      <c r="I198" s="120"/>
      <c r="J198" s="158"/>
      <c r="K198" s="158"/>
      <c r="L198" s="120"/>
      <c r="M198" s="120"/>
      <c r="N198" s="120"/>
      <c r="O198" s="120"/>
      <c r="P198" s="120"/>
      <c r="Q198" s="120"/>
      <c r="R198" s="116">
        <f t="shared" si="53"/>
        <v>0</v>
      </c>
      <c r="S198" s="116" t="e">
        <f t="shared" si="52"/>
        <v>#DIV/0!</v>
      </c>
      <c r="T198" s="117">
        <f t="shared" si="54"/>
        <v>0</v>
      </c>
      <c r="U198" s="117" t="e">
        <f t="shared" si="55"/>
        <v>#DIV/0!</v>
      </c>
      <c r="V198" s="116">
        <f t="shared" si="56"/>
        <v>0</v>
      </c>
      <c r="W198" s="116" t="e">
        <f t="shared" si="57"/>
        <v>#DIV/0!</v>
      </c>
      <c r="X198" s="116">
        <f t="shared" si="58"/>
        <v>0</v>
      </c>
      <c r="Y198" s="116" t="e">
        <f t="shared" si="59"/>
        <v>#DIV/0!</v>
      </c>
    </row>
    <row r="199" spans="1:25" ht="13.5" customHeight="1" outlineLevel="1">
      <c r="A199" s="103"/>
      <c r="B199" s="118" t="s">
        <v>146</v>
      </c>
      <c r="C199" s="135">
        <v>2521</v>
      </c>
      <c r="D199" s="120"/>
      <c r="E199" s="120"/>
      <c r="F199" s="120">
        <v>0</v>
      </c>
      <c r="G199" s="120"/>
      <c r="H199" s="120">
        <v>0</v>
      </c>
      <c r="I199" s="120"/>
      <c r="J199" s="158"/>
      <c r="K199" s="158"/>
      <c r="L199" s="120"/>
      <c r="M199" s="120"/>
      <c r="N199" s="120"/>
      <c r="O199" s="120"/>
      <c r="P199" s="120"/>
      <c r="Q199" s="120"/>
      <c r="R199" s="116">
        <f t="shared" si="53"/>
        <v>0</v>
      </c>
      <c r="S199" s="116" t="e">
        <f t="shared" si="52"/>
        <v>#DIV/0!</v>
      </c>
      <c r="T199" s="117">
        <f t="shared" si="54"/>
        <v>0</v>
      </c>
      <c r="U199" s="117" t="e">
        <f t="shared" si="55"/>
        <v>#DIV/0!</v>
      </c>
      <c r="V199" s="116">
        <f t="shared" si="56"/>
        <v>0</v>
      </c>
      <c r="W199" s="116" t="e">
        <f t="shared" si="57"/>
        <v>#DIV/0!</v>
      </c>
      <c r="X199" s="116">
        <f t="shared" si="58"/>
        <v>0</v>
      </c>
      <c r="Y199" s="116" t="e">
        <f t="shared" si="59"/>
        <v>#DIV/0!</v>
      </c>
    </row>
    <row r="200" spans="1:25" ht="13.5" customHeight="1" outlineLevel="1">
      <c r="A200" s="103"/>
      <c r="B200" s="136" t="s">
        <v>121</v>
      </c>
      <c r="C200" s="119">
        <v>2721</v>
      </c>
      <c r="D200" s="120"/>
      <c r="E200" s="120"/>
      <c r="F200" s="120">
        <v>0</v>
      </c>
      <c r="G200" s="120"/>
      <c r="H200" s="120">
        <v>0</v>
      </c>
      <c r="I200" s="120"/>
      <c r="J200" s="158"/>
      <c r="K200" s="158"/>
      <c r="L200" s="120"/>
      <c r="M200" s="120"/>
      <c r="N200" s="120"/>
      <c r="O200" s="120"/>
      <c r="P200" s="120"/>
      <c r="Q200" s="120"/>
      <c r="R200" s="116">
        <f t="shared" si="53"/>
        <v>0</v>
      </c>
      <c r="S200" s="116" t="e">
        <f t="shared" si="52"/>
        <v>#DIV/0!</v>
      </c>
      <c r="T200" s="117">
        <f t="shared" si="54"/>
        <v>0</v>
      </c>
      <c r="U200" s="117" t="e">
        <f t="shared" si="55"/>
        <v>#DIV/0!</v>
      </c>
      <c r="V200" s="116">
        <f t="shared" si="56"/>
        <v>0</v>
      </c>
      <c r="W200" s="116" t="e">
        <f t="shared" si="57"/>
        <v>#DIV/0!</v>
      </c>
      <c r="X200" s="116">
        <f t="shared" si="58"/>
        <v>0</v>
      </c>
      <c r="Y200" s="116" t="e">
        <f t="shared" si="59"/>
        <v>#DIV/0!</v>
      </c>
    </row>
    <row r="201" spans="1:25" ht="13.5" customHeight="1" outlineLevel="1">
      <c r="A201" s="103"/>
      <c r="B201" s="122" t="s">
        <v>125</v>
      </c>
      <c r="C201" s="135">
        <v>2824</v>
      </c>
      <c r="D201" s="120"/>
      <c r="E201" s="120"/>
      <c r="F201" s="120">
        <v>0</v>
      </c>
      <c r="G201" s="120"/>
      <c r="H201" s="120">
        <v>0</v>
      </c>
      <c r="I201" s="120"/>
      <c r="J201" s="158"/>
      <c r="K201" s="158"/>
      <c r="L201" s="120"/>
      <c r="M201" s="120"/>
      <c r="N201" s="120"/>
      <c r="O201" s="120"/>
      <c r="P201" s="120"/>
      <c r="Q201" s="120"/>
      <c r="R201" s="116">
        <f t="shared" si="53"/>
        <v>0</v>
      </c>
      <c r="S201" s="116" t="e">
        <f t="shared" si="52"/>
        <v>#DIV/0!</v>
      </c>
      <c r="T201" s="117">
        <f t="shared" si="54"/>
        <v>0</v>
      </c>
      <c r="U201" s="117" t="e">
        <f t="shared" si="55"/>
        <v>#DIV/0!</v>
      </c>
      <c r="V201" s="116">
        <f t="shared" si="56"/>
        <v>0</v>
      </c>
      <c r="W201" s="116" t="e">
        <f t="shared" si="57"/>
        <v>#DIV/0!</v>
      </c>
      <c r="X201" s="116">
        <f t="shared" si="58"/>
        <v>0</v>
      </c>
      <c r="Y201" s="116" t="e">
        <f t="shared" si="59"/>
        <v>#DIV/0!</v>
      </c>
    </row>
    <row r="202" spans="1:25" outlineLevel="1">
      <c r="A202" s="103"/>
      <c r="B202" s="140" t="s">
        <v>126</v>
      </c>
      <c r="C202" s="119"/>
      <c r="D202" s="141">
        <f t="shared" ref="D202:Q202" si="60">SUM(D203:D205)</f>
        <v>0</v>
      </c>
      <c r="E202" s="141">
        <f t="shared" si="60"/>
        <v>0</v>
      </c>
      <c r="F202" s="141">
        <f t="shared" si="60"/>
        <v>0</v>
      </c>
      <c r="G202" s="141">
        <f t="shared" si="60"/>
        <v>0</v>
      </c>
      <c r="H202" s="141">
        <f>SUM(H203:H205)</f>
        <v>0</v>
      </c>
      <c r="I202" s="141">
        <f>SUM(I203:I205)</f>
        <v>0</v>
      </c>
      <c r="J202" s="169">
        <f t="shared" si="60"/>
        <v>0</v>
      </c>
      <c r="K202" s="169">
        <f t="shared" si="60"/>
        <v>0</v>
      </c>
      <c r="L202" s="141">
        <f t="shared" si="60"/>
        <v>0</v>
      </c>
      <c r="M202" s="141">
        <f t="shared" si="60"/>
        <v>0</v>
      </c>
      <c r="N202" s="141">
        <f>SUM(N203:N205)</f>
        <v>0</v>
      </c>
      <c r="O202" s="141">
        <f t="shared" si="60"/>
        <v>0</v>
      </c>
      <c r="P202" s="141">
        <f>SUM(P203:P205)</f>
        <v>0</v>
      </c>
      <c r="Q202" s="141">
        <f t="shared" si="60"/>
        <v>0</v>
      </c>
      <c r="R202" s="116">
        <f t="shared" si="53"/>
        <v>0</v>
      </c>
      <c r="S202" s="116" t="e">
        <f t="shared" si="52"/>
        <v>#DIV/0!</v>
      </c>
      <c r="T202" s="117">
        <f t="shared" si="54"/>
        <v>0</v>
      </c>
      <c r="U202" s="117" t="e">
        <f t="shared" si="55"/>
        <v>#DIV/0!</v>
      </c>
      <c r="V202" s="116">
        <f t="shared" si="56"/>
        <v>0</v>
      </c>
      <c r="W202" s="116" t="e">
        <f t="shared" si="57"/>
        <v>#DIV/0!</v>
      </c>
      <c r="X202" s="116">
        <f t="shared" si="58"/>
        <v>0</v>
      </c>
      <c r="Y202" s="116" t="e">
        <f t="shared" si="59"/>
        <v>#DIV/0!</v>
      </c>
    </row>
    <row r="203" spans="1:25" outlineLevel="1">
      <c r="A203" s="103"/>
      <c r="B203" s="118" t="s">
        <v>127</v>
      </c>
      <c r="C203" s="119">
        <v>3111</v>
      </c>
      <c r="D203" s="170"/>
      <c r="E203" s="120"/>
      <c r="F203" s="120">
        <v>0</v>
      </c>
      <c r="G203" s="120"/>
      <c r="H203" s="120">
        <v>0</v>
      </c>
      <c r="I203" s="120"/>
      <c r="J203" s="158"/>
      <c r="K203" s="158"/>
      <c r="L203" s="120"/>
      <c r="M203" s="120"/>
      <c r="N203" s="120"/>
      <c r="O203" s="120"/>
      <c r="P203" s="120"/>
      <c r="Q203" s="120"/>
      <c r="R203" s="116">
        <f t="shared" si="53"/>
        <v>0</v>
      </c>
      <c r="S203" s="116" t="e">
        <f t="shared" si="52"/>
        <v>#DIV/0!</v>
      </c>
      <c r="T203" s="117">
        <f t="shared" si="54"/>
        <v>0</v>
      </c>
      <c r="U203" s="117" t="e">
        <f t="shared" si="55"/>
        <v>#DIV/0!</v>
      </c>
      <c r="V203" s="116">
        <f t="shared" si="56"/>
        <v>0</v>
      </c>
      <c r="W203" s="116" t="e">
        <f t="shared" si="57"/>
        <v>#DIV/0!</v>
      </c>
      <c r="X203" s="116">
        <f t="shared" si="58"/>
        <v>0</v>
      </c>
      <c r="Y203" s="116" t="e">
        <f t="shared" si="59"/>
        <v>#DIV/0!</v>
      </c>
    </row>
    <row r="204" spans="1:25" outlineLevel="1">
      <c r="A204" s="103"/>
      <c r="B204" s="118" t="s">
        <v>128</v>
      </c>
      <c r="C204" s="119">
        <v>3112</v>
      </c>
      <c r="D204" s="170"/>
      <c r="E204" s="120"/>
      <c r="F204" s="120">
        <v>0</v>
      </c>
      <c r="G204" s="120"/>
      <c r="H204" s="120">
        <v>0</v>
      </c>
      <c r="I204" s="120"/>
      <c r="J204" s="158"/>
      <c r="K204" s="158"/>
      <c r="L204" s="120"/>
      <c r="M204" s="120"/>
      <c r="N204" s="120"/>
      <c r="O204" s="120"/>
      <c r="P204" s="120"/>
      <c r="Q204" s="120"/>
      <c r="R204" s="116">
        <f t="shared" si="53"/>
        <v>0</v>
      </c>
      <c r="S204" s="116" t="e">
        <f t="shared" si="52"/>
        <v>#DIV/0!</v>
      </c>
      <c r="T204" s="117">
        <f t="shared" si="54"/>
        <v>0</v>
      </c>
      <c r="U204" s="117" t="e">
        <f t="shared" si="55"/>
        <v>#DIV/0!</v>
      </c>
      <c r="V204" s="116">
        <f t="shared" si="56"/>
        <v>0</v>
      </c>
      <c r="W204" s="116" t="e">
        <f t="shared" si="57"/>
        <v>#DIV/0!</v>
      </c>
      <c r="X204" s="116">
        <f t="shared" si="58"/>
        <v>0</v>
      </c>
      <c r="Y204" s="116" t="e">
        <f t="shared" si="59"/>
        <v>#DIV/0!</v>
      </c>
    </row>
    <row r="205" spans="1:25" outlineLevel="1">
      <c r="A205" s="103"/>
      <c r="B205" s="118" t="s">
        <v>143</v>
      </c>
      <c r="C205" s="119">
        <v>3113</v>
      </c>
      <c r="D205" s="120"/>
      <c r="E205" s="120"/>
      <c r="F205" s="120">
        <v>0</v>
      </c>
      <c r="G205" s="120"/>
      <c r="H205" s="120">
        <v>0</v>
      </c>
      <c r="I205" s="120"/>
      <c r="J205" s="158"/>
      <c r="K205" s="158"/>
      <c r="L205" s="120"/>
      <c r="M205" s="120"/>
      <c r="N205" s="120"/>
      <c r="O205" s="120"/>
      <c r="P205" s="120"/>
      <c r="Q205" s="120"/>
      <c r="R205" s="116">
        <f t="shared" si="53"/>
        <v>0</v>
      </c>
      <c r="S205" s="116" t="e">
        <f t="shared" si="52"/>
        <v>#DIV/0!</v>
      </c>
      <c r="T205" s="117">
        <f t="shared" si="54"/>
        <v>0</v>
      </c>
      <c r="U205" s="117" t="e">
        <f t="shared" si="55"/>
        <v>#DIV/0!</v>
      </c>
      <c r="V205" s="116">
        <f t="shared" si="56"/>
        <v>0</v>
      </c>
      <c r="W205" s="116" t="e">
        <f t="shared" si="57"/>
        <v>#DIV/0!</v>
      </c>
      <c r="X205" s="116">
        <f t="shared" si="58"/>
        <v>0</v>
      </c>
      <c r="Y205" s="116" t="e">
        <f t="shared" si="59"/>
        <v>#DIV/0!</v>
      </c>
    </row>
    <row r="206" spans="1:25" outlineLevel="1">
      <c r="A206" s="103"/>
      <c r="B206" s="173"/>
      <c r="C206" s="174"/>
      <c r="D206" s="151"/>
      <c r="E206" s="151"/>
      <c r="F206" s="151">
        <v>0</v>
      </c>
      <c r="G206" s="151"/>
      <c r="H206" s="151">
        <v>0</v>
      </c>
      <c r="I206" s="151"/>
      <c r="J206" s="152"/>
      <c r="K206" s="152"/>
      <c r="L206" s="151"/>
      <c r="M206" s="151"/>
      <c r="N206" s="151"/>
      <c r="O206" s="151"/>
      <c r="P206" s="151"/>
      <c r="Q206" s="151"/>
      <c r="R206" s="116">
        <f t="shared" si="53"/>
        <v>0</v>
      </c>
      <c r="S206" s="116" t="e">
        <f t="shared" ref="S206:S269" si="61">+F206/D206*100</f>
        <v>#DIV/0!</v>
      </c>
      <c r="T206" s="117">
        <f t="shared" si="54"/>
        <v>0</v>
      </c>
      <c r="U206" s="117" t="e">
        <f t="shared" si="55"/>
        <v>#DIV/0!</v>
      </c>
      <c r="V206" s="116">
        <f t="shared" si="56"/>
        <v>0</v>
      </c>
      <c r="W206" s="116" t="e">
        <f t="shared" si="57"/>
        <v>#DIV/0!</v>
      </c>
      <c r="X206" s="116">
        <f t="shared" si="58"/>
        <v>0</v>
      </c>
      <c r="Y206" s="116" t="e">
        <f t="shared" si="59"/>
        <v>#DIV/0!</v>
      </c>
    </row>
    <row r="207" spans="1:25" hidden="1" outlineLevel="1">
      <c r="A207" s="103"/>
      <c r="B207" s="173"/>
      <c r="C207" s="174"/>
      <c r="D207" s="151"/>
      <c r="E207" s="151"/>
      <c r="F207" s="151">
        <v>0</v>
      </c>
      <c r="G207" s="151"/>
      <c r="H207" s="151">
        <v>0</v>
      </c>
      <c r="I207" s="151"/>
      <c r="J207" s="152"/>
      <c r="K207" s="152"/>
      <c r="L207" s="151"/>
      <c r="M207" s="151"/>
      <c r="N207" s="151"/>
      <c r="O207" s="151"/>
      <c r="P207" s="151"/>
      <c r="Q207" s="151"/>
      <c r="R207" s="116">
        <f t="shared" si="53"/>
        <v>0</v>
      </c>
      <c r="S207" s="116" t="e">
        <f t="shared" si="61"/>
        <v>#DIV/0!</v>
      </c>
      <c r="T207" s="117">
        <f t="shared" si="54"/>
        <v>0</v>
      </c>
      <c r="U207" s="117" t="e">
        <f t="shared" si="55"/>
        <v>#DIV/0!</v>
      </c>
      <c r="V207" s="116">
        <f t="shared" si="56"/>
        <v>0</v>
      </c>
      <c r="W207" s="116" t="e">
        <f t="shared" si="57"/>
        <v>#DIV/0!</v>
      </c>
      <c r="X207" s="116">
        <f t="shared" si="58"/>
        <v>0</v>
      </c>
      <c r="Y207" s="116" t="e">
        <f t="shared" si="59"/>
        <v>#DIV/0!</v>
      </c>
    </row>
    <row r="208" spans="1:25" hidden="1" outlineLevel="1">
      <c r="A208" s="103"/>
      <c r="B208" s="173"/>
      <c r="C208" s="174"/>
      <c r="D208" s="151"/>
      <c r="E208" s="151"/>
      <c r="F208" s="151"/>
      <c r="G208" s="151"/>
      <c r="H208" s="151"/>
      <c r="I208" s="151"/>
      <c r="J208" s="152"/>
      <c r="K208" s="152"/>
      <c r="L208" s="151"/>
      <c r="M208" s="151"/>
      <c r="N208" s="151"/>
      <c r="O208" s="151"/>
      <c r="P208" s="151"/>
      <c r="Q208" s="151"/>
      <c r="R208" s="116">
        <f t="shared" si="53"/>
        <v>0</v>
      </c>
      <c r="S208" s="116" t="e">
        <f t="shared" si="61"/>
        <v>#DIV/0!</v>
      </c>
      <c r="T208" s="117">
        <f t="shared" si="54"/>
        <v>0</v>
      </c>
      <c r="U208" s="117" t="e">
        <f t="shared" si="55"/>
        <v>#DIV/0!</v>
      </c>
      <c r="V208" s="116">
        <f t="shared" si="56"/>
        <v>0</v>
      </c>
      <c r="W208" s="116" t="e">
        <f t="shared" si="57"/>
        <v>#DIV/0!</v>
      </c>
      <c r="X208" s="116">
        <f t="shared" si="58"/>
        <v>0</v>
      </c>
      <c r="Y208" s="116" t="e">
        <f t="shared" si="59"/>
        <v>#DIV/0!</v>
      </c>
    </row>
    <row r="209" spans="1:25" ht="25.5" hidden="1" outlineLevel="1">
      <c r="A209" s="103">
        <v>5</v>
      </c>
      <c r="B209" s="175" t="s">
        <v>150</v>
      </c>
      <c r="C209" s="150">
        <v>70163</v>
      </c>
      <c r="D209" s="151"/>
      <c r="E209" s="151"/>
      <c r="F209" s="151"/>
      <c r="G209" s="151"/>
      <c r="H209" s="151"/>
      <c r="I209" s="151"/>
      <c r="J209" s="152"/>
      <c r="K209" s="152"/>
      <c r="L209" s="151"/>
      <c r="M209" s="151"/>
      <c r="N209" s="151"/>
      <c r="O209" s="151"/>
      <c r="P209" s="151"/>
      <c r="Q209" s="151"/>
      <c r="R209" s="116">
        <f t="shared" si="53"/>
        <v>0</v>
      </c>
      <c r="S209" s="116" t="e">
        <f t="shared" si="61"/>
        <v>#DIV/0!</v>
      </c>
      <c r="T209" s="117">
        <f t="shared" si="54"/>
        <v>0</v>
      </c>
      <c r="U209" s="117" t="e">
        <f t="shared" si="55"/>
        <v>#DIV/0!</v>
      </c>
      <c r="V209" s="116">
        <f t="shared" si="56"/>
        <v>0</v>
      </c>
      <c r="W209" s="116" t="e">
        <f t="shared" si="57"/>
        <v>#DIV/0!</v>
      </c>
      <c r="X209" s="116">
        <f t="shared" si="58"/>
        <v>0</v>
      </c>
      <c r="Y209" s="116" t="e">
        <f t="shared" si="59"/>
        <v>#DIV/0!</v>
      </c>
    </row>
    <row r="210" spans="1:25" hidden="1" outlineLevel="1">
      <c r="A210" s="103"/>
      <c r="B210" s="176" t="s">
        <v>134</v>
      </c>
      <c r="C210" s="154"/>
      <c r="D210" s="111">
        <f>D211+D212</f>
        <v>5418.5969999999998</v>
      </c>
      <c r="E210" s="111">
        <f>SUM(E211:E217,E222:E241)-E229</f>
        <v>8789.2650000000012</v>
      </c>
      <c r="F210" s="111">
        <f>SUM(F211:F217,F222:F240)-F228</f>
        <v>1384.4</v>
      </c>
      <c r="G210" s="111"/>
      <c r="H210" s="111">
        <f>SUM(H211:H217,H222:H240)-H228</f>
        <v>1384.4</v>
      </c>
      <c r="I210" s="111">
        <f>SUM(I211:I217,I222:I240)-I228</f>
        <v>54.6</v>
      </c>
      <c r="J210" s="155">
        <f>SUM(J211:J217,J222:J243)-J228</f>
        <v>1355.4939999999999</v>
      </c>
      <c r="K210" s="155">
        <f>SUM(K211:K217,K222:K241)-K229</f>
        <v>0</v>
      </c>
      <c r="L210" s="111">
        <f>SUM(L211:L217,L222:L240)-L228</f>
        <v>0</v>
      </c>
      <c r="M210" s="111"/>
      <c r="N210" s="111">
        <f>SUM(N211:N217,N222:N240)-N228</f>
        <v>0</v>
      </c>
      <c r="O210" s="111"/>
      <c r="P210" s="111">
        <f>SUM(P211:P217,P222:P240)-P228</f>
        <v>0</v>
      </c>
      <c r="Q210" s="111"/>
      <c r="R210" s="116">
        <f t="shared" si="53"/>
        <v>-4034.1969999999997</v>
      </c>
      <c r="S210" s="116">
        <f t="shared" si="61"/>
        <v>25.549048951232212</v>
      </c>
      <c r="T210" s="117">
        <f t="shared" si="54"/>
        <v>-1384.4</v>
      </c>
      <c r="U210" s="117">
        <f t="shared" si="55"/>
        <v>0</v>
      </c>
      <c r="V210" s="116">
        <f t="shared" si="56"/>
        <v>0</v>
      </c>
      <c r="W210" s="116" t="e">
        <f t="shared" si="57"/>
        <v>#DIV/0!</v>
      </c>
      <c r="X210" s="116">
        <f t="shared" si="58"/>
        <v>0</v>
      </c>
      <c r="Y210" s="116" t="e">
        <f t="shared" si="59"/>
        <v>#DIV/0!</v>
      </c>
    </row>
    <row r="211" spans="1:25" hidden="1" outlineLevel="1">
      <c r="A211" s="103"/>
      <c r="B211" s="118" t="s">
        <v>94</v>
      </c>
      <c r="C211" s="119">
        <v>2111</v>
      </c>
      <c r="D211" s="156">
        <v>4842.5829999999996</v>
      </c>
      <c r="E211" s="156">
        <v>6320.26</v>
      </c>
      <c r="F211" s="120">
        <v>241.9</v>
      </c>
      <c r="G211" s="120"/>
      <c r="H211" s="120">
        <v>241.9</v>
      </c>
      <c r="I211" s="120"/>
      <c r="J211" s="158">
        <v>222.90199999999999</v>
      </c>
      <c r="K211" s="158"/>
      <c r="L211" s="120"/>
      <c r="M211" s="120"/>
      <c r="N211" s="120"/>
      <c r="O211" s="120"/>
      <c r="P211" s="120"/>
      <c r="Q211" s="120"/>
      <c r="R211" s="116">
        <f t="shared" si="53"/>
        <v>-4600.683</v>
      </c>
      <c r="S211" s="116">
        <f t="shared" si="61"/>
        <v>4.9952680212192551</v>
      </c>
      <c r="T211" s="117">
        <f t="shared" si="54"/>
        <v>-241.9</v>
      </c>
      <c r="U211" s="117">
        <f t="shared" si="55"/>
        <v>0</v>
      </c>
      <c r="V211" s="116">
        <f t="shared" si="56"/>
        <v>0</v>
      </c>
      <c r="W211" s="116" t="e">
        <f t="shared" si="57"/>
        <v>#DIV/0!</v>
      </c>
      <c r="X211" s="116">
        <f t="shared" si="58"/>
        <v>0</v>
      </c>
      <c r="Y211" s="116" t="e">
        <f t="shared" si="59"/>
        <v>#DIV/0!</v>
      </c>
    </row>
    <row r="212" spans="1:25" hidden="1" outlineLevel="1">
      <c r="A212" s="103"/>
      <c r="B212" s="118" t="s">
        <v>135</v>
      </c>
      <c r="C212" s="119">
        <v>2121</v>
      </c>
      <c r="D212" s="156">
        <v>576.01400000000001</v>
      </c>
      <c r="E212" s="156">
        <v>879.92700000000002</v>
      </c>
      <c r="F212" s="159">
        <v>41.7</v>
      </c>
      <c r="G212" s="159"/>
      <c r="H212" s="159">
        <v>41.7</v>
      </c>
      <c r="I212" s="159"/>
      <c r="J212" s="177">
        <v>32.598999999999997</v>
      </c>
      <c r="K212" s="177"/>
      <c r="L212" s="159"/>
      <c r="M212" s="159"/>
      <c r="N212" s="159"/>
      <c r="O212" s="159"/>
      <c r="P212" s="159"/>
      <c r="Q212" s="159"/>
      <c r="R212" s="116">
        <f t="shared" si="53"/>
        <v>-534.31399999999996</v>
      </c>
      <c r="S212" s="116">
        <f t="shared" si="61"/>
        <v>7.2394073755151789</v>
      </c>
      <c r="T212" s="117">
        <f t="shared" si="54"/>
        <v>-41.7</v>
      </c>
      <c r="U212" s="117">
        <f t="shared" si="55"/>
        <v>0</v>
      </c>
      <c r="V212" s="116">
        <f t="shared" si="56"/>
        <v>0</v>
      </c>
      <c r="W212" s="116" t="e">
        <f t="shared" si="57"/>
        <v>#DIV/0!</v>
      </c>
      <c r="X212" s="116">
        <f t="shared" si="58"/>
        <v>0</v>
      </c>
      <c r="Y212" s="116" t="e">
        <f t="shared" si="59"/>
        <v>#DIV/0!</v>
      </c>
    </row>
    <row r="213" spans="1:25" hidden="1" outlineLevel="1">
      <c r="A213" s="103"/>
      <c r="B213" s="160" t="s">
        <v>96</v>
      </c>
      <c r="C213" s="119">
        <v>2211</v>
      </c>
      <c r="D213" s="156"/>
      <c r="E213" s="156"/>
      <c r="F213" s="120">
        <v>0</v>
      </c>
      <c r="G213" s="159"/>
      <c r="H213" s="120">
        <v>0</v>
      </c>
      <c r="I213" s="159"/>
      <c r="J213" s="158"/>
      <c r="K213" s="177"/>
      <c r="L213" s="120"/>
      <c r="M213" s="159"/>
      <c r="N213" s="120"/>
      <c r="O213" s="159"/>
      <c r="P213" s="120"/>
      <c r="Q213" s="159"/>
      <c r="R213" s="116">
        <f t="shared" si="53"/>
        <v>0</v>
      </c>
      <c r="S213" s="116" t="e">
        <f t="shared" si="61"/>
        <v>#DIV/0!</v>
      </c>
      <c r="T213" s="117">
        <f t="shared" si="54"/>
        <v>0</v>
      </c>
      <c r="U213" s="117" t="e">
        <f t="shared" si="55"/>
        <v>#DIV/0!</v>
      </c>
      <c r="V213" s="116">
        <f t="shared" si="56"/>
        <v>0</v>
      </c>
      <c r="W213" s="116" t="e">
        <f t="shared" si="57"/>
        <v>#DIV/0!</v>
      </c>
      <c r="X213" s="116">
        <f t="shared" si="58"/>
        <v>0</v>
      </c>
      <c r="Y213" s="116" t="e">
        <f t="shared" si="59"/>
        <v>#DIV/0!</v>
      </c>
    </row>
    <row r="214" spans="1:25" hidden="1" outlineLevel="1">
      <c r="A214" s="103"/>
      <c r="B214" s="122" t="s">
        <v>97</v>
      </c>
      <c r="C214" s="119">
        <v>2212</v>
      </c>
      <c r="D214" s="156"/>
      <c r="E214" s="156">
        <v>25.334</v>
      </c>
      <c r="F214" s="120">
        <v>0</v>
      </c>
      <c r="G214" s="159"/>
      <c r="H214" s="120">
        <v>0</v>
      </c>
      <c r="I214" s="159"/>
      <c r="J214" s="158"/>
      <c r="K214" s="177"/>
      <c r="L214" s="120"/>
      <c r="M214" s="159"/>
      <c r="N214" s="120"/>
      <c r="O214" s="159"/>
      <c r="P214" s="120"/>
      <c r="Q214" s="159"/>
      <c r="R214" s="116">
        <f t="shared" si="53"/>
        <v>0</v>
      </c>
      <c r="S214" s="116" t="e">
        <f t="shared" si="61"/>
        <v>#DIV/0!</v>
      </c>
      <c r="T214" s="117">
        <f t="shared" si="54"/>
        <v>0</v>
      </c>
      <c r="U214" s="117" t="e">
        <f t="shared" si="55"/>
        <v>#DIV/0!</v>
      </c>
      <c r="V214" s="116">
        <f t="shared" si="56"/>
        <v>0</v>
      </c>
      <c r="W214" s="116" t="e">
        <f t="shared" si="57"/>
        <v>#DIV/0!</v>
      </c>
      <c r="X214" s="116">
        <f t="shared" si="58"/>
        <v>0</v>
      </c>
      <c r="Y214" s="116" t="e">
        <f t="shared" si="59"/>
        <v>#DIV/0!</v>
      </c>
    </row>
    <row r="215" spans="1:25" hidden="1" outlineLevel="1">
      <c r="A215" s="103"/>
      <c r="B215" s="118" t="s">
        <v>98</v>
      </c>
      <c r="C215" s="119">
        <v>2213</v>
      </c>
      <c r="D215" s="156"/>
      <c r="E215" s="156"/>
      <c r="F215" s="120">
        <v>0</v>
      </c>
      <c r="G215" s="159"/>
      <c r="H215" s="120">
        <v>0</v>
      </c>
      <c r="I215" s="159"/>
      <c r="J215" s="158"/>
      <c r="K215" s="177"/>
      <c r="L215" s="120"/>
      <c r="M215" s="159"/>
      <c r="N215" s="120"/>
      <c r="O215" s="159"/>
      <c r="P215" s="120"/>
      <c r="Q215" s="159"/>
      <c r="R215" s="116">
        <f t="shared" si="53"/>
        <v>0</v>
      </c>
      <c r="S215" s="116" t="e">
        <f t="shared" si="61"/>
        <v>#DIV/0!</v>
      </c>
      <c r="T215" s="117">
        <f t="shared" si="54"/>
        <v>0</v>
      </c>
      <c r="U215" s="117" t="e">
        <f t="shared" si="55"/>
        <v>#DIV/0!</v>
      </c>
      <c r="V215" s="116">
        <f t="shared" si="56"/>
        <v>0</v>
      </c>
      <c r="W215" s="116" t="e">
        <f t="shared" si="57"/>
        <v>#DIV/0!</v>
      </c>
      <c r="X215" s="116">
        <f t="shared" si="58"/>
        <v>0</v>
      </c>
      <c r="Y215" s="116" t="e">
        <f t="shared" si="59"/>
        <v>#DIV/0!</v>
      </c>
    </row>
    <row r="216" spans="1:25" hidden="1" outlineLevel="1">
      <c r="A216" s="103"/>
      <c r="B216" s="118" t="s">
        <v>99</v>
      </c>
      <c r="C216" s="119">
        <v>2214</v>
      </c>
      <c r="D216" s="156"/>
      <c r="E216" s="156">
        <v>141.46899999999999</v>
      </c>
      <c r="F216" s="120">
        <v>0</v>
      </c>
      <c r="G216" s="159"/>
      <c r="H216" s="120">
        <v>0</v>
      </c>
      <c r="I216" s="159"/>
      <c r="J216" s="158"/>
      <c r="K216" s="177"/>
      <c r="L216" s="120"/>
      <c r="M216" s="159"/>
      <c r="N216" s="120"/>
      <c r="O216" s="159"/>
      <c r="P216" s="120"/>
      <c r="Q216" s="159"/>
      <c r="R216" s="116">
        <f t="shared" si="53"/>
        <v>0</v>
      </c>
      <c r="S216" s="116" t="e">
        <f t="shared" si="61"/>
        <v>#DIV/0!</v>
      </c>
      <c r="T216" s="117">
        <f t="shared" si="54"/>
        <v>0</v>
      </c>
      <c r="U216" s="117" t="e">
        <f t="shared" si="55"/>
        <v>#DIV/0!</v>
      </c>
      <c r="V216" s="116">
        <f t="shared" si="56"/>
        <v>0</v>
      </c>
      <c r="W216" s="116" t="e">
        <f t="shared" si="57"/>
        <v>#DIV/0!</v>
      </c>
      <c r="X216" s="116">
        <f t="shared" si="58"/>
        <v>0</v>
      </c>
      <c r="Y216" s="116" t="e">
        <f t="shared" si="59"/>
        <v>#DIV/0!</v>
      </c>
    </row>
    <row r="217" spans="1:25" hidden="1" outlineLevel="1">
      <c r="A217" s="103"/>
      <c r="B217" s="161" t="s">
        <v>100</v>
      </c>
      <c r="C217" s="124">
        <v>2215</v>
      </c>
      <c r="D217" s="125">
        <f>D221</f>
        <v>0</v>
      </c>
      <c r="E217" s="125">
        <f>E218+E219+E221</f>
        <v>1049.3129999999999</v>
      </c>
      <c r="F217" s="125">
        <f>F218+F219+F220+F221</f>
        <v>1100.8</v>
      </c>
      <c r="G217" s="125">
        <f>G221</f>
        <v>0</v>
      </c>
      <c r="H217" s="125">
        <f>H218+H219+H220+H221</f>
        <v>1100.8</v>
      </c>
      <c r="I217" s="125">
        <f>I221</f>
        <v>54.6</v>
      </c>
      <c r="J217" s="163">
        <f>J221</f>
        <v>1099.9929999999999</v>
      </c>
      <c r="K217" s="163">
        <f>K218+K219+K220+K221</f>
        <v>0</v>
      </c>
      <c r="L217" s="125">
        <f>L218+L219+L220+L221</f>
        <v>0</v>
      </c>
      <c r="M217" s="125">
        <f>M221</f>
        <v>0</v>
      </c>
      <c r="N217" s="125">
        <f>N218+N219+N220+N221</f>
        <v>0</v>
      </c>
      <c r="O217" s="125">
        <f>O221</f>
        <v>0</v>
      </c>
      <c r="P217" s="125">
        <f>P218+P219+P220+P221</f>
        <v>0</v>
      </c>
      <c r="Q217" s="125">
        <f>Q221</f>
        <v>0</v>
      </c>
      <c r="R217" s="116">
        <f t="shared" si="53"/>
        <v>1100.8</v>
      </c>
      <c r="S217" s="116" t="e">
        <f t="shared" si="61"/>
        <v>#DIV/0!</v>
      </c>
      <c r="T217" s="117">
        <f t="shared" si="54"/>
        <v>-1100.8</v>
      </c>
      <c r="U217" s="117">
        <f t="shared" si="55"/>
        <v>0</v>
      </c>
      <c r="V217" s="116">
        <f t="shared" si="56"/>
        <v>0</v>
      </c>
      <c r="W217" s="116" t="e">
        <f t="shared" si="57"/>
        <v>#DIV/0!</v>
      </c>
      <c r="X217" s="116">
        <f t="shared" si="58"/>
        <v>0</v>
      </c>
      <c r="Y217" s="116" t="e">
        <f t="shared" si="59"/>
        <v>#DIV/0!</v>
      </c>
    </row>
    <row r="218" spans="1:25" hidden="1" outlineLevel="1">
      <c r="A218" s="103"/>
      <c r="B218" s="126" t="s">
        <v>136</v>
      </c>
      <c r="C218" s="119">
        <v>22151</v>
      </c>
      <c r="D218" s="156"/>
      <c r="E218" s="156">
        <v>30</v>
      </c>
      <c r="F218" s="120">
        <v>0</v>
      </c>
      <c r="G218" s="120"/>
      <c r="H218" s="120">
        <v>0</v>
      </c>
      <c r="I218" s="120"/>
      <c r="J218" s="158"/>
      <c r="K218" s="158"/>
      <c r="L218" s="120"/>
      <c r="M218" s="120"/>
      <c r="N218" s="120"/>
      <c r="O218" s="120"/>
      <c r="P218" s="120"/>
      <c r="Q218" s="120"/>
      <c r="R218" s="116">
        <f t="shared" si="53"/>
        <v>0</v>
      </c>
      <c r="S218" s="116" t="e">
        <f t="shared" si="61"/>
        <v>#DIV/0!</v>
      </c>
      <c r="T218" s="117">
        <f t="shared" si="54"/>
        <v>0</v>
      </c>
      <c r="U218" s="117" t="e">
        <f t="shared" si="55"/>
        <v>#DIV/0!</v>
      </c>
      <c r="V218" s="116">
        <f t="shared" si="56"/>
        <v>0</v>
      </c>
      <c r="W218" s="116" t="e">
        <f t="shared" si="57"/>
        <v>#DIV/0!</v>
      </c>
      <c r="X218" s="116">
        <f t="shared" si="58"/>
        <v>0</v>
      </c>
      <c r="Y218" s="116" t="e">
        <f t="shared" si="59"/>
        <v>#DIV/0!</v>
      </c>
    </row>
    <row r="219" spans="1:25" hidden="1" outlineLevel="1">
      <c r="A219" s="103"/>
      <c r="B219" s="126" t="s">
        <v>137</v>
      </c>
      <c r="C219" s="119">
        <v>22152</v>
      </c>
      <c r="D219" s="156"/>
      <c r="E219" s="156">
        <v>668.8</v>
      </c>
      <c r="F219" s="120">
        <v>0</v>
      </c>
      <c r="G219" s="159"/>
      <c r="H219" s="120">
        <v>0</v>
      </c>
      <c r="I219" s="159"/>
      <c r="J219" s="158"/>
      <c r="K219" s="177"/>
      <c r="L219" s="120"/>
      <c r="M219" s="159"/>
      <c r="N219" s="120"/>
      <c r="O219" s="159"/>
      <c r="P219" s="120"/>
      <c r="Q219" s="159"/>
      <c r="R219" s="116">
        <f t="shared" si="53"/>
        <v>0</v>
      </c>
      <c r="S219" s="116" t="e">
        <f t="shared" si="61"/>
        <v>#DIV/0!</v>
      </c>
      <c r="T219" s="117">
        <f t="shared" si="54"/>
        <v>0</v>
      </c>
      <c r="U219" s="117" t="e">
        <f t="shared" si="55"/>
        <v>#DIV/0!</v>
      </c>
      <c r="V219" s="116">
        <f t="shared" si="56"/>
        <v>0</v>
      </c>
      <c r="W219" s="116" t="e">
        <f t="shared" si="57"/>
        <v>#DIV/0!</v>
      </c>
      <c r="X219" s="116">
        <f t="shared" si="58"/>
        <v>0</v>
      </c>
      <c r="Y219" s="116" t="e">
        <f t="shared" si="59"/>
        <v>#DIV/0!</v>
      </c>
    </row>
    <row r="220" spans="1:25" hidden="1" outlineLevel="1">
      <c r="A220" s="103"/>
      <c r="B220" s="126" t="s">
        <v>103</v>
      </c>
      <c r="C220" s="119">
        <v>22153</v>
      </c>
      <c r="D220" s="156"/>
      <c r="E220" s="156"/>
      <c r="F220" s="120">
        <v>0</v>
      </c>
      <c r="G220" s="159"/>
      <c r="H220" s="120">
        <v>0</v>
      </c>
      <c r="I220" s="159"/>
      <c r="J220" s="158"/>
      <c r="K220" s="177"/>
      <c r="L220" s="120"/>
      <c r="M220" s="159"/>
      <c r="N220" s="120"/>
      <c r="O220" s="159"/>
      <c r="P220" s="120"/>
      <c r="Q220" s="159"/>
      <c r="R220" s="116">
        <f t="shared" si="53"/>
        <v>0</v>
      </c>
      <c r="S220" s="116" t="e">
        <f t="shared" si="61"/>
        <v>#DIV/0!</v>
      </c>
      <c r="T220" s="117">
        <f t="shared" si="54"/>
        <v>0</v>
      </c>
      <c r="U220" s="117" t="e">
        <f t="shared" si="55"/>
        <v>#DIV/0!</v>
      </c>
      <c r="V220" s="116">
        <f t="shared" si="56"/>
        <v>0</v>
      </c>
      <c r="W220" s="116" t="e">
        <f t="shared" si="57"/>
        <v>#DIV/0!</v>
      </c>
      <c r="X220" s="116">
        <f t="shared" si="58"/>
        <v>0</v>
      </c>
      <c r="Y220" s="116" t="e">
        <f t="shared" si="59"/>
        <v>#DIV/0!</v>
      </c>
    </row>
    <row r="221" spans="1:25" hidden="1" outlineLevel="1">
      <c r="A221" s="103"/>
      <c r="B221" s="126" t="s">
        <v>138</v>
      </c>
      <c r="C221" s="119">
        <v>22154</v>
      </c>
      <c r="D221" s="156"/>
      <c r="E221" s="156">
        <v>350.51299999999998</v>
      </c>
      <c r="F221" s="120">
        <v>1100.8</v>
      </c>
      <c r="G221" s="159"/>
      <c r="H221" s="120">
        <v>1100.8</v>
      </c>
      <c r="I221" s="159">
        <v>54.6</v>
      </c>
      <c r="J221" s="158">
        <v>1099.9929999999999</v>
      </c>
      <c r="K221" s="177"/>
      <c r="L221" s="120"/>
      <c r="M221" s="159"/>
      <c r="N221" s="120"/>
      <c r="O221" s="159"/>
      <c r="P221" s="120"/>
      <c r="Q221" s="159"/>
      <c r="R221" s="116">
        <f t="shared" si="53"/>
        <v>1100.8</v>
      </c>
      <c r="S221" s="116" t="e">
        <f t="shared" si="61"/>
        <v>#DIV/0!</v>
      </c>
      <c r="T221" s="117">
        <f t="shared" si="54"/>
        <v>-1100.8</v>
      </c>
      <c r="U221" s="117">
        <f t="shared" si="55"/>
        <v>0</v>
      </c>
      <c r="V221" s="116">
        <f t="shared" si="56"/>
        <v>0</v>
      </c>
      <c r="W221" s="116" t="e">
        <f t="shared" si="57"/>
        <v>#DIV/0!</v>
      </c>
      <c r="X221" s="116">
        <f t="shared" si="58"/>
        <v>0</v>
      </c>
      <c r="Y221" s="116" t="e">
        <f t="shared" si="59"/>
        <v>#DIV/0!</v>
      </c>
    </row>
    <row r="222" spans="1:25" hidden="1" outlineLevel="1">
      <c r="A222" s="103"/>
      <c r="B222" s="122" t="s">
        <v>105</v>
      </c>
      <c r="C222" s="119">
        <v>2217</v>
      </c>
      <c r="D222" s="156"/>
      <c r="E222" s="156"/>
      <c r="F222" s="120">
        <v>0</v>
      </c>
      <c r="G222" s="159"/>
      <c r="H222" s="120">
        <v>0</v>
      </c>
      <c r="I222" s="159"/>
      <c r="J222" s="158"/>
      <c r="K222" s="177"/>
      <c r="L222" s="120"/>
      <c r="M222" s="159"/>
      <c r="N222" s="120"/>
      <c r="O222" s="159"/>
      <c r="P222" s="120"/>
      <c r="Q222" s="159"/>
      <c r="R222" s="116">
        <f t="shared" si="53"/>
        <v>0</v>
      </c>
      <c r="S222" s="116" t="e">
        <f t="shared" si="61"/>
        <v>#DIV/0!</v>
      </c>
      <c r="T222" s="117">
        <f t="shared" si="54"/>
        <v>0</v>
      </c>
      <c r="U222" s="117" t="e">
        <f t="shared" si="55"/>
        <v>#DIV/0!</v>
      </c>
      <c r="V222" s="116">
        <f t="shared" si="56"/>
        <v>0</v>
      </c>
      <c r="W222" s="116" t="e">
        <f t="shared" si="57"/>
        <v>#DIV/0!</v>
      </c>
      <c r="X222" s="116">
        <f t="shared" si="58"/>
        <v>0</v>
      </c>
      <c r="Y222" s="116" t="e">
        <f t="shared" si="59"/>
        <v>#DIV/0!</v>
      </c>
    </row>
    <row r="223" spans="1:25" hidden="1" outlineLevel="1">
      <c r="A223" s="103"/>
      <c r="B223" s="118" t="s">
        <v>106</v>
      </c>
      <c r="C223" s="119">
        <v>2218</v>
      </c>
      <c r="D223" s="156"/>
      <c r="E223" s="156"/>
      <c r="F223" s="120">
        <v>0</v>
      </c>
      <c r="G223" s="159"/>
      <c r="H223" s="120">
        <v>0</v>
      </c>
      <c r="I223" s="159"/>
      <c r="J223" s="158"/>
      <c r="K223" s="177"/>
      <c r="L223" s="120"/>
      <c r="M223" s="159"/>
      <c r="N223" s="120"/>
      <c r="O223" s="159"/>
      <c r="P223" s="120"/>
      <c r="Q223" s="159"/>
      <c r="R223" s="116">
        <f t="shared" si="53"/>
        <v>0</v>
      </c>
      <c r="S223" s="116" t="e">
        <f t="shared" si="61"/>
        <v>#DIV/0!</v>
      </c>
      <c r="T223" s="117">
        <f t="shared" si="54"/>
        <v>0</v>
      </c>
      <c r="U223" s="117" t="e">
        <f t="shared" si="55"/>
        <v>#DIV/0!</v>
      </c>
      <c r="V223" s="116">
        <f t="shared" si="56"/>
        <v>0</v>
      </c>
      <c r="W223" s="116" t="e">
        <f t="shared" si="57"/>
        <v>#DIV/0!</v>
      </c>
      <c r="X223" s="116">
        <f t="shared" si="58"/>
        <v>0</v>
      </c>
      <c r="Y223" s="116" t="e">
        <f t="shared" si="59"/>
        <v>#DIV/0!</v>
      </c>
    </row>
    <row r="224" spans="1:25" hidden="1" outlineLevel="1">
      <c r="A224" s="103"/>
      <c r="B224" s="118" t="s">
        <v>139</v>
      </c>
      <c r="C224" s="119">
        <v>2221</v>
      </c>
      <c r="D224" s="156"/>
      <c r="E224" s="156">
        <v>75.59</v>
      </c>
      <c r="F224" s="120">
        <v>0</v>
      </c>
      <c r="G224" s="159"/>
      <c r="H224" s="120">
        <v>0</v>
      </c>
      <c r="I224" s="159"/>
      <c r="J224" s="158"/>
      <c r="K224" s="177"/>
      <c r="L224" s="120"/>
      <c r="M224" s="159"/>
      <c r="N224" s="120"/>
      <c r="O224" s="159"/>
      <c r="P224" s="120"/>
      <c r="Q224" s="159"/>
      <c r="R224" s="116">
        <f t="shared" si="53"/>
        <v>0</v>
      </c>
      <c r="S224" s="116" t="e">
        <f t="shared" si="61"/>
        <v>#DIV/0!</v>
      </c>
      <c r="T224" s="117">
        <f t="shared" si="54"/>
        <v>0</v>
      </c>
      <c r="U224" s="117" t="e">
        <f t="shared" si="55"/>
        <v>#DIV/0!</v>
      </c>
      <c r="V224" s="116">
        <f t="shared" si="56"/>
        <v>0</v>
      </c>
      <c r="W224" s="116" t="e">
        <f t="shared" si="57"/>
        <v>#DIV/0!</v>
      </c>
      <c r="X224" s="116">
        <f t="shared" si="58"/>
        <v>0</v>
      </c>
      <c r="Y224" s="116" t="e">
        <f t="shared" si="59"/>
        <v>#DIV/0!</v>
      </c>
    </row>
    <row r="225" spans="1:25" ht="25.5" hidden="1" outlineLevel="1">
      <c r="A225" s="103"/>
      <c r="B225" s="128" t="s">
        <v>108</v>
      </c>
      <c r="C225" s="119">
        <v>2222</v>
      </c>
      <c r="D225" s="156"/>
      <c r="E225" s="156">
        <v>144.172</v>
      </c>
      <c r="F225" s="120">
        <v>0</v>
      </c>
      <c r="G225" s="159"/>
      <c r="H225" s="120">
        <v>0</v>
      </c>
      <c r="I225" s="159"/>
      <c r="J225" s="158"/>
      <c r="K225" s="177"/>
      <c r="L225" s="120"/>
      <c r="M225" s="159"/>
      <c r="N225" s="120"/>
      <c r="O225" s="159"/>
      <c r="P225" s="120"/>
      <c r="Q225" s="159"/>
      <c r="R225" s="116">
        <f t="shared" si="53"/>
        <v>0</v>
      </c>
      <c r="S225" s="116" t="e">
        <f t="shared" si="61"/>
        <v>#DIV/0!</v>
      </c>
      <c r="T225" s="117">
        <f t="shared" si="54"/>
        <v>0</v>
      </c>
      <c r="U225" s="117" t="e">
        <f t="shared" si="55"/>
        <v>#DIV/0!</v>
      </c>
      <c r="V225" s="116">
        <f t="shared" si="56"/>
        <v>0</v>
      </c>
      <c r="W225" s="116" t="e">
        <f t="shared" si="57"/>
        <v>#DIV/0!</v>
      </c>
      <c r="X225" s="116">
        <f t="shared" si="58"/>
        <v>0</v>
      </c>
      <c r="Y225" s="116" t="e">
        <f t="shared" si="59"/>
        <v>#DIV/0!</v>
      </c>
    </row>
    <row r="226" spans="1:25" hidden="1" outlineLevel="1">
      <c r="A226" s="103"/>
      <c r="B226" s="128" t="s">
        <v>109</v>
      </c>
      <c r="C226" s="129">
        <v>2223</v>
      </c>
      <c r="D226" s="130"/>
      <c r="E226" s="156">
        <v>30.7</v>
      </c>
      <c r="F226" s="120">
        <v>0</v>
      </c>
      <c r="G226" s="159"/>
      <c r="H226" s="120">
        <v>0</v>
      </c>
      <c r="I226" s="159"/>
      <c r="J226" s="158"/>
      <c r="K226" s="177"/>
      <c r="L226" s="120"/>
      <c r="M226" s="159"/>
      <c r="N226" s="120"/>
      <c r="O226" s="159"/>
      <c r="P226" s="120"/>
      <c r="Q226" s="159"/>
      <c r="R226" s="116">
        <f t="shared" si="53"/>
        <v>0</v>
      </c>
      <c r="S226" s="116" t="e">
        <f t="shared" si="61"/>
        <v>#DIV/0!</v>
      </c>
      <c r="T226" s="117">
        <f t="shared" si="54"/>
        <v>0</v>
      </c>
      <c r="U226" s="117" t="e">
        <f t="shared" si="55"/>
        <v>#DIV/0!</v>
      </c>
      <c r="V226" s="116">
        <f t="shared" si="56"/>
        <v>0</v>
      </c>
      <c r="W226" s="116" t="e">
        <f t="shared" si="57"/>
        <v>#DIV/0!</v>
      </c>
      <c r="X226" s="116">
        <f t="shared" si="58"/>
        <v>0</v>
      </c>
      <c r="Y226" s="116" t="e">
        <f t="shared" si="59"/>
        <v>#DIV/0!</v>
      </c>
    </row>
    <row r="227" spans="1:25" hidden="1" outlineLevel="1">
      <c r="A227" s="103"/>
      <c r="B227" s="128" t="s">
        <v>145</v>
      </c>
      <c r="C227" s="119">
        <v>2224</v>
      </c>
      <c r="D227" s="120"/>
      <c r="E227" s="156"/>
      <c r="F227" s="120">
        <v>0</v>
      </c>
      <c r="G227" s="120"/>
      <c r="H227" s="120">
        <v>0</v>
      </c>
      <c r="I227" s="120"/>
      <c r="J227" s="158"/>
      <c r="K227" s="158"/>
      <c r="L227" s="120"/>
      <c r="M227" s="120"/>
      <c r="N227" s="120"/>
      <c r="O227" s="120"/>
      <c r="P227" s="120"/>
      <c r="Q227" s="120"/>
      <c r="R227" s="116">
        <f t="shared" si="53"/>
        <v>0</v>
      </c>
      <c r="S227" s="116" t="e">
        <f t="shared" si="61"/>
        <v>#DIV/0!</v>
      </c>
      <c r="T227" s="117">
        <f t="shared" si="54"/>
        <v>0</v>
      </c>
      <c r="U227" s="117" t="e">
        <f t="shared" si="55"/>
        <v>#DIV/0!</v>
      </c>
      <c r="V227" s="116">
        <f t="shared" si="56"/>
        <v>0</v>
      </c>
      <c r="W227" s="116" t="e">
        <f t="shared" si="57"/>
        <v>#DIV/0!</v>
      </c>
      <c r="X227" s="116">
        <f t="shared" si="58"/>
        <v>0</v>
      </c>
      <c r="Y227" s="116" t="e">
        <f t="shared" si="59"/>
        <v>#DIV/0!</v>
      </c>
    </row>
    <row r="228" spans="1:25" hidden="1" outlineLevel="1">
      <c r="A228" s="103"/>
      <c r="B228" s="128" t="s">
        <v>140</v>
      </c>
      <c r="C228" s="119">
        <v>2225</v>
      </c>
      <c r="D228" s="120"/>
      <c r="E228" s="156"/>
      <c r="F228" s="120">
        <v>0</v>
      </c>
      <c r="G228" s="120"/>
      <c r="H228" s="120">
        <v>0</v>
      </c>
      <c r="I228" s="120"/>
      <c r="J228" s="158"/>
      <c r="K228" s="158"/>
      <c r="L228" s="120"/>
      <c r="M228" s="120"/>
      <c r="N228" s="120"/>
      <c r="O228" s="120"/>
      <c r="P228" s="120"/>
      <c r="Q228" s="120"/>
      <c r="R228" s="116">
        <f t="shared" si="53"/>
        <v>0</v>
      </c>
      <c r="S228" s="116" t="e">
        <f t="shared" si="61"/>
        <v>#DIV/0!</v>
      </c>
      <c r="T228" s="117">
        <f t="shared" si="54"/>
        <v>0</v>
      </c>
      <c r="U228" s="117" t="e">
        <f t="shared" si="55"/>
        <v>#DIV/0!</v>
      </c>
      <c r="V228" s="116">
        <f t="shared" si="56"/>
        <v>0</v>
      </c>
      <c r="W228" s="116" t="e">
        <f t="shared" si="57"/>
        <v>#DIV/0!</v>
      </c>
      <c r="X228" s="116">
        <f t="shared" si="58"/>
        <v>0</v>
      </c>
      <c r="Y228" s="116" t="e">
        <f t="shared" si="59"/>
        <v>#DIV/0!</v>
      </c>
    </row>
    <row r="229" spans="1:25" hidden="1" outlineLevel="1">
      <c r="A229" s="103"/>
      <c r="B229" s="128" t="s">
        <v>141</v>
      </c>
      <c r="C229" s="119">
        <v>2231</v>
      </c>
      <c r="D229" s="120"/>
      <c r="E229" s="156">
        <f>E230+E231</f>
        <v>122.5</v>
      </c>
      <c r="F229" s="120">
        <v>0</v>
      </c>
      <c r="G229" s="120"/>
      <c r="H229" s="120">
        <v>0</v>
      </c>
      <c r="I229" s="120"/>
      <c r="J229" s="158"/>
      <c r="K229" s="158"/>
      <c r="L229" s="120"/>
      <c r="M229" s="120"/>
      <c r="N229" s="120"/>
      <c r="O229" s="120"/>
      <c r="P229" s="120"/>
      <c r="Q229" s="120"/>
      <c r="R229" s="116">
        <f t="shared" si="53"/>
        <v>0</v>
      </c>
      <c r="S229" s="116" t="e">
        <f t="shared" si="61"/>
        <v>#DIV/0!</v>
      </c>
      <c r="T229" s="117">
        <f t="shared" si="54"/>
        <v>0</v>
      </c>
      <c r="U229" s="117" t="e">
        <f t="shared" si="55"/>
        <v>#DIV/0!</v>
      </c>
      <c r="V229" s="116">
        <f t="shared" si="56"/>
        <v>0</v>
      </c>
      <c r="W229" s="116" t="e">
        <f t="shared" si="57"/>
        <v>#DIV/0!</v>
      </c>
      <c r="X229" s="116">
        <f t="shared" si="58"/>
        <v>0</v>
      </c>
      <c r="Y229" s="116" t="e">
        <f t="shared" si="59"/>
        <v>#DIV/0!</v>
      </c>
    </row>
    <row r="230" spans="1:25" hidden="1" outlineLevel="1">
      <c r="A230" s="103"/>
      <c r="B230" s="128" t="s">
        <v>113</v>
      </c>
      <c r="C230" s="119">
        <v>22311100</v>
      </c>
      <c r="D230" s="120"/>
      <c r="E230" s="156">
        <v>29.7</v>
      </c>
      <c r="F230" s="120">
        <v>0</v>
      </c>
      <c r="G230" s="120"/>
      <c r="H230" s="120">
        <v>0</v>
      </c>
      <c r="I230" s="120"/>
      <c r="J230" s="158"/>
      <c r="K230" s="158"/>
      <c r="L230" s="120"/>
      <c r="M230" s="120"/>
      <c r="N230" s="120"/>
      <c r="O230" s="120"/>
      <c r="P230" s="120"/>
      <c r="Q230" s="120"/>
      <c r="R230" s="116">
        <f t="shared" si="53"/>
        <v>0</v>
      </c>
      <c r="S230" s="116" t="e">
        <f t="shared" si="61"/>
        <v>#DIV/0!</v>
      </c>
      <c r="T230" s="117">
        <f t="shared" si="54"/>
        <v>0</v>
      </c>
      <c r="U230" s="117" t="e">
        <f t="shared" si="55"/>
        <v>#DIV/0!</v>
      </c>
      <c r="V230" s="116">
        <f t="shared" si="56"/>
        <v>0</v>
      </c>
      <c r="W230" s="116" t="e">
        <f t="shared" si="57"/>
        <v>#DIV/0!</v>
      </c>
      <c r="X230" s="116">
        <f t="shared" si="58"/>
        <v>0</v>
      </c>
      <c r="Y230" s="116" t="e">
        <f t="shared" si="59"/>
        <v>#DIV/0!</v>
      </c>
    </row>
    <row r="231" spans="1:25" hidden="1" outlineLevel="1">
      <c r="A231" s="103"/>
      <c r="B231" s="128" t="s">
        <v>114</v>
      </c>
      <c r="C231" s="119">
        <v>22311200</v>
      </c>
      <c r="D231" s="120"/>
      <c r="E231" s="156">
        <v>92.8</v>
      </c>
      <c r="F231" s="120">
        <v>0</v>
      </c>
      <c r="G231" s="120"/>
      <c r="H231" s="120">
        <v>0</v>
      </c>
      <c r="I231" s="120"/>
      <c r="J231" s="158"/>
      <c r="K231" s="158"/>
      <c r="L231" s="120"/>
      <c r="M231" s="120"/>
      <c r="N231" s="120"/>
      <c r="O231" s="120"/>
      <c r="P231" s="120"/>
      <c r="Q231" s="120"/>
      <c r="R231" s="116">
        <f t="shared" si="53"/>
        <v>0</v>
      </c>
      <c r="S231" s="116" t="e">
        <f t="shared" si="61"/>
        <v>#DIV/0!</v>
      </c>
      <c r="T231" s="117">
        <f t="shared" si="54"/>
        <v>0</v>
      </c>
      <c r="U231" s="117" t="e">
        <f t="shared" si="55"/>
        <v>#DIV/0!</v>
      </c>
      <c r="V231" s="116">
        <f t="shared" si="56"/>
        <v>0</v>
      </c>
      <c r="W231" s="116" t="e">
        <f t="shared" si="57"/>
        <v>#DIV/0!</v>
      </c>
      <c r="X231" s="116">
        <f t="shared" si="58"/>
        <v>0</v>
      </c>
      <c r="Y231" s="116" t="e">
        <f t="shared" si="59"/>
        <v>#DIV/0!</v>
      </c>
    </row>
    <row r="232" spans="1:25" ht="25.5" hidden="1" outlineLevel="1">
      <c r="A232" s="103"/>
      <c r="B232" s="128" t="s">
        <v>115</v>
      </c>
      <c r="C232" s="119">
        <v>22311300</v>
      </c>
      <c r="D232" s="120"/>
      <c r="E232" s="120"/>
      <c r="F232" s="120">
        <v>0</v>
      </c>
      <c r="G232" s="120"/>
      <c r="H232" s="120">
        <v>0</v>
      </c>
      <c r="I232" s="120"/>
      <c r="J232" s="158"/>
      <c r="K232" s="158"/>
      <c r="L232" s="120"/>
      <c r="M232" s="120"/>
      <c r="N232" s="120"/>
      <c r="O232" s="120"/>
      <c r="P232" s="120"/>
      <c r="Q232" s="120"/>
      <c r="R232" s="116">
        <f t="shared" si="53"/>
        <v>0</v>
      </c>
      <c r="S232" s="116" t="e">
        <f t="shared" si="61"/>
        <v>#DIV/0!</v>
      </c>
      <c r="T232" s="117">
        <f t="shared" si="54"/>
        <v>0</v>
      </c>
      <c r="U232" s="117" t="e">
        <f t="shared" si="55"/>
        <v>#DIV/0!</v>
      </c>
      <c r="V232" s="116">
        <f t="shared" si="56"/>
        <v>0</v>
      </c>
      <c r="W232" s="116" t="e">
        <f t="shared" si="57"/>
        <v>#DIV/0!</v>
      </c>
      <c r="X232" s="116">
        <f t="shared" si="58"/>
        <v>0</v>
      </c>
      <c r="Y232" s="116" t="e">
        <f t="shared" si="59"/>
        <v>#DIV/0!</v>
      </c>
    </row>
    <row r="233" spans="1:25" ht="13.5" hidden="1" customHeight="1" outlineLevel="1">
      <c r="A233" s="103"/>
      <c r="B233" s="128" t="s">
        <v>116</v>
      </c>
      <c r="C233" s="119">
        <v>22311400</v>
      </c>
      <c r="D233" s="120"/>
      <c r="E233" s="120"/>
      <c r="F233" s="120">
        <v>0</v>
      </c>
      <c r="G233" s="120"/>
      <c r="H233" s="120">
        <v>0</v>
      </c>
      <c r="I233" s="120"/>
      <c r="J233" s="158"/>
      <c r="K233" s="158"/>
      <c r="L233" s="120"/>
      <c r="M233" s="120"/>
      <c r="N233" s="120"/>
      <c r="O233" s="120"/>
      <c r="P233" s="120"/>
      <c r="Q233" s="120"/>
      <c r="R233" s="116">
        <f t="shared" si="53"/>
        <v>0</v>
      </c>
      <c r="S233" s="116" t="e">
        <f t="shared" si="61"/>
        <v>#DIV/0!</v>
      </c>
      <c r="T233" s="117">
        <f t="shared" si="54"/>
        <v>0</v>
      </c>
      <c r="U233" s="117" t="e">
        <f t="shared" si="55"/>
        <v>#DIV/0!</v>
      </c>
      <c r="V233" s="116">
        <f t="shared" si="56"/>
        <v>0</v>
      </c>
      <c r="W233" s="116" t="e">
        <f t="shared" si="57"/>
        <v>#DIV/0!</v>
      </c>
      <c r="X233" s="116">
        <f t="shared" si="58"/>
        <v>0</v>
      </c>
      <c r="Y233" s="116" t="e">
        <f t="shared" si="59"/>
        <v>#DIV/0!</v>
      </c>
    </row>
    <row r="234" spans="1:25" ht="13.5" hidden="1" customHeight="1" outlineLevel="1">
      <c r="A234" s="103"/>
      <c r="B234" s="128" t="s">
        <v>117</v>
      </c>
      <c r="C234" s="119">
        <v>2235</v>
      </c>
      <c r="D234" s="120"/>
      <c r="E234" s="120"/>
      <c r="F234" s="120">
        <v>0</v>
      </c>
      <c r="G234" s="120"/>
      <c r="H234" s="120">
        <v>0</v>
      </c>
      <c r="I234" s="120"/>
      <c r="J234" s="158"/>
      <c r="K234" s="158"/>
      <c r="L234" s="120"/>
      <c r="M234" s="120"/>
      <c r="N234" s="120"/>
      <c r="O234" s="120"/>
      <c r="P234" s="120"/>
      <c r="Q234" s="120"/>
      <c r="R234" s="116">
        <f t="shared" si="53"/>
        <v>0</v>
      </c>
      <c r="S234" s="116" t="e">
        <f t="shared" si="61"/>
        <v>#DIV/0!</v>
      </c>
      <c r="T234" s="117">
        <f t="shared" si="54"/>
        <v>0</v>
      </c>
      <c r="U234" s="117" t="e">
        <f t="shared" si="55"/>
        <v>#DIV/0!</v>
      </c>
      <c r="V234" s="116">
        <f t="shared" si="56"/>
        <v>0</v>
      </c>
      <c r="W234" s="116" t="e">
        <f t="shared" si="57"/>
        <v>#DIV/0!</v>
      </c>
      <c r="X234" s="116">
        <f t="shared" si="58"/>
        <v>0</v>
      </c>
      <c r="Y234" s="116" t="e">
        <f t="shared" si="59"/>
        <v>#DIV/0!</v>
      </c>
    </row>
    <row r="235" spans="1:25" ht="13.5" hidden="1" customHeight="1" outlineLevel="1">
      <c r="A235" s="103"/>
      <c r="B235" s="118" t="s">
        <v>118</v>
      </c>
      <c r="C235" s="135">
        <v>2511</v>
      </c>
      <c r="D235" s="120"/>
      <c r="E235" s="120"/>
      <c r="F235" s="120">
        <v>0</v>
      </c>
      <c r="G235" s="120"/>
      <c r="H235" s="120">
        <v>0</v>
      </c>
      <c r="I235" s="120"/>
      <c r="J235" s="158"/>
      <c r="K235" s="158"/>
      <c r="L235" s="120"/>
      <c r="M235" s="120"/>
      <c r="N235" s="120"/>
      <c r="O235" s="120"/>
      <c r="P235" s="120"/>
      <c r="Q235" s="120"/>
      <c r="R235" s="116">
        <f t="shared" si="53"/>
        <v>0</v>
      </c>
      <c r="S235" s="116" t="e">
        <f t="shared" si="61"/>
        <v>#DIV/0!</v>
      </c>
      <c r="T235" s="117">
        <f t="shared" si="54"/>
        <v>0</v>
      </c>
      <c r="U235" s="117" t="e">
        <f t="shared" si="55"/>
        <v>#DIV/0!</v>
      </c>
      <c r="V235" s="116">
        <f t="shared" si="56"/>
        <v>0</v>
      </c>
      <c r="W235" s="116" t="e">
        <f t="shared" si="57"/>
        <v>#DIV/0!</v>
      </c>
      <c r="X235" s="116">
        <f t="shared" si="58"/>
        <v>0</v>
      </c>
      <c r="Y235" s="116" t="e">
        <f t="shared" si="59"/>
        <v>#DIV/0!</v>
      </c>
    </row>
    <row r="236" spans="1:25" hidden="1" outlineLevel="1">
      <c r="A236" s="103"/>
      <c r="B236" s="118" t="s">
        <v>119</v>
      </c>
      <c r="C236" s="135">
        <v>2512</v>
      </c>
      <c r="D236" s="120"/>
      <c r="E236" s="120"/>
      <c r="F236" s="120">
        <v>0</v>
      </c>
      <c r="G236" s="120"/>
      <c r="H236" s="120">
        <v>0</v>
      </c>
      <c r="I236" s="120"/>
      <c r="J236" s="158"/>
      <c r="K236" s="158"/>
      <c r="L236" s="120"/>
      <c r="M236" s="120"/>
      <c r="N236" s="120"/>
      <c r="O236" s="120"/>
      <c r="P236" s="120"/>
      <c r="Q236" s="120"/>
      <c r="R236" s="116">
        <f t="shared" si="53"/>
        <v>0</v>
      </c>
      <c r="S236" s="116" t="e">
        <f t="shared" si="61"/>
        <v>#DIV/0!</v>
      </c>
      <c r="T236" s="117">
        <f t="shared" si="54"/>
        <v>0</v>
      </c>
      <c r="U236" s="117" t="e">
        <f t="shared" si="55"/>
        <v>#DIV/0!</v>
      </c>
      <c r="V236" s="116">
        <f t="shared" si="56"/>
        <v>0</v>
      </c>
      <c r="W236" s="116" t="e">
        <f t="shared" si="57"/>
        <v>#DIV/0!</v>
      </c>
      <c r="X236" s="116">
        <f t="shared" si="58"/>
        <v>0</v>
      </c>
      <c r="Y236" s="116" t="e">
        <f t="shared" si="59"/>
        <v>#DIV/0!</v>
      </c>
    </row>
    <row r="237" spans="1:25" hidden="1" outlineLevel="1">
      <c r="A237" s="103"/>
      <c r="B237" s="118" t="s">
        <v>146</v>
      </c>
      <c r="C237" s="135">
        <v>2521</v>
      </c>
      <c r="D237" s="120"/>
      <c r="E237" s="120"/>
      <c r="F237" s="120">
        <v>0</v>
      </c>
      <c r="G237" s="120"/>
      <c r="H237" s="120">
        <v>0</v>
      </c>
      <c r="I237" s="120"/>
      <c r="J237" s="158"/>
      <c r="K237" s="158"/>
      <c r="L237" s="120"/>
      <c r="M237" s="120"/>
      <c r="N237" s="120"/>
      <c r="O237" s="120"/>
      <c r="P237" s="120"/>
      <c r="Q237" s="120"/>
      <c r="R237" s="116">
        <f t="shared" si="53"/>
        <v>0</v>
      </c>
      <c r="S237" s="116" t="e">
        <f t="shared" si="61"/>
        <v>#DIV/0!</v>
      </c>
      <c r="T237" s="117">
        <f t="shared" si="54"/>
        <v>0</v>
      </c>
      <c r="U237" s="117" t="e">
        <f t="shared" si="55"/>
        <v>#DIV/0!</v>
      </c>
      <c r="V237" s="116">
        <f t="shared" si="56"/>
        <v>0</v>
      </c>
      <c r="W237" s="116" t="e">
        <f t="shared" si="57"/>
        <v>#DIV/0!</v>
      </c>
      <c r="X237" s="116">
        <f t="shared" si="58"/>
        <v>0</v>
      </c>
      <c r="Y237" s="116" t="e">
        <f t="shared" si="59"/>
        <v>#DIV/0!</v>
      </c>
    </row>
    <row r="238" spans="1:25" ht="25.5" hidden="1" outlineLevel="1">
      <c r="A238" s="103"/>
      <c r="B238" s="136" t="s">
        <v>121</v>
      </c>
      <c r="C238" s="119">
        <v>2721</v>
      </c>
      <c r="D238" s="120"/>
      <c r="E238" s="120"/>
      <c r="F238" s="120">
        <v>0</v>
      </c>
      <c r="G238" s="120"/>
      <c r="H238" s="120">
        <v>0</v>
      </c>
      <c r="I238" s="120"/>
      <c r="J238" s="158"/>
      <c r="K238" s="158"/>
      <c r="L238" s="120"/>
      <c r="M238" s="120"/>
      <c r="N238" s="120"/>
      <c r="O238" s="120"/>
      <c r="P238" s="120"/>
      <c r="Q238" s="120"/>
      <c r="R238" s="116">
        <f t="shared" si="53"/>
        <v>0</v>
      </c>
      <c r="S238" s="116" t="e">
        <f t="shared" si="61"/>
        <v>#DIV/0!</v>
      </c>
      <c r="T238" s="117">
        <f t="shared" si="54"/>
        <v>0</v>
      </c>
      <c r="U238" s="117" t="e">
        <f t="shared" si="55"/>
        <v>#DIV/0!</v>
      </c>
      <c r="V238" s="116">
        <f t="shared" si="56"/>
        <v>0</v>
      </c>
      <c r="W238" s="116" t="e">
        <f t="shared" si="57"/>
        <v>#DIV/0!</v>
      </c>
      <c r="X238" s="116">
        <f t="shared" si="58"/>
        <v>0</v>
      </c>
      <c r="Y238" s="116" t="e">
        <f t="shared" si="59"/>
        <v>#DIV/0!</v>
      </c>
    </row>
    <row r="239" spans="1:25" ht="25.5" hidden="1" outlineLevel="1">
      <c r="A239" s="103"/>
      <c r="B239" s="136" t="s">
        <v>151</v>
      </c>
      <c r="C239" s="119">
        <v>2822</v>
      </c>
      <c r="D239" s="120"/>
      <c r="E239" s="120"/>
      <c r="F239" s="120">
        <v>0</v>
      </c>
      <c r="G239" s="120"/>
      <c r="H239" s="120">
        <v>0</v>
      </c>
      <c r="I239" s="120"/>
      <c r="J239" s="158"/>
      <c r="K239" s="158"/>
      <c r="L239" s="120"/>
      <c r="M239" s="120"/>
      <c r="N239" s="120"/>
      <c r="O239" s="120"/>
      <c r="P239" s="120"/>
      <c r="Q239" s="120"/>
      <c r="R239" s="116">
        <f t="shared" si="53"/>
        <v>0</v>
      </c>
      <c r="S239" s="116" t="e">
        <f t="shared" si="61"/>
        <v>#DIV/0!</v>
      </c>
      <c r="T239" s="117">
        <f t="shared" si="54"/>
        <v>0</v>
      </c>
      <c r="U239" s="117" t="e">
        <f t="shared" si="55"/>
        <v>#DIV/0!</v>
      </c>
      <c r="V239" s="116">
        <f t="shared" si="56"/>
        <v>0</v>
      </c>
      <c r="W239" s="116" t="e">
        <f t="shared" si="57"/>
        <v>#DIV/0!</v>
      </c>
      <c r="X239" s="116">
        <f t="shared" si="58"/>
        <v>0</v>
      </c>
      <c r="Y239" s="116" t="e">
        <f t="shared" si="59"/>
        <v>#DIV/0!</v>
      </c>
    </row>
    <row r="240" spans="1:25" hidden="1" outlineLevel="1">
      <c r="A240" s="103"/>
      <c r="B240" s="139" t="s">
        <v>124</v>
      </c>
      <c r="C240" s="129">
        <v>2823</v>
      </c>
      <c r="D240" s="120"/>
      <c r="E240" s="120"/>
      <c r="F240" s="120">
        <v>0</v>
      </c>
      <c r="G240" s="120"/>
      <c r="H240" s="120">
        <v>0</v>
      </c>
      <c r="I240" s="120"/>
      <c r="J240" s="158"/>
      <c r="K240" s="158"/>
      <c r="L240" s="120"/>
      <c r="M240" s="120"/>
      <c r="N240" s="120"/>
      <c r="O240" s="120"/>
      <c r="P240" s="120"/>
      <c r="Q240" s="120"/>
      <c r="R240" s="116">
        <f t="shared" si="53"/>
        <v>0</v>
      </c>
      <c r="S240" s="116" t="e">
        <f t="shared" si="61"/>
        <v>#DIV/0!</v>
      </c>
      <c r="T240" s="117">
        <f t="shared" si="54"/>
        <v>0</v>
      </c>
      <c r="U240" s="117" t="e">
        <f t="shared" si="55"/>
        <v>#DIV/0!</v>
      </c>
      <c r="V240" s="116">
        <f t="shared" si="56"/>
        <v>0</v>
      </c>
      <c r="W240" s="116" t="e">
        <f t="shared" si="57"/>
        <v>#DIV/0!</v>
      </c>
      <c r="X240" s="116">
        <f t="shared" si="58"/>
        <v>0</v>
      </c>
      <c r="Y240" s="116" t="e">
        <f t="shared" si="59"/>
        <v>#DIV/0!</v>
      </c>
    </row>
    <row r="241" spans="1:25" hidden="1" outlineLevel="1">
      <c r="A241" s="103"/>
      <c r="B241" s="140" t="s">
        <v>126</v>
      </c>
      <c r="C241" s="119"/>
      <c r="D241" s="141">
        <v>0</v>
      </c>
      <c r="E241" s="141">
        <v>0</v>
      </c>
      <c r="F241" s="141">
        <v>0</v>
      </c>
      <c r="G241" s="141">
        <v>0</v>
      </c>
      <c r="H241" s="141">
        <v>0</v>
      </c>
      <c r="I241" s="141">
        <v>0</v>
      </c>
      <c r="J241" s="179">
        <v>0</v>
      </c>
      <c r="K241" s="169">
        <f>SUM(K242:K244)</f>
        <v>0</v>
      </c>
      <c r="L241" s="141">
        <v>0</v>
      </c>
      <c r="M241" s="141">
        <v>0</v>
      </c>
      <c r="N241" s="141">
        <v>0</v>
      </c>
      <c r="O241" s="141">
        <v>0</v>
      </c>
      <c r="P241" s="141">
        <v>0</v>
      </c>
      <c r="Q241" s="141">
        <v>0</v>
      </c>
      <c r="R241" s="116">
        <f t="shared" si="53"/>
        <v>0</v>
      </c>
      <c r="S241" s="116" t="e">
        <f t="shared" si="61"/>
        <v>#DIV/0!</v>
      </c>
      <c r="T241" s="117">
        <f t="shared" si="54"/>
        <v>0</v>
      </c>
      <c r="U241" s="117" t="e">
        <f t="shared" si="55"/>
        <v>#DIV/0!</v>
      </c>
      <c r="V241" s="116">
        <f t="shared" si="56"/>
        <v>0</v>
      </c>
      <c r="W241" s="116" t="e">
        <f t="shared" si="57"/>
        <v>#DIV/0!</v>
      </c>
      <c r="X241" s="116">
        <f t="shared" si="58"/>
        <v>0</v>
      </c>
      <c r="Y241" s="116" t="e">
        <f t="shared" si="59"/>
        <v>#DIV/0!</v>
      </c>
    </row>
    <row r="242" spans="1:25" hidden="1" outlineLevel="1">
      <c r="A242" s="103"/>
      <c r="B242" s="118" t="s">
        <v>127</v>
      </c>
      <c r="C242" s="119">
        <v>3111</v>
      </c>
      <c r="D242" s="120"/>
      <c r="E242" s="120"/>
      <c r="F242" s="120">
        <v>0</v>
      </c>
      <c r="G242" s="120"/>
      <c r="H242" s="120">
        <v>0</v>
      </c>
      <c r="I242" s="120"/>
      <c r="J242" s="158"/>
      <c r="K242" s="158"/>
      <c r="L242" s="120"/>
      <c r="M242" s="120"/>
      <c r="N242" s="120"/>
      <c r="O242" s="120"/>
      <c r="P242" s="120"/>
      <c r="Q242" s="120"/>
      <c r="R242" s="116">
        <f t="shared" si="53"/>
        <v>0</v>
      </c>
      <c r="S242" s="116" t="e">
        <f t="shared" si="61"/>
        <v>#DIV/0!</v>
      </c>
      <c r="T242" s="117">
        <f t="shared" si="54"/>
        <v>0</v>
      </c>
      <c r="U242" s="117" t="e">
        <f t="shared" si="55"/>
        <v>#DIV/0!</v>
      </c>
      <c r="V242" s="116">
        <f t="shared" si="56"/>
        <v>0</v>
      </c>
      <c r="W242" s="116" t="e">
        <f t="shared" si="57"/>
        <v>#DIV/0!</v>
      </c>
      <c r="X242" s="116">
        <f t="shared" si="58"/>
        <v>0</v>
      </c>
      <c r="Y242" s="116" t="e">
        <f t="shared" si="59"/>
        <v>#DIV/0!</v>
      </c>
    </row>
    <row r="243" spans="1:25" hidden="1" outlineLevel="1">
      <c r="A243" s="103"/>
      <c r="B243" s="118" t="s">
        <v>128</v>
      </c>
      <c r="C243" s="119">
        <v>3112</v>
      </c>
      <c r="D243" s="120"/>
      <c r="E243" s="170"/>
      <c r="F243" s="120">
        <v>0</v>
      </c>
      <c r="G243" s="120"/>
      <c r="H243" s="120">
        <v>0</v>
      </c>
      <c r="I243" s="120"/>
      <c r="J243" s="158"/>
      <c r="K243" s="158"/>
      <c r="L243" s="120"/>
      <c r="M243" s="120"/>
      <c r="N243" s="120"/>
      <c r="O243" s="120"/>
      <c r="P243" s="120"/>
      <c r="Q243" s="120"/>
      <c r="R243" s="116">
        <f t="shared" si="53"/>
        <v>0</v>
      </c>
      <c r="S243" s="116" t="e">
        <f t="shared" si="61"/>
        <v>#DIV/0!</v>
      </c>
      <c r="T243" s="117">
        <f t="shared" si="54"/>
        <v>0</v>
      </c>
      <c r="U243" s="117" t="e">
        <f t="shared" si="55"/>
        <v>#DIV/0!</v>
      </c>
      <c r="V243" s="116">
        <f t="shared" si="56"/>
        <v>0</v>
      </c>
      <c r="W243" s="116" t="e">
        <f t="shared" si="57"/>
        <v>#DIV/0!</v>
      </c>
      <c r="X243" s="116">
        <f t="shared" si="58"/>
        <v>0</v>
      </c>
      <c r="Y243" s="116" t="e">
        <f t="shared" si="59"/>
        <v>#DIV/0!</v>
      </c>
    </row>
    <row r="244" spans="1:25" hidden="1" outlineLevel="1">
      <c r="A244" s="103"/>
      <c r="B244" s="118" t="s">
        <v>143</v>
      </c>
      <c r="C244" s="119">
        <v>3113</v>
      </c>
      <c r="D244" s="120"/>
      <c r="E244" s="120"/>
      <c r="F244" s="120">
        <v>0</v>
      </c>
      <c r="G244" s="120"/>
      <c r="H244" s="120">
        <v>0</v>
      </c>
      <c r="I244" s="120"/>
      <c r="J244" s="158"/>
      <c r="K244" s="158"/>
      <c r="L244" s="120"/>
      <c r="M244" s="120"/>
      <c r="N244" s="120"/>
      <c r="O244" s="120"/>
      <c r="P244" s="120"/>
      <c r="Q244" s="120"/>
      <c r="R244" s="116">
        <f t="shared" si="53"/>
        <v>0</v>
      </c>
      <c r="S244" s="116" t="e">
        <f t="shared" si="61"/>
        <v>#DIV/0!</v>
      </c>
      <c r="T244" s="117">
        <f t="shared" si="54"/>
        <v>0</v>
      </c>
      <c r="U244" s="117" t="e">
        <f t="shared" si="55"/>
        <v>#DIV/0!</v>
      </c>
      <c r="V244" s="116">
        <f t="shared" si="56"/>
        <v>0</v>
      </c>
      <c r="W244" s="116" t="e">
        <f t="shared" si="57"/>
        <v>#DIV/0!</v>
      </c>
      <c r="X244" s="116">
        <f t="shared" si="58"/>
        <v>0</v>
      </c>
      <c r="Y244" s="116" t="e">
        <f t="shared" si="59"/>
        <v>#DIV/0!</v>
      </c>
    </row>
    <row r="245" spans="1:25" outlineLevel="1">
      <c r="A245" s="103"/>
      <c r="B245" s="118"/>
      <c r="C245" s="119"/>
      <c r="D245" s="120"/>
      <c r="E245" s="120"/>
      <c r="F245" s="120"/>
      <c r="G245" s="120"/>
      <c r="H245" s="120"/>
      <c r="I245" s="120"/>
      <c r="J245" s="158"/>
      <c r="K245" s="158"/>
      <c r="L245" s="120"/>
      <c r="M245" s="120"/>
      <c r="N245" s="120"/>
      <c r="O245" s="120"/>
      <c r="P245" s="120"/>
      <c r="Q245" s="120"/>
      <c r="R245" s="116">
        <f t="shared" si="53"/>
        <v>0</v>
      </c>
      <c r="S245" s="116" t="e">
        <f t="shared" si="61"/>
        <v>#DIV/0!</v>
      </c>
      <c r="T245" s="117">
        <f t="shared" si="54"/>
        <v>0</v>
      </c>
      <c r="U245" s="117" t="e">
        <f t="shared" si="55"/>
        <v>#DIV/0!</v>
      </c>
      <c r="V245" s="116">
        <f t="shared" si="56"/>
        <v>0</v>
      </c>
      <c r="W245" s="116" t="e">
        <f t="shared" si="57"/>
        <v>#DIV/0!</v>
      </c>
      <c r="X245" s="116">
        <f t="shared" si="58"/>
        <v>0</v>
      </c>
      <c r="Y245" s="116" t="e">
        <f t="shared" si="59"/>
        <v>#DIV/0!</v>
      </c>
    </row>
    <row r="246" spans="1:25" ht="25.5" outlineLevel="1">
      <c r="A246" s="103">
        <v>5</v>
      </c>
      <c r="B246" s="175" t="s">
        <v>152</v>
      </c>
      <c r="C246" s="150">
        <v>70111</v>
      </c>
      <c r="D246" s="120"/>
      <c r="E246" s="120"/>
      <c r="F246" s="120"/>
      <c r="G246" s="120"/>
      <c r="H246" s="120"/>
      <c r="I246" s="120"/>
      <c r="J246" s="158"/>
      <c r="K246" s="158"/>
      <c r="L246" s="120"/>
      <c r="M246" s="120"/>
      <c r="N246" s="120"/>
      <c r="O246" s="120"/>
      <c r="P246" s="120"/>
      <c r="Q246" s="120"/>
      <c r="R246" s="116">
        <f t="shared" si="53"/>
        <v>0</v>
      </c>
      <c r="S246" s="116" t="e">
        <f t="shared" si="61"/>
        <v>#DIV/0!</v>
      </c>
      <c r="T246" s="117">
        <f t="shared" si="54"/>
        <v>0</v>
      </c>
      <c r="U246" s="117" t="e">
        <f t="shared" si="55"/>
        <v>#DIV/0!</v>
      </c>
      <c r="V246" s="116">
        <f t="shared" si="56"/>
        <v>0</v>
      </c>
      <c r="W246" s="116" t="e">
        <f t="shared" si="57"/>
        <v>#DIV/0!</v>
      </c>
      <c r="X246" s="116">
        <f t="shared" si="58"/>
        <v>0</v>
      </c>
      <c r="Y246" s="116" t="e">
        <f t="shared" si="59"/>
        <v>#DIV/0!</v>
      </c>
    </row>
    <row r="247" spans="1:25" outlineLevel="1">
      <c r="A247" s="103"/>
      <c r="B247" s="176" t="s">
        <v>134</v>
      </c>
      <c r="C247" s="154"/>
      <c r="D247" s="111">
        <f>SUM(D248:D254,D259:D278)</f>
        <v>10021.152</v>
      </c>
      <c r="E247" s="111"/>
      <c r="F247" s="111">
        <f>SUM(F248:F254,F259:F278)-F266</f>
        <v>11365.100000000002</v>
      </c>
      <c r="G247" s="111"/>
      <c r="H247" s="111">
        <f>SUM(H248:H254,H259:H278)-H266</f>
        <v>11495.100000000002</v>
      </c>
      <c r="I247" s="111"/>
      <c r="J247" s="155">
        <f>SUM(J248:J254,J259:J278)-J266</f>
        <v>4179.223</v>
      </c>
      <c r="K247" s="155">
        <f>SUM(K248:K254,K259:K278)</f>
        <v>0</v>
      </c>
      <c r="L247" s="111">
        <f>SUM(L248:L254,L259:L278)-L266</f>
        <v>11298.400000000003</v>
      </c>
      <c r="M247" s="111"/>
      <c r="N247" s="111">
        <f>SUM(N248:N254,N259:N278)-N266</f>
        <v>11298.400000000003</v>
      </c>
      <c r="O247" s="111"/>
      <c r="P247" s="111">
        <f>SUM(P248:P254,P259:P278)-P266</f>
        <v>11298.400000000003</v>
      </c>
      <c r="Q247" s="111"/>
      <c r="R247" s="116">
        <f t="shared" si="53"/>
        <v>1343.9480000000021</v>
      </c>
      <c r="S247" s="116">
        <f t="shared" si="61"/>
        <v>113.41111281417548</v>
      </c>
      <c r="T247" s="117">
        <f t="shared" si="54"/>
        <v>-66.699999999998909</v>
      </c>
      <c r="U247" s="117">
        <f t="shared" si="55"/>
        <v>99.413115590711925</v>
      </c>
      <c r="V247" s="116">
        <f t="shared" si="56"/>
        <v>0</v>
      </c>
      <c r="W247" s="116">
        <f t="shared" si="57"/>
        <v>100</v>
      </c>
      <c r="X247" s="116">
        <f t="shared" si="58"/>
        <v>0</v>
      </c>
      <c r="Y247" s="116">
        <f t="shared" si="59"/>
        <v>100</v>
      </c>
    </row>
    <row r="248" spans="1:25" outlineLevel="1">
      <c r="A248" s="103"/>
      <c r="B248" s="118" t="s">
        <v>94</v>
      </c>
      <c r="C248" s="119">
        <v>2111</v>
      </c>
      <c r="D248" s="156">
        <v>7666.7619999999997</v>
      </c>
      <c r="E248" s="120"/>
      <c r="F248" s="120">
        <v>9089.2000000000007</v>
      </c>
      <c r="G248" s="120"/>
      <c r="H248" s="120">
        <v>9089.2000000000007</v>
      </c>
      <c r="I248" s="120"/>
      <c r="J248" s="158">
        <v>3371.4</v>
      </c>
      <c r="K248" s="158"/>
      <c r="L248" s="120">
        <v>9089.2000000000007</v>
      </c>
      <c r="M248" s="120"/>
      <c r="N248" s="120">
        <v>9089.2000000000007</v>
      </c>
      <c r="O248" s="120"/>
      <c r="P248" s="120">
        <v>9089.2000000000007</v>
      </c>
      <c r="Q248" s="120"/>
      <c r="R248" s="116">
        <f t="shared" si="53"/>
        <v>1422.438000000001</v>
      </c>
      <c r="S248" s="116">
        <f t="shared" si="61"/>
        <v>118.55330842407787</v>
      </c>
      <c r="T248" s="117">
        <f t="shared" si="54"/>
        <v>0</v>
      </c>
      <c r="U248" s="117">
        <f t="shared" si="55"/>
        <v>100</v>
      </c>
      <c r="V248" s="116">
        <f t="shared" si="56"/>
        <v>0</v>
      </c>
      <c r="W248" s="116">
        <f t="shared" si="57"/>
        <v>100</v>
      </c>
      <c r="X248" s="116">
        <f t="shared" si="58"/>
        <v>0</v>
      </c>
      <c r="Y248" s="116">
        <f t="shared" si="59"/>
        <v>100</v>
      </c>
    </row>
    <row r="249" spans="1:25" outlineLevel="1">
      <c r="A249" s="103"/>
      <c r="B249" s="118" t="s">
        <v>135</v>
      </c>
      <c r="C249" s="119">
        <v>2121</v>
      </c>
      <c r="D249" s="156">
        <v>1071.4369999999999</v>
      </c>
      <c r="E249" s="120"/>
      <c r="F249" s="159">
        <v>1218.7</v>
      </c>
      <c r="G249" s="120"/>
      <c r="H249" s="159">
        <v>1218.7</v>
      </c>
      <c r="I249" s="120"/>
      <c r="J249" s="177">
        <v>441.7</v>
      </c>
      <c r="K249" s="158"/>
      <c r="L249" s="159">
        <v>1218.7</v>
      </c>
      <c r="M249" s="120"/>
      <c r="N249" s="159">
        <v>1218.7</v>
      </c>
      <c r="O249" s="120"/>
      <c r="P249" s="159">
        <v>1218.7</v>
      </c>
      <c r="Q249" s="120"/>
      <c r="R249" s="116">
        <f t="shared" si="53"/>
        <v>147.26300000000015</v>
      </c>
      <c r="S249" s="116">
        <f t="shared" si="61"/>
        <v>113.74443854375014</v>
      </c>
      <c r="T249" s="117">
        <f t="shared" si="54"/>
        <v>0</v>
      </c>
      <c r="U249" s="117">
        <f t="shared" si="55"/>
        <v>100</v>
      </c>
      <c r="V249" s="116">
        <f t="shared" si="56"/>
        <v>0</v>
      </c>
      <c r="W249" s="116">
        <f t="shared" si="57"/>
        <v>100</v>
      </c>
      <c r="X249" s="116">
        <f t="shared" si="58"/>
        <v>0</v>
      </c>
      <c r="Y249" s="116">
        <f t="shared" si="59"/>
        <v>100</v>
      </c>
    </row>
    <row r="250" spans="1:25" outlineLevel="1">
      <c r="A250" s="103"/>
      <c r="B250" s="160" t="s">
        <v>96</v>
      </c>
      <c r="C250" s="119">
        <v>2211</v>
      </c>
      <c r="D250" s="156"/>
      <c r="E250" s="120"/>
      <c r="F250" s="159">
        <v>0</v>
      </c>
      <c r="G250" s="120"/>
      <c r="H250" s="159">
        <v>0</v>
      </c>
      <c r="I250" s="120"/>
      <c r="J250" s="177">
        <v>31.4</v>
      </c>
      <c r="K250" s="158"/>
      <c r="L250" s="159"/>
      <c r="M250" s="120"/>
      <c r="N250" s="159"/>
      <c r="O250" s="120"/>
      <c r="P250" s="159"/>
      <c r="Q250" s="120"/>
      <c r="R250" s="116">
        <f t="shared" si="53"/>
        <v>0</v>
      </c>
      <c r="S250" s="116" t="e">
        <f t="shared" si="61"/>
        <v>#DIV/0!</v>
      </c>
      <c r="T250" s="117">
        <f t="shared" si="54"/>
        <v>0</v>
      </c>
      <c r="U250" s="117" t="e">
        <f t="shared" si="55"/>
        <v>#DIV/0!</v>
      </c>
      <c r="V250" s="116">
        <f t="shared" si="56"/>
        <v>0</v>
      </c>
      <c r="W250" s="116" t="e">
        <f t="shared" si="57"/>
        <v>#DIV/0!</v>
      </c>
      <c r="X250" s="116">
        <f t="shared" si="58"/>
        <v>0</v>
      </c>
      <c r="Y250" s="116" t="e">
        <f t="shared" si="59"/>
        <v>#DIV/0!</v>
      </c>
    </row>
    <row r="251" spans="1:25" outlineLevel="1">
      <c r="A251" s="103"/>
      <c r="B251" s="122" t="s">
        <v>97</v>
      </c>
      <c r="C251" s="119">
        <v>2212</v>
      </c>
      <c r="D251" s="156">
        <v>67.2</v>
      </c>
      <c r="E251" s="120"/>
      <c r="F251" s="159">
        <v>86.899999999999991</v>
      </c>
      <c r="G251" s="120"/>
      <c r="H251" s="159">
        <v>86.899999999999991</v>
      </c>
      <c r="I251" s="120"/>
      <c r="J251" s="177"/>
      <c r="K251" s="158"/>
      <c r="L251" s="159">
        <v>86.899999999999991</v>
      </c>
      <c r="M251" s="120"/>
      <c r="N251" s="159">
        <v>86.899999999999991</v>
      </c>
      <c r="O251" s="120"/>
      <c r="P251" s="159">
        <v>86.899999999999991</v>
      </c>
      <c r="Q251" s="120"/>
      <c r="R251" s="116">
        <f t="shared" si="53"/>
        <v>19.699999999999989</v>
      </c>
      <c r="S251" s="116">
        <f t="shared" si="61"/>
        <v>129.31547619047618</v>
      </c>
      <c r="T251" s="117">
        <f t="shared" si="54"/>
        <v>0</v>
      </c>
      <c r="U251" s="117">
        <f t="shared" si="55"/>
        <v>100</v>
      </c>
      <c r="V251" s="116">
        <f t="shared" si="56"/>
        <v>0</v>
      </c>
      <c r="W251" s="116">
        <f t="shared" si="57"/>
        <v>100</v>
      </c>
      <c r="X251" s="116">
        <f t="shared" si="58"/>
        <v>0</v>
      </c>
      <c r="Y251" s="116">
        <f t="shared" si="59"/>
        <v>100</v>
      </c>
    </row>
    <row r="252" spans="1:25" outlineLevel="1">
      <c r="A252" s="103"/>
      <c r="B252" s="118" t="s">
        <v>98</v>
      </c>
      <c r="C252" s="119">
        <v>2213</v>
      </c>
      <c r="D252" s="156"/>
      <c r="E252" s="120"/>
      <c r="F252" s="159">
        <v>0</v>
      </c>
      <c r="G252" s="120"/>
      <c r="H252" s="159">
        <v>0</v>
      </c>
      <c r="I252" s="120"/>
      <c r="J252" s="177"/>
      <c r="K252" s="158"/>
      <c r="L252" s="159"/>
      <c r="M252" s="120"/>
      <c r="N252" s="159"/>
      <c r="O252" s="120"/>
      <c r="P252" s="159"/>
      <c r="Q252" s="120"/>
      <c r="R252" s="116">
        <f t="shared" si="53"/>
        <v>0</v>
      </c>
      <c r="S252" s="116" t="e">
        <f t="shared" si="61"/>
        <v>#DIV/0!</v>
      </c>
      <c r="T252" s="117">
        <f t="shared" si="54"/>
        <v>0</v>
      </c>
      <c r="U252" s="117" t="e">
        <f t="shared" si="55"/>
        <v>#DIV/0!</v>
      </c>
      <c r="V252" s="116">
        <f t="shared" si="56"/>
        <v>0</v>
      </c>
      <c r="W252" s="116" t="e">
        <f t="shared" si="57"/>
        <v>#DIV/0!</v>
      </c>
      <c r="X252" s="116">
        <f t="shared" si="58"/>
        <v>0</v>
      </c>
      <c r="Y252" s="116" t="e">
        <f t="shared" si="59"/>
        <v>#DIV/0!</v>
      </c>
    </row>
    <row r="253" spans="1:25" outlineLevel="1">
      <c r="A253" s="103"/>
      <c r="B253" s="118" t="s">
        <v>99</v>
      </c>
      <c r="C253" s="119">
        <v>2214</v>
      </c>
      <c r="D253" s="156">
        <v>189</v>
      </c>
      <c r="E253" s="120"/>
      <c r="F253" s="159">
        <v>220.00000000000003</v>
      </c>
      <c r="G253" s="120"/>
      <c r="H253" s="159">
        <v>220.00000000000003</v>
      </c>
      <c r="I253" s="120"/>
      <c r="J253" s="177">
        <v>72</v>
      </c>
      <c r="K253" s="158"/>
      <c r="L253" s="159">
        <v>220.00000000000003</v>
      </c>
      <c r="M253" s="120"/>
      <c r="N253" s="159">
        <v>220.00000000000003</v>
      </c>
      <c r="O253" s="120"/>
      <c r="P253" s="159">
        <v>220.00000000000003</v>
      </c>
      <c r="Q253" s="120"/>
      <c r="R253" s="116">
        <f t="shared" ref="R253:R316" si="62">F253-D253</f>
        <v>31.000000000000028</v>
      </c>
      <c r="S253" s="116">
        <f t="shared" si="61"/>
        <v>116.40211640211642</v>
      </c>
      <c r="T253" s="117">
        <f t="shared" ref="T253:T316" si="63">L253-F253</f>
        <v>0</v>
      </c>
      <c r="U253" s="117">
        <f t="shared" ref="U253:U316" si="64">L253/F253*100</f>
        <v>100</v>
      </c>
      <c r="V253" s="116">
        <f t="shared" ref="V253:V316" si="65">N253-L253</f>
        <v>0</v>
      </c>
      <c r="W253" s="116">
        <f t="shared" ref="W253:W316" si="66">+N253/L253*100</f>
        <v>100</v>
      </c>
      <c r="X253" s="116">
        <f t="shared" ref="X253:X316" si="67">P253-N253</f>
        <v>0</v>
      </c>
      <c r="Y253" s="116">
        <f t="shared" ref="Y253:Y316" si="68">+P253/N253*100</f>
        <v>100</v>
      </c>
    </row>
    <row r="254" spans="1:25" outlineLevel="1">
      <c r="A254" s="103"/>
      <c r="B254" s="161" t="s">
        <v>100</v>
      </c>
      <c r="C254" s="124">
        <v>2215</v>
      </c>
      <c r="D254" s="178">
        <v>41.411999999999999</v>
      </c>
      <c r="E254" s="125"/>
      <c r="F254" s="125">
        <f>F255+F256+F257+F258</f>
        <v>146.1</v>
      </c>
      <c r="G254" s="125"/>
      <c r="H254" s="125">
        <f>H255+H256+H257+H258</f>
        <v>146.1</v>
      </c>
      <c r="I254" s="125"/>
      <c r="J254" s="163">
        <f>J255+J257+J258</f>
        <v>26.4</v>
      </c>
      <c r="K254" s="163">
        <f>K255+K256+K257+K258</f>
        <v>0</v>
      </c>
      <c r="L254" s="125">
        <f>L255+L256+L257+L258</f>
        <v>132.6</v>
      </c>
      <c r="M254" s="125"/>
      <c r="N254" s="125">
        <f>N255+N256+N257+N258</f>
        <v>132.6</v>
      </c>
      <c r="O254" s="125"/>
      <c r="P254" s="125">
        <f>P255+P256+P257+P258</f>
        <v>132.6</v>
      </c>
      <c r="Q254" s="125"/>
      <c r="R254" s="116">
        <f t="shared" si="62"/>
        <v>104.68799999999999</v>
      </c>
      <c r="S254" s="116">
        <f t="shared" si="61"/>
        <v>352.79629093016518</v>
      </c>
      <c r="T254" s="117">
        <f t="shared" si="63"/>
        <v>-13.5</v>
      </c>
      <c r="U254" s="117">
        <f t="shared" si="64"/>
        <v>90.759753593429167</v>
      </c>
      <c r="V254" s="116">
        <f t="shared" si="65"/>
        <v>0</v>
      </c>
      <c r="W254" s="116">
        <f t="shared" si="66"/>
        <v>100</v>
      </c>
      <c r="X254" s="116">
        <f t="shared" si="67"/>
        <v>0</v>
      </c>
      <c r="Y254" s="116">
        <f t="shared" si="68"/>
        <v>100</v>
      </c>
    </row>
    <row r="255" spans="1:25" outlineLevel="1">
      <c r="A255" s="103"/>
      <c r="B255" s="126" t="s">
        <v>136</v>
      </c>
      <c r="C255" s="119">
        <v>22151</v>
      </c>
      <c r="D255" s="156"/>
      <c r="E255" s="120"/>
      <c r="F255" s="120">
        <v>32.1</v>
      </c>
      <c r="G255" s="120"/>
      <c r="H255" s="120">
        <v>32.1</v>
      </c>
      <c r="I255" s="120"/>
      <c r="J255" s="158">
        <v>11.6</v>
      </c>
      <c r="K255" s="158"/>
      <c r="L255" s="120">
        <v>32.1</v>
      </c>
      <c r="M255" s="120"/>
      <c r="N255" s="120">
        <v>32.1</v>
      </c>
      <c r="O255" s="120"/>
      <c r="P255" s="120">
        <v>32.1</v>
      </c>
      <c r="Q255" s="120"/>
      <c r="R255" s="116">
        <f t="shared" si="62"/>
        <v>32.1</v>
      </c>
      <c r="S255" s="116" t="e">
        <f t="shared" si="61"/>
        <v>#DIV/0!</v>
      </c>
      <c r="T255" s="117">
        <f t="shared" si="63"/>
        <v>0</v>
      </c>
      <c r="U255" s="117">
        <f t="shared" si="64"/>
        <v>100</v>
      </c>
      <c r="V255" s="116">
        <f t="shared" si="65"/>
        <v>0</v>
      </c>
      <c r="W255" s="116">
        <f t="shared" si="66"/>
        <v>100</v>
      </c>
      <c r="X255" s="116">
        <f t="shared" si="67"/>
        <v>0</v>
      </c>
      <c r="Y255" s="116">
        <f t="shared" si="68"/>
        <v>100</v>
      </c>
    </row>
    <row r="256" spans="1:25" outlineLevel="1">
      <c r="A256" s="103"/>
      <c r="B256" s="126" t="s">
        <v>137</v>
      </c>
      <c r="C256" s="119">
        <v>22152</v>
      </c>
      <c r="D256" s="156"/>
      <c r="E256" s="120"/>
      <c r="F256" s="159">
        <v>0</v>
      </c>
      <c r="G256" s="120"/>
      <c r="H256" s="159">
        <v>0</v>
      </c>
      <c r="I256" s="120"/>
      <c r="J256" s="177"/>
      <c r="K256" s="158"/>
      <c r="L256" s="159"/>
      <c r="M256" s="120"/>
      <c r="N256" s="159"/>
      <c r="O256" s="120"/>
      <c r="P256" s="159"/>
      <c r="Q256" s="120"/>
      <c r="R256" s="116">
        <f t="shared" si="62"/>
        <v>0</v>
      </c>
      <c r="S256" s="116" t="e">
        <f t="shared" si="61"/>
        <v>#DIV/0!</v>
      </c>
      <c r="T256" s="117">
        <f t="shared" si="63"/>
        <v>0</v>
      </c>
      <c r="U256" s="117" t="e">
        <f t="shared" si="64"/>
        <v>#DIV/0!</v>
      </c>
      <c r="V256" s="116">
        <f t="shared" si="65"/>
        <v>0</v>
      </c>
      <c r="W256" s="116" t="e">
        <f t="shared" si="66"/>
        <v>#DIV/0!</v>
      </c>
      <c r="X256" s="116">
        <f t="shared" si="67"/>
        <v>0</v>
      </c>
      <c r="Y256" s="116" t="e">
        <f t="shared" si="68"/>
        <v>#DIV/0!</v>
      </c>
    </row>
    <row r="257" spans="1:25" outlineLevel="1">
      <c r="A257" s="103"/>
      <c r="B257" s="126" t="s">
        <v>103</v>
      </c>
      <c r="C257" s="119">
        <v>22153</v>
      </c>
      <c r="D257" s="156">
        <v>6.2</v>
      </c>
      <c r="E257" s="120"/>
      <c r="F257" s="159">
        <v>32.5</v>
      </c>
      <c r="G257" s="120"/>
      <c r="H257" s="159">
        <v>32.5</v>
      </c>
      <c r="I257" s="120"/>
      <c r="J257" s="177">
        <v>13.6</v>
      </c>
      <c r="K257" s="158"/>
      <c r="L257" s="159">
        <v>34</v>
      </c>
      <c r="M257" s="120"/>
      <c r="N257" s="159">
        <v>34</v>
      </c>
      <c r="O257" s="120"/>
      <c r="P257" s="159">
        <v>34</v>
      </c>
      <c r="Q257" s="120"/>
      <c r="R257" s="116">
        <f t="shared" si="62"/>
        <v>26.3</v>
      </c>
      <c r="S257" s="116">
        <f t="shared" si="61"/>
        <v>524.19354838709683</v>
      </c>
      <c r="T257" s="117">
        <f t="shared" si="63"/>
        <v>1.5</v>
      </c>
      <c r="U257" s="117">
        <f t="shared" si="64"/>
        <v>104.61538461538463</v>
      </c>
      <c r="V257" s="116">
        <f t="shared" si="65"/>
        <v>0</v>
      </c>
      <c r="W257" s="116">
        <f t="shared" si="66"/>
        <v>100</v>
      </c>
      <c r="X257" s="116">
        <f t="shared" si="67"/>
        <v>0</v>
      </c>
      <c r="Y257" s="116">
        <f t="shared" si="68"/>
        <v>100</v>
      </c>
    </row>
    <row r="258" spans="1:25" outlineLevel="1">
      <c r="A258" s="103"/>
      <c r="B258" s="126" t="s">
        <v>138</v>
      </c>
      <c r="C258" s="119">
        <v>22154</v>
      </c>
      <c r="D258" s="156">
        <v>35.212000000000003</v>
      </c>
      <c r="E258" s="120"/>
      <c r="F258" s="159">
        <v>81.5</v>
      </c>
      <c r="G258" s="120"/>
      <c r="H258" s="159">
        <v>81.5</v>
      </c>
      <c r="I258" s="120"/>
      <c r="J258" s="177">
        <v>1.2</v>
      </c>
      <c r="K258" s="158"/>
      <c r="L258" s="159">
        <v>66.5</v>
      </c>
      <c r="M258" s="120"/>
      <c r="N258" s="159">
        <v>66.5</v>
      </c>
      <c r="O258" s="120"/>
      <c r="P258" s="159">
        <v>66.5</v>
      </c>
      <c r="Q258" s="120"/>
      <c r="R258" s="116">
        <f t="shared" si="62"/>
        <v>46.287999999999997</v>
      </c>
      <c r="S258" s="116">
        <f t="shared" si="61"/>
        <v>231.45518573213675</v>
      </c>
      <c r="T258" s="117">
        <f t="shared" si="63"/>
        <v>-15</v>
      </c>
      <c r="U258" s="117">
        <f t="shared" si="64"/>
        <v>81.595092024539866</v>
      </c>
      <c r="V258" s="116">
        <f t="shared" si="65"/>
        <v>0</v>
      </c>
      <c r="W258" s="116">
        <f t="shared" si="66"/>
        <v>100</v>
      </c>
      <c r="X258" s="116">
        <f t="shared" si="67"/>
        <v>0</v>
      </c>
      <c r="Y258" s="116">
        <f t="shared" si="68"/>
        <v>100</v>
      </c>
    </row>
    <row r="259" spans="1:25" outlineLevel="1">
      <c r="A259" s="103"/>
      <c r="B259" s="122" t="s">
        <v>105</v>
      </c>
      <c r="C259" s="119">
        <v>2217</v>
      </c>
      <c r="D259" s="156"/>
      <c r="E259" s="120"/>
      <c r="F259" s="159">
        <v>0</v>
      </c>
      <c r="G259" s="120"/>
      <c r="H259" s="159">
        <v>0</v>
      </c>
      <c r="I259" s="120"/>
      <c r="J259" s="177"/>
      <c r="K259" s="158"/>
      <c r="L259" s="159"/>
      <c r="M259" s="120"/>
      <c r="N259" s="159"/>
      <c r="O259" s="120"/>
      <c r="P259" s="159"/>
      <c r="Q259" s="120"/>
      <c r="R259" s="116">
        <f t="shared" si="62"/>
        <v>0</v>
      </c>
      <c r="S259" s="116" t="e">
        <f t="shared" si="61"/>
        <v>#DIV/0!</v>
      </c>
      <c r="T259" s="117">
        <f t="shared" si="63"/>
        <v>0</v>
      </c>
      <c r="U259" s="117" t="e">
        <f t="shared" si="64"/>
        <v>#DIV/0!</v>
      </c>
      <c r="V259" s="116">
        <f t="shared" si="65"/>
        <v>0</v>
      </c>
      <c r="W259" s="116" t="e">
        <f t="shared" si="66"/>
        <v>#DIV/0!</v>
      </c>
      <c r="X259" s="116">
        <f t="shared" si="67"/>
        <v>0</v>
      </c>
      <c r="Y259" s="116" t="e">
        <f t="shared" si="68"/>
        <v>#DIV/0!</v>
      </c>
    </row>
    <row r="260" spans="1:25" outlineLevel="1">
      <c r="A260" s="103"/>
      <c r="B260" s="118" t="s">
        <v>106</v>
      </c>
      <c r="C260" s="119">
        <v>2218</v>
      </c>
      <c r="D260" s="156"/>
      <c r="E260" s="120"/>
      <c r="F260" s="159">
        <v>0</v>
      </c>
      <c r="G260" s="120"/>
      <c r="H260" s="159">
        <v>0</v>
      </c>
      <c r="I260" s="120"/>
      <c r="J260" s="177"/>
      <c r="K260" s="158"/>
      <c r="L260" s="159"/>
      <c r="M260" s="120"/>
      <c r="N260" s="159"/>
      <c r="O260" s="120"/>
      <c r="P260" s="159"/>
      <c r="Q260" s="120"/>
      <c r="R260" s="116">
        <f t="shared" si="62"/>
        <v>0</v>
      </c>
      <c r="S260" s="116" t="e">
        <f t="shared" si="61"/>
        <v>#DIV/0!</v>
      </c>
      <c r="T260" s="117">
        <f t="shared" si="63"/>
        <v>0</v>
      </c>
      <c r="U260" s="117" t="e">
        <f t="shared" si="64"/>
        <v>#DIV/0!</v>
      </c>
      <c r="V260" s="116">
        <f t="shared" si="65"/>
        <v>0</v>
      </c>
      <c r="W260" s="116" t="e">
        <f t="shared" si="66"/>
        <v>#DIV/0!</v>
      </c>
      <c r="X260" s="116">
        <f t="shared" si="67"/>
        <v>0</v>
      </c>
      <c r="Y260" s="116" t="e">
        <f t="shared" si="68"/>
        <v>#DIV/0!</v>
      </c>
    </row>
    <row r="261" spans="1:25" outlineLevel="1">
      <c r="A261" s="103"/>
      <c r="B261" s="118" t="s">
        <v>139</v>
      </c>
      <c r="C261" s="119">
        <v>2221</v>
      </c>
      <c r="D261" s="156">
        <v>399.4</v>
      </c>
      <c r="E261" s="120"/>
      <c r="F261" s="159">
        <v>0</v>
      </c>
      <c r="G261" s="120"/>
      <c r="H261" s="159">
        <v>0</v>
      </c>
      <c r="I261" s="120"/>
      <c r="J261" s="177"/>
      <c r="K261" s="158"/>
      <c r="L261" s="159"/>
      <c r="M261" s="120"/>
      <c r="N261" s="159"/>
      <c r="O261" s="120"/>
      <c r="P261" s="159"/>
      <c r="Q261" s="120"/>
      <c r="R261" s="116">
        <f t="shared" si="62"/>
        <v>-399.4</v>
      </c>
      <c r="S261" s="116">
        <f t="shared" si="61"/>
        <v>0</v>
      </c>
      <c r="T261" s="117">
        <f t="shared" si="63"/>
        <v>0</v>
      </c>
      <c r="U261" s="117" t="e">
        <f t="shared" si="64"/>
        <v>#DIV/0!</v>
      </c>
      <c r="V261" s="116">
        <f t="shared" si="65"/>
        <v>0</v>
      </c>
      <c r="W261" s="116" t="e">
        <f t="shared" si="66"/>
        <v>#DIV/0!</v>
      </c>
      <c r="X261" s="116">
        <f t="shared" si="67"/>
        <v>0</v>
      </c>
      <c r="Y261" s="116" t="e">
        <f t="shared" si="68"/>
        <v>#DIV/0!</v>
      </c>
    </row>
    <row r="262" spans="1:25" ht="25.5" outlineLevel="1">
      <c r="A262" s="103"/>
      <c r="B262" s="128" t="s">
        <v>108</v>
      </c>
      <c r="C262" s="119">
        <v>2222</v>
      </c>
      <c r="D262" s="156">
        <v>49.960999999999999</v>
      </c>
      <c r="E262" s="120"/>
      <c r="F262" s="159">
        <v>70.2</v>
      </c>
      <c r="G262" s="120"/>
      <c r="H262" s="159">
        <v>70.2</v>
      </c>
      <c r="I262" s="120"/>
      <c r="J262" s="177">
        <v>22.875</v>
      </c>
      <c r="K262" s="158"/>
      <c r="L262" s="159">
        <v>70.2</v>
      </c>
      <c r="M262" s="120"/>
      <c r="N262" s="159">
        <v>70.2</v>
      </c>
      <c r="O262" s="120"/>
      <c r="P262" s="159">
        <v>70.2</v>
      </c>
      <c r="Q262" s="120"/>
      <c r="R262" s="116">
        <f t="shared" si="62"/>
        <v>20.239000000000004</v>
      </c>
      <c r="S262" s="116">
        <f t="shared" si="61"/>
        <v>140.50959748603913</v>
      </c>
      <c r="T262" s="117">
        <f t="shared" si="63"/>
        <v>0</v>
      </c>
      <c r="U262" s="117">
        <f t="shared" si="64"/>
        <v>100</v>
      </c>
      <c r="V262" s="116">
        <f t="shared" si="65"/>
        <v>0</v>
      </c>
      <c r="W262" s="116">
        <f t="shared" si="66"/>
        <v>100</v>
      </c>
      <c r="X262" s="116">
        <f t="shared" si="67"/>
        <v>0</v>
      </c>
      <c r="Y262" s="116">
        <f t="shared" si="68"/>
        <v>100</v>
      </c>
    </row>
    <row r="263" spans="1:25" outlineLevel="1">
      <c r="A263" s="103"/>
      <c r="B263" s="128" t="s">
        <v>109</v>
      </c>
      <c r="C263" s="129">
        <v>2223</v>
      </c>
      <c r="D263" s="156">
        <v>221.48</v>
      </c>
      <c r="E263" s="120"/>
      <c r="F263" s="159">
        <v>0</v>
      </c>
      <c r="G263" s="120"/>
      <c r="H263" s="159">
        <v>0</v>
      </c>
      <c r="I263" s="120"/>
      <c r="J263" s="177"/>
      <c r="K263" s="158"/>
      <c r="L263" s="159"/>
      <c r="M263" s="120"/>
      <c r="N263" s="159"/>
      <c r="O263" s="120"/>
      <c r="P263" s="159"/>
      <c r="Q263" s="120"/>
      <c r="R263" s="116">
        <f t="shared" si="62"/>
        <v>-221.48</v>
      </c>
      <c r="S263" s="116">
        <f t="shared" si="61"/>
        <v>0</v>
      </c>
      <c r="T263" s="117">
        <f t="shared" si="63"/>
        <v>0</v>
      </c>
      <c r="U263" s="117" t="e">
        <f t="shared" si="64"/>
        <v>#DIV/0!</v>
      </c>
      <c r="V263" s="116">
        <f t="shared" si="65"/>
        <v>0</v>
      </c>
      <c r="W263" s="116" t="e">
        <f t="shared" si="66"/>
        <v>#DIV/0!</v>
      </c>
      <c r="X263" s="116">
        <f t="shared" si="67"/>
        <v>0</v>
      </c>
      <c r="Y263" s="116" t="e">
        <f t="shared" si="68"/>
        <v>#DIV/0!</v>
      </c>
    </row>
    <row r="264" spans="1:25" outlineLevel="1">
      <c r="A264" s="103"/>
      <c r="B264" s="128" t="s">
        <v>145</v>
      </c>
      <c r="C264" s="119">
        <v>2224</v>
      </c>
      <c r="D264" s="156"/>
      <c r="E264" s="120"/>
      <c r="F264" s="120">
        <v>0</v>
      </c>
      <c r="G264" s="120"/>
      <c r="H264" s="120">
        <v>0</v>
      </c>
      <c r="I264" s="120"/>
      <c r="J264" s="158"/>
      <c r="K264" s="158"/>
      <c r="L264" s="120"/>
      <c r="M264" s="120"/>
      <c r="N264" s="120"/>
      <c r="O264" s="120"/>
      <c r="P264" s="120"/>
      <c r="Q264" s="120"/>
      <c r="R264" s="116">
        <f t="shared" si="62"/>
        <v>0</v>
      </c>
      <c r="S264" s="116" t="e">
        <f t="shared" si="61"/>
        <v>#DIV/0!</v>
      </c>
      <c r="T264" s="117">
        <f t="shared" si="63"/>
        <v>0</v>
      </c>
      <c r="U264" s="117" t="e">
        <f t="shared" si="64"/>
        <v>#DIV/0!</v>
      </c>
      <c r="V264" s="116">
        <f t="shared" si="65"/>
        <v>0</v>
      </c>
      <c r="W264" s="116" t="e">
        <f t="shared" si="66"/>
        <v>#DIV/0!</v>
      </c>
      <c r="X264" s="116">
        <f t="shared" si="67"/>
        <v>0</v>
      </c>
      <c r="Y264" s="116" t="e">
        <f t="shared" si="68"/>
        <v>#DIV/0!</v>
      </c>
    </row>
    <row r="265" spans="1:25" outlineLevel="1">
      <c r="A265" s="103"/>
      <c r="B265" s="128" t="s">
        <v>140</v>
      </c>
      <c r="C265" s="119">
        <v>2225</v>
      </c>
      <c r="D265" s="156"/>
      <c r="E265" s="120"/>
      <c r="F265" s="120">
        <v>0</v>
      </c>
      <c r="G265" s="120"/>
      <c r="H265" s="120">
        <v>0</v>
      </c>
      <c r="I265" s="120"/>
      <c r="J265" s="158"/>
      <c r="K265" s="158"/>
      <c r="L265" s="120"/>
      <c r="M265" s="120"/>
      <c r="N265" s="120"/>
      <c r="O265" s="120"/>
      <c r="P265" s="120"/>
      <c r="Q265" s="120"/>
      <c r="R265" s="116">
        <f t="shared" si="62"/>
        <v>0</v>
      </c>
      <c r="S265" s="116" t="e">
        <f t="shared" si="61"/>
        <v>#DIV/0!</v>
      </c>
      <c r="T265" s="117">
        <f t="shared" si="63"/>
        <v>0</v>
      </c>
      <c r="U265" s="117" t="e">
        <f t="shared" si="64"/>
        <v>#DIV/0!</v>
      </c>
      <c r="V265" s="116">
        <f t="shared" si="65"/>
        <v>0</v>
      </c>
      <c r="W265" s="116" t="e">
        <f t="shared" si="66"/>
        <v>#DIV/0!</v>
      </c>
      <c r="X265" s="116">
        <f t="shared" si="67"/>
        <v>0</v>
      </c>
      <c r="Y265" s="116" t="e">
        <f t="shared" si="68"/>
        <v>#DIV/0!</v>
      </c>
    </row>
    <row r="266" spans="1:25" outlineLevel="1">
      <c r="A266" s="103"/>
      <c r="B266" s="128" t="s">
        <v>141</v>
      </c>
      <c r="C266" s="119">
        <v>2231</v>
      </c>
      <c r="D266" s="156"/>
      <c r="E266" s="120"/>
      <c r="F266" s="120">
        <f>F267+F268+F269+F270</f>
        <v>309.3</v>
      </c>
      <c r="G266" s="120"/>
      <c r="H266" s="120">
        <f>H267+H268+H269+H270</f>
        <v>389.3</v>
      </c>
      <c r="I266" s="120"/>
      <c r="J266" s="158">
        <f>J268+J269</f>
        <v>152.298</v>
      </c>
      <c r="K266" s="158"/>
      <c r="L266" s="120">
        <f>L267+L268+L269+L270</f>
        <v>480.8</v>
      </c>
      <c r="M266" s="120"/>
      <c r="N266" s="120">
        <f>N267+N268+N269+N270</f>
        <v>480.8</v>
      </c>
      <c r="O266" s="120"/>
      <c r="P266" s="120">
        <f>P267+P268+P269+P270</f>
        <v>480.8</v>
      </c>
      <c r="Q266" s="120"/>
      <c r="R266" s="116">
        <f t="shared" si="62"/>
        <v>309.3</v>
      </c>
      <c r="S266" s="116" t="e">
        <f t="shared" si="61"/>
        <v>#DIV/0!</v>
      </c>
      <c r="T266" s="117">
        <f t="shared" si="63"/>
        <v>171.5</v>
      </c>
      <c r="U266" s="117">
        <f t="shared" si="64"/>
        <v>155.44778532169414</v>
      </c>
      <c r="V266" s="116">
        <f t="shared" si="65"/>
        <v>0</v>
      </c>
      <c r="W266" s="116">
        <f t="shared" si="66"/>
        <v>100</v>
      </c>
      <c r="X266" s="116">
        <f t="shared" si="67"/>
        <v>0</v>
      </c>
      <c r="Y266" s="116">
        <f t="shared" si="68"/>
        <v>100</v>
      </c>
    </row>
    <row r="267" spans="1:25" outlineLevel="1">
      <c r="A267" s="103"/>
      <c r="B267" s="128" t="s">
        <v>113</v>
      </c>
      <c r="C267" s="119">
        <v>22311100</v>
      </c>
      <c r="D267" s="156"/>
      <c r="E267" s="120"/>
      <c r="F267" s="120">
        <v>0</v>
      </c>
      <c r="G267" s="120"/>
      <c r="H267" s="120">
        <v>0</v>
      </c>
      <c r="I267" s="120"/>
      <c r="J267" s="158"/>
      <c r="K267" s="158"/>
      <c r="L267" s="120"/>
      <c r="M267" s="120"/>
      <c r="N267" s="120"/>
      <c r="O267" s="120"/>
      <c r="P267" s="120"/>
      <c r="Q267" s="120"/>
      <c r="R267" s="116">
        <f t="shared" si="62"/>
        <v>0</v>
      </c>
      <c r="S267" s="116" t="e">
        <f t="shared" si="61"/>
        <v>#DIV/0!</v>
      </c>
      <c r="T267" s="117">
        <f t="shared" si="63"/>
        <v>0</v>
      </c>
      <c r="U267" s="117" t="e">
        <f t="shared" si="64"/>
        <v>#DIV/0!</v>
      </c>
      <c r="V267" s="116">
        <f t="shared" si="65"/>
        <v>0</v>
      </c>
      <c r="W267" s="116" t="e">
        <f t="shared" si="66"/>
        <v>#DIV/0!</v>
      </c>
      <c r="X267" s="116">
        <f t="shared" si="67"/>
        <v>0</v>
      </c>
      <c r="Y267" s="116" t="e">
        <f t="shared" si="68"/>
        <v>#DIV/0!</v>
      </c>
    </row>
    <row r="268" spans="1:25" outlineLevel="1">
      <c r="A268" s="103"/>
      <c r="B268" s="128" t="s">
        <v>114</v>
      </c>
      <c r="C268" s="119">
        <v>22311200</v>
      </c>
      <c r="D268" s="156"/>
      <c r="E268" s="120"/>
      <c r="F268" s="120">
        <v>58.3</v>
      </c>
      <c r="G268" s="120"/>
      <c r="H268" s="120">
        <f>58.3+80</f>
        <v>138.30000000000001</v>
      </c>
      <c r="I268" s="120"/>
      <c r="J268" s="158">
        <v>38.799999999999997</v>
      </c>
      <c r="K268" s="158"/>
      <c r="L268" s="120">
        <v>116.7</v>
      </c>
      <c r="M268" s="120"/>
      <c r="N268" s="120">
        <v>116.7</v>
      </c>
      <c r="O268" s="120"/>
      <c r="P268" s="120">
        <v>116.7</v>
      </c>
      <c r="Q268" s="120"/>
      <c r="R268" s="116">
        <f t="shared" si="62"/>
        <v>58.3</v>
      </c>
      <c r="S268" s="116" t="e">
        <f t="shared" si="61"/>
        <v>#DIV/0!</v>
      </c>
      <c r="T268" s="117">
        <f t="shared" si="63"/>
        <v>58.400000000000006</v>
      </c>
      <c r="U268" s="117">
        <f t="shared" si="64"/>
        <v>200.17152658662093</v>
      </c>
      <c r="V268" s="116">
        <f t="shared" si="65"/>
        <v>0</v>
      </c>
      <c r="W268" s="116">
        <f t="shared" si="66"/>
        <v>100</v>
      </c>
      <c r="X268" s="116">
        <f t="shared" si="67"/>
        <v>0</v>
      </c>
      <c r="Y268" s="116">
        <f t="shared" si="68"/>
        <v>100</v>
      </c>
    </row>
    <row r="269" spans="1:25" ht="25.5" outlineLevel="1">
      <c r="A269" s="103"/>
      <c r="B269" s="128" t="s">
        <v>115</v>
      </c>
      <c r="C269" s="119">
        <v>22311300</v>
      </c>
      <c r="D269" s="156"/>
      <c r="E269" s="120"/>
      <c r="F269" s="120">
        <v>251</v>
      </c>
      <c r="G269" s="120"/>
      <c r="H269" s="120">
        <v>251</v>
      </c>
      <c r="I269" s="120"/>
      <c r="J269" s="158">
        <v>113.498</v>
      </c>
      <c r="K269" s="158"/>
      <c r="L269" s="120">
        <v>364.1</v>
      </c>
      <c r="M269" s="120"/>
      <c r="N269" s="120">
        <v>364.1</v>
      </c>
      <c r="O269" s="120"/>
      <c r="P269" s="120">
        <v>364.1</v>
      </c>
      <c r="Q269" s="120"/>
      <c r="R269" s="116">
        <f t="shared" si="62"/>
        <v>251</v>
      </c>
      <c r="S269" s="116" t="e">
        <f t="shared" si="61"/>
        <v>#DIV/0!</v>
      </c>
      <c r="T269" s="117">
        <f t="shared" si="63"/>
        <v>113.10000000000002</v>
      </c>
      <c r="U269" s="117">
        <f t="shared" si="64"/>
        <v>145.0597609561753</v>
      </c>
      <c r="V269" s="116">
        <f t="shared" si="65"/>
        <v>0</v>
      </c>
      <c r="W269" s="116">
        <f t="shared" si="66"/>
        <v>100</v>
      </c>
      <c r="X269" s="116">
        <f t="shared" si="67"/>
        <v>0</v>
      </c>
      <c r="Y269" s="116">
        <f t="shared" si="68"/>
        <v>100</v>
      </c>
    </row>
    <row r="270" spans="1:25" outlineLevel="1">
      <c r="A270" s="103"/>
      <c r="B270" s="128" t="s">
        <v>116</v>
      </c>
      <c r="C270" s="119">
        <v>22311400</v>
      </c>
      <c r="D270" s="156"/>
      <c r="E270" s="120"/>
      <c r="F270" s="120">
        <v>0</v>
      </c>
      <c r="G270" s="120"/>
      <c r="H270" s="120">
        <v>0</v>
      </c>
      <c r="I270" s="120"/>
      <c r="J270" s="158"/>
      <c r="K270" s="158"/>
      <c r="L270" s="120"/>
      <c r="M270" s="120"/>
      <c r="N270" s="120"/>
      <c r="O270" s="120"/>
      <c r="P270" s="120"/>
      <c r="Q270" s="120"/>
      <c r="R270" s="116">
        <f t="shared" si="62"/>
        <v>0</v>
      </c>
      <c r="S270" s="116" t="e">
        <f t="shared" ref="S270:S333" si="69">+F270/D270*100</f>
        <v>#DIV/0!</v>
      </c>
      <c r="T270" s="117">
        <f t="shared" si="63"/>
        <v>0</v>
      </c>
      <c r="U270" s="117" t="e">
        <f t="shared" si="64"/>
        <v>#DIV/0!</v>
      </c>
      <c r="V270" s="116">
        <f t="shared" si="65"/>
        <v>0</v>
      </c>
      <c r="W270" s="116" t="e">
        <f t="shared" si="66"/>
        <v>#DIV/0!</v>
      </c>
      <c r="X270" s="116">
        <f t="shared" si="67"/>
        <v>0</v>
      </c>
      <c r="Y270" s="116" t="e">
        <f t="shared" si="68"/>
        <v>#DIV/0!</v>
      </c>
    </row>
    <row r="271" spans="1:25" ht="13.5" customHeight="1" outlineLevel="1">
      <c r="A271" s="103"/>
      <c r="B271" s="128" t="s">
        <v>117</v>
      </c>
      <c r="C271" s="119">
        <v>2235</v>
      </c>
      <c r="D271" s="156"/>
      <c r="E271" s="120"/>
      <c r="F271" s="120">
        <v>0</v>
      </c>
      <c r="G271" s="120"/>
      <c r="H271" s="120">
        <v>0</v>
      </c>
      <c r="I271" s="120"/>
      <c r="J271" s="158"/>
      <c r="K271" s="158"/>
      <c r="L271" s="120"/>
      <c r="M271" s="120"/>
      <c r="N271" s="120"/>
      <c r="O271" s="120"/>
      <c r="P271" s="120"/>
      <c r="Q271" s="120"/>
      <c r="R271" s="116">
        <f t="shared" si="62"/>
        <v>0</v>
      </c>
      <c r="S271" s="116" t="e">
        <f t="shared" si="69"/>
        <v>#DIV/0!</v>
      </c>
      <c r="T271" s="117">
        <f t="shared" si="63"/>
        <v>0</v>
      </c>
      <c r="U271" s="117" t="e">
        <f t="shared" si="64"/>
        <v>#DIV/0!</v>
      </c>
      <c r="V271" s="116">
        <f t="shared" si="65"/>
        <v>0</v>
      </c>
      <c r="W271" s="116" t="e">
        <f t="shared" si="66"/>
        <v>#DIV/0!</v>
      </c>
      <c r="X271" s="116">
        <f t="shared" si="67"/>
        <v>0</v>
      </c>
      <c r="Y271" s="116" t="e">
        <f t="shared" si="68"/>
        <v>#DIV/0!</v>
      </c>
    </row>
    <row r="272" spans="1:25" ht="13.5" customHeight="1" outlineLevel="1">
      <c r="A272" s="103"/>
      <c r="B272" s="118" t="s">
        <v>118</v>
      </c>
      <c r="C272" s="135">
        <v>2511</v>
      </c>
      <c r="D272" s="156"/>
      <c r="E272" s="120"/>
      <c r="F272" s="120">
        <v>0</v>
      </c>
      <c r="G272" s="120"/>
      <c r="H272" s="120">
        <v>0</v>
      </c>
      <c r="I272" s="120"/>
      <c r="J272" s="158"/>
      <c r="K272" s="158"/>
      <c r="L272" s="120"/>
      <c r="M272" s="120"/>
      <c r="N272" s="120"/>
      <c r="O272" s="120"/>
      <c r="P272" s="120"/>
      <c r="Q272" s="120"/>
      <c r="R272" s="116">
        <f t="shared" si="62"/>
        <v>0</v>
      </c>
      <c r="S272" s="116" t="e">
        <f t="shared" si="69"/>
        <v>#DIV/0!</v>
      </c>
      <c r="T272" s="117">
        <f t="shared" si="63"/>
        <v>0</v>
      </c>
      <c r="U272" s="117" t="e">
        <f t="shared" si="64"/>
        <v>#DIV/0!</v>
      </c>
      <c r="V272" s="116">
        <f t="shared" si="65"/>
        <v>0</v>
      </c>
      <c r="W272" s="116" t="e">
        <f t="shared" si="66"/>
        <v>#DIV/0!</v>
      </c>
      <c r="X272" s="116">
        <f t="shared" si="67"/>
        <v>0</v>
      </c>
      <c r="Y272" s="116" t="e">
        <f t="shared" si="68"/>
        <v>#DIV/0!</v>
      </c>
    </row>
    <row r="273" spans="1:25" ht="13.5" customHeight="1" outlineLevel="1">
      <c r="A273" s="103"/>
      <c r="B273" s="118" t="s">
        <v>119</v>
      </c>
      <c r="C273" s="135">
        <v>2512</v>
      </c>
      <c r="D273" s="156"/>
      <c r="E273" s="120"/>
      <c r="F273" s="120">
        <v>0</v>
      </c>
      <c r="G273" s="120"/>
      <c r="H273" s="120">
        <v>0</v>
      </c>
      <c r="I273" s="120"/>
      <c r="J273" s="158"/>
      <c r="K273" s="158"/>
      <c r="L273" s="120"/>
      <c r="M273" s="120"/>
      <c r="N273" s="120"/>
      <c r="O273" s="120"/>
      <c r="P273" s="120"/>
      <c r="Q273" s="120"/>
      <c r="R273" s="116">
        <f t="shared" si="62"/>
        <v>0</v>
      </c>
      <c r="S273" s="116" t="e">
        <f t="shared" si="69"/>
        <v>#DIV/0!</v>
      </c>
      <c r="T273" s="117">
        <f t="shared" si="63"/>
        <v>0</v>
      </c>
      <c r="U273" s="117" t="e">
        <f t="shared" si="64"/>
        <v>#DIV/0!</v>
      </c>
      <c r="V273" s="116">
        <f t="shared" si="65"/>
        <v>0</v>
      </c>
      <c r="W273" s="116" t="e">
        <f t="shared" si="66"/>
        <v>#DIV/0!</v>
      </c>
      <c r="X273" s="116">
        <f t="shared" si="67"/>
        <v>0</v>
      </c>
      <c r="Y273" s="116" t="e">
        <f t="shared" si="68"/>
        <v>#DIV/0!</v>
      </c>
    </row>
    <row r="274" spans="1:25" ht="13.5" customHeight="1" outlineLevel="1">
      <c r="A274" s="103"/>
      <c r="B274" s="118" t="s">
        <v>146</v>
      </c>
      <c r="C274" s="135">
        <v>2521</v>
      </c>
      <c r="D274" s="156"/>
      <c r="E274" s="120"/>
      <c r="F274" s="120">
        <v>0</v>
      </c>
      <c r="G274" s="120"/>
      <c r="H274" s="120">
        <v>0</v>
      </c>
      <c r="I274" s="120"/>
      <c r="J274" s="158"/>
      <c r="K274" s="158"/>
      <c r="L274" s="120"/>
      <c r="M274" s="120"/>
      <c r="N274" s="120"/>
      <c r="O274" s="120"/>
      <c r="P274" s="120"/>
      <c r="Q274" s="120"/>
      <c r="R274" s="116">
        <f t="shared" si="62"/>
        <v>0</v>
      </c>
      <c r="S274" s="116" t="e">
        <f t="shared" si="69"/>
        <v>#DIV/0!</v>
      </c>
      <c r="T274" s="117">
        <f t="shared" si="63"/>
        <v>0</v>
      </c>
      <c r="U274" s="117" t="e">
        <f t="shared" si="64"/>
        <v>#DIV/0!</v>
      </c>
      <c r="V274" s="116">
        <f t="shared" si="65"/>
        <v>0</v>
      </c>
      <c r="W274" s="116" t="e">
        <f t="shared" si="66"/>
        <v>#DIV/0!</v>
      </c>
      <c r="X274" s="116">
        <f t="shared" si="67"/>
        <v>0</v>
      </c>
      <c r="Y274" s="116" t="e">
        <f t="shared" si="68"/>
        <v>#DIV/0!</v>
      </c>
    </row>
    <row r="275" spans="1:25" ht="13.5" customHeight="1" outlineLevel="1">
      <c r="A275" s="103"/>
      <c r="B275" s="139" t="s">
        <v>121</v>
      </c>
      <c r="C275" s="119">
        <v>2721</v>
      </c>
      <c r="D275" s="156"/>
      <c r="E275" s="120"/>
      <c r="F275" s="120">
        <v>0</v>
      </c>
      <c r="G275" s="120"/>
      <c r="H275" s="120">
        <v>0</v>
      </c>
      <c r="I275" s="120"/>
      <c r="J275" s="158"/>
      <c r="K275" s="158"/>
      <c r="L275" s="120"/>
      <c r="M275" s="120"/>
      <c r="N275" s="120"/>
      <c r="O275" s="120"/>
      <c r="P275" s="120"/>
      <c r="Q275" s="120"/>
      <c r="R275" s="116">
        <f t="shared" si="62"/>
        <v>0</v>
      </c>
      <c r="S275" s="116" t="e">
        <f t="shared" si="69"/>
        <v>#DIV/0!</v>
      </c>
      <c r="T275" s="117">
        <f t="shared" si="63"/>
        <v>0</v>
      </c>
      <c r="U275" s="117" t="e">
        <f t="shared" si="64"/>
        <v>#DIV/0!</v>
      </c>
      <c r="V275" s="116">
        <f t="shared" si="65"/>
        <v>0</v>
      </c>
      <c r="W275" s="116" t="e">
        <f t="shared" si="66"/>
        <v>#DIV/0!</v>
      </c>
      <c r="X275" s="116">
        <f t="shared" si="67"/>
        <v>0</v>
      </c>
      <c r="Y275" s="116" t="e">
        <f t="shared" si="68"/>
        <v>#DIV/0!</v>
      </c>
    </row>
    <row r="276" spans="1:25" ht="13.5" customHeight="1" outlineLevel="1">
      <c r="A276" s="103"/>
      <c r="B276" s="139" t="s">
        <v>124</v>
      </c>
      <c r="C276" s="119">
        <v>2823</v>
      </c>
      <c r="D276" s="120"/>
      <c r="E276" s="120"/>
      <c r="F276" s="120">
        <v>0</v>
      </c>
      <c r="G276" s="120"/>
      <c r="H276" s="120">
        <v>0</v>
      </c>
      <c r="I276" s="120"/>
      <c r="J276" s="158"/>
      <c r="K276" s="158"/>
      <c r="L276" s="120"/>
      <c r="M276" s="120"/>
      <c r="N276" s="120"/>
      <c r="O276" s="120"/>
      <c r="P276" s="120"/>
      <c r="Q276" s="120"/>
      <c r="R276" s="116">
        <f t="shared" si="62"/>
        <v>0</v>
      </c>
      <c r="S276" s="116" t="e">
        <f t="shared" si="69"/>
        <v>#DIV/0!</v>
      </c>
      <c r="T276" s="117">
        <f t="shared" si="63"/>
        <v>0</v>
      </c>
      <c r="U276" s="117" t="e">
        <f t="shared" si="64"/>
        <v>#DIV/0!</v>
      </c>
      <c r="V276" s="116">
        <f t="shared" si="65"/>
        <v>0</v>
      </c>
      <c r="W276" s="116" t="e">
        <f t="shared" si="66"/>
        <v>#DIV/0!</v>
      </c>
      <c r="X276" s="116">
        <f t="shared" si="67"/>
        <v>0</v>
      </c>
      <c r="Y276" s="116" t="e">
        <f t="shared" si="68"/>
        <v>#DIV/0!</v>
      </c>
    </row>
    <row r="277" spans="1:25" ht="13.5" customHeight="1" outlineLevel="1">
      <c r="A277" s="103"/>
      <c r="B277" s="122" t="s">
        <v>125</v>
      </c>
      <c r="C277" s="135">
        <v>2824</v>
      </c>
      <c r="D277" s="120"/>
      <c r="E277" s="120"/>
      <c r="F277" s="120">
        <v>0</v>
      </c>
      <c r="G277" s="120"/>
      <c r="H277" s="120">
        <v>0</v>
      </c>
      <c r="I277" s="120"/>
      <c r="J277" s="158"/>
      <c r="K277" s="158"/>
      <c r="L277" s="120"/>
      <c r="M277" s="120"/>
      <c r="N277" s="120"/>
      <c r="O277" s="120"/>
      <c r="P277" s="120"/>
      <c r="Q277" s="120"/>
      <c r="R277" s="116">
        <f t="shared" si="62"/>
        <v>0</v>
      </c>
      <c r="S277" s="116" t="e">
        <f t="shared" si="69"/>
        <v>#DIV/0!</v>
      </c>
      <c r="T277" s="117">
        <f t="shared" si="63"/>
        <v>0</v>
      </c>
      <c r="U277" s="117" t="e">
        <f t="shared" si="64"/>
        <v>#DIV/0!</v>
      </c>
      <c r="V277" s="116">
        <f t="shared" si="65"/>
        <v>0</v>
      </c>
      <c r="W277" s="116" t="e">
        <f t="shared" si="66"/>
        <v>#DIV/0!</v>
      </c>
      <c r="X277" s="116">
        <f t="shared" si="67"/>
        <v>0</v>
      </c>
      <c r="Y277" s="116" t="e">
        <f t="shared" si="68"/>
        <v>#DIV/0!</v>
      </c>
    </row>
    <row r="278" spans="1:25" outlineLevel="1">
      <c r="A278" s="103"/>
      <c r="B278" s="140" t="s">
        <v>126</v>
      </c>
      <c r="C278" s="119"/>
      <c r="D278" s="141">
        <f t="shared" ref="D278:Q278" si="70">SUM(D279:D281)</f>
        <v>314.5</v>
      </c>
      <c r="E278" s="141">
        <f t="shared" si="70"/>
        <v>0</v>
      </c>
      <c r="F278" s="141">
        <f t="shared" si="70"/>
        <v>224.7</v>
      </c>
      <c r="G278" s="141">
        <f t="shared" si="70"/>
        <v>0</v>
      </c>
      <c r="H278" s="141">
        <f t="shared" si="70"/>
        <v>274.7</v>
      </c>
      <c r="I278" s="141">
        <f t="shared" si="70"/>
        <v>0</v>
      </c>
      <c r="J278" s="169">
        <f t="shared" si="70"/>
        <v>61.15</v>
      </c>
      <c r="K278" s="169">
        <f t="shared" si="70"/>
        <v>0</v>
      </c>
      <c r="L278" s="141">
        <f t="shared" si="70"/>
        <v>0</v>
      </c>
      <c r="M278" s="141">
        <f t="shared" si="70"/>
        <v>0</v>
      </c>
      <c r="N278" s="141">
        <f>SUM(N279:N281)</f>
        <v>0</v>
      </c>
      <c r="O278" s="141">
        <f t="shared" si="70"/>
        <v>0</v>
      </c>
      <c r="P278" s="141">
        <f>SUM(P279:P281)</f>
        <v>0</v>
      </c>
      <c r="Q278" s="141">
        <f t="shared" si="70"/>
        <v>0</v>
      </c>
      <c r="R278" s="116">
        <f t="shared" si="62"/>
        <v>-89.800000000000011</v>
      </c>
      <c r="S278" s="116">
        <f t="shared" si="69"/>
        <v>71.446740858505564</v>
      </c>
      <c r="T278" s="117">
        <f t="shared" si="63"/>
        <v>-224.7</v>
      </c>
      <c r="U278" s="117">
        <f t="shared" si="64"/>
        <v>0</v>
      </c>
      <c r="V278" s="116">
        <f t="shared" si="65"/>
        <v>0</v>
      </c>
      <c r="W278" s="116" t="e">
        <f t="shared" si="66"/>
        <v>#DIV/0!</v>
      </c>
      <c r="X278" s="116">
        <f t="shared" si="67"/>
        <v>0</v>
      </c>
      <c r="Y278" s="116" t="e">
        <f t="shared" si="68"/>
        <v>#DIV/0!</v>
      </c>
    </row>
    <row r="279" spans="1:25" outlineLevel="1">
      <c r="A279" s="103"/>
      <c r="B279" s="118" t="s">
        <v>127</v>
      </c>
      <c r="C279" s="119">
        <v>3111</v>
      </c>
      <c r="D279" s="120"/>
      <c r="E279" s="120"/>
      <c r="F279" s="120">
        <v>0</v>
      </c>
      <c r="G279" s="120"/>
      <c r="H279" s="120">
        <v>0</v>
      </c>
      <c r="I279" s="120"/>
      <c r="J279" s="158"/>
      <c r="K279" s="158"/>
      <c r="L279" s="120"/>
      <c r="M279" s="120"/>
      <c r="N279" s="120"/>
      <c r="O279" s="120"/>
      <c r="P279" s="120"/>
      <c r="Q279" s="120"/>
      <c r="R279" s="116">
        <f t="shared" si="62"/>
        <v>0</v>
      </c>
      <c r="S279" s="116" t="e">
        <f t="shared" si="69"/>
        <v>#DIV/0!</v>
      </c>
      <c r="T279" s="117">
        <f t="shared" si="63"/>
        <v>0</v>
      </c>
      <c r="U279" s="117" t="e">
        <f t="shared" si="64"/>
        <v>#DIV/0!</v>
      </c>
      <c r="V279" s="116">
        <f t="shared" si="65"/>
        <v>0</v>
      </c>
      <c r="W279" s="116" t="e">
        <f t="shared" si="66"/>
        <v>#DIV/0!</v>
      </c>
      <c r="X279" s="116">
        <f t="shared" si="67"/>
        <v>0</v>
      </c>
      <c r="Y279" s="116" t="e">
        <f t="shared" si="68"/>
        <v>#DIV/0!</v>
      </c>
    </row>
    <row r="280" spans="1:25" outlineLevel="1">
      <c r="A280" s="103"/>
      <c r="B280" s="118" t="s">
        <v>128</v>
      </c>
      <c r="C280" s="119">
        <v>3112</v>
      </c>
      <c r="D280" s="120">
        <v>314.5</v>
      </c>
      <c r="E280" s="120"/>
      <c r="F280" s="120">
        <v>224.7</v>
      </c>
      <c r="G280" s="120"/>
      <c r="H280" s="120">
        <v>274.7</v>
      </c>
      <c r="I280" s="120"/>
      <c r="J280" s="158">
        <v>61.15</v>
      </c>
      <c r="K280" s="158"/>
      <c r="L280" s="120"/>
      <c r="M280" s="120"/>
      <c r="N280" s="120"/>
      <c r="O280" s="120"/>
      <c r="P280" s="120"/>
      <c r="Q280" s="120"/>
      <c r="R280" s="116">
        <f t="shared" si="62"/>
        <v>-89.800000000000011</v>
      </c>
      <c r="S280" s="116">
        <f t="shared" si="69"/>
        <v>71.446740858505564</v>
      </c>
      <c r="T280" s="117">
        <f t="shared" si="63"/>
        <v>-224.7</v>
      </c>
      <c r="U280" s="117">
        <f t="shared" si="64"/>
        <v>0</v>
      </c>
      <c r="V280" s="116">
        <f t="shared" si="65"/>
        <v>0</v>
      </c>
      <c r="W280" s="116" t="e">
        <f t="shared" si="66"/>
        <v>#DIV/0!</v>
      </c>
      <c r="X280" s="116">
        <f t="shared" si="67"/>
        <v>0</v>
      </c>
      <c r="Y280" s="116" t="e">
        <f t="shared" si="68"/>
        <v>#DIV/0!</v>
      </c>
    </row>
    <row r="281" spans="1:25" outlineLevel="1">
      <c r="A281" s="103"/>
      <c r="B281" s="118" t="s">
        <v>143</v>
      </c>
      <c r="C281" s="119">
        <v>3113</v>
      </c>
      <c r="D281" s="120"/>
      <c r="E281" s="120"/>
      <c r="F281" s="120">
        <v>0</v>
      </c>
      <c r="G281" s="120"/>
      <c r="H281" s="120">
        <v>0</v>
      </c>
      <c r="I281" s="120"/>
      <c r="J281" s="158"/>
      <c r="K281" s="158"/>
      <c r="L281" s="120"/>
      <c r="M281" s="120"/>
      <c r="N281" s="120"/>
      <c r="O281" s="120"/>
      <c r="P281" s="120"/>
      <c r="Q281" s="120"/>
      <c r="R281" s="116">
        <f t="shared" si="62"/>
        <v>0</v>
      </c>
      <c r="S281" s="116" t="e">
        <f t="shared" si="69"/>
        <v>#DIV/0!</v>
      </c>
      <c r="T281" s="117">
        <f t="shared" si="63"/>
        <v>0</v>
      </c>
      <c r="U281" s="117" t="e">
        <f t="shared" si="64"/>
        <v>#DIV/0!</v>
      </c>
      <c r="V281" s="116">
        <f t="shared" si="65"/>
        <v>0</v>
      </c>
      <c r="W281" s="116" t="e">
        <f t="shared" si="66"/>
        <v>#DIV/0!</v>
      </c>
      <c r="X281" s="116">
        <f t="shared" si="67"/>
        <v>0</v>
      </c>
      <c r="Y281" s="116" t="e">
        <f t="shared" si="68"/>
        <v>#DIV/0!</v>
      </c>
    </row>
    <row r="282" spans="1:25" outlineLevel="1">
      <c r="A282" s="103"/>
      <c r="B282" s="173"/>
      <c r="C282" s="174"/>
      <c r="D282" s="151"/>
      <c r="E282" s="151"/>
      <c r="F282" s="151"/>
      <c r="G282" s="151"/>
      <c r="H282" s="151"/>
      <c r="I282" s="151"/>
      <c r="J282" s="152"/>
      <c r="K282" s="152"/>
      <c r="L282" s="151"/>
      <c r="M282" s="151"/>
      <c r="N282" s="151"/>
      <c r="O282" s="151"/>
      <c r="P282" s="151"/>
      <c r="Q282" s="151"/>
      <c r="R282" s="116">
        <f t="shared" si="62"/>
        <v>0</v>
      </c>
      <c r="S282" s="116" t="e">
        <f t="shared" si="69"/>
        <v>#DIV/0!</v>
      </c>
      <c r="T282" s="117">
        <f t="shared" si="63"/>
        <v>0</v>
      </c>
      <c r="U282" s="117" t="e">
        <f t="shared" si="64"/>
        <v>#DIV/0!</v>
      </c>
      <c r="V282" s="116">
        <f t="shared" si="65"/>
        <v>0</v>
      </c>
      <c r="W282" s="116" t="e">
        <f t="shared" si="66"/>
        <v>#DIV/0!</v>
      </c>
      <c r="X282" s="116">
        <f t="shared" si="67"/>
        <v>0</v>
      </c>
      <c r="Y282" s="116" t="e">
        <f t="shared" si="68"/>
        <v>#DIV/0!</v>
      </c>
    </row>
    <row r="283" spans="1:25" hidden="1" outlineLevel="1">
      <c r="A283" s="103">
        <v>6</v>
      </c>
      <c r="B283" s="175" t="s">
        <v>153</v>
      </c>
      <c r="C283" s="150">
        <v>70112</v>
      </c>
      <c r="D283" s="120"/>
      <c r="E283" s="120"/>
      <c r="F283" s="120"/>
      <c r="G283" s="120"/>
      <c r="H283" s="120"/>
      <c r="I283" s="120"/>
      <c r="J283" s="158"/>
      <c r="K283" s="158"/>
      <c r="L283" s="120"/>
      <c r="M283" s="120"/>
      <c r="N283" s="120"/>
      <c r="O283" s="120"/>
      <c r="P283" s="120"/>
      <c r="Q283" s="120"/>
      <c r="R283" s="116">
        <f t="shared" si="62"/>
        <v>0</v>
      </c>
      <c r="S283" s="116" t="e">
        <f t="shared" si="69"/>
        <v>#DIV/0!</v>
      </c>
      <c r="T283" s="117">
        <f t="shared" si="63"/>
        <v>0</v>
      </c>
      <c r="U283" s="117" t="e">
        <f t="shared" si="64"/>
        <v>#DIV/0!</v>
      </c>
      <c r="V283" s="116">
        <f t="shared" si="65"/>
        <v>0</v>
      </c>
      <c r="W283" s="116" t="e">
        <f t="shared" si="66"/>
        <v>#DIV/0!</v>
      </c>
      <c r="X283" s="116">
        <f t="shared" si="67"/>
        <v>0</v>
      </c>
      <c r="Y283" s="116" t="e">
        <f t="shared" si="68"/>
        <v>#DIV/0!</v>
      </c>
    </row>
    <row r="284" spans="1:25" hidden="1" outlineLevel="1">
      <c r="A284" s="103"/>
      <c r="B284" s="176" t="s">
        <v>134</v>
      </c>
      <c r="C284" s="154"/>
      <c r="D284" s="111">
        <f t="shared" ref="D284:J284" si="71">SUM(D285:D291,D296:D314)</f>
        <v>0</v>
      </c>
      <c r="E284" s="111">
        <f t="shared" si="71"/>
        <v>0</v>
      </c>
      <c r="F284" s="111">
        <f t="shared" si="71"/>
        <v>0</v>
      </c>
      <c r="G284" s="111">
        <f t="shared" si="71"/>
        <v>0</v>
      </c>
      <c r="H284" s="111">
        <f>SUM(H285:H291,H296:H314)</f>
        <v>0</v>
      </c>
      <c r="I284" s="111">
        <f>SUM(I285:I291,I296:I314)</f>
        <v>0</v>
      </c>
      <c r="J284" s="155">
        <f t="shared" si="71"/>
        <v>0</v>
      </c>
      <c r="K284" s="155">
        <f>SUM(K285:K291,K296:K314)</f>
        <v>0</v>
      </c>
      <c r="L284" s="111">
        <f t="shared" ref="L284:Q284" si="72">SUM(L285:L291,L296:L314)</f>
        <v>0</v>
      </c>
      <c r="M284" s="111">
        <f t="shared" si="72"/>
        <v>0</v>
      </c>
      <c r="N284" s="111">
        <f t="shared" si="72"/>
        <v>0</v>
      </c>
      <c r="O284" s="111">
        <f t="shared" si="72"/>
        <v>0</v>
      </c>
      <c r="P284" s="111">
        <f t="shared" si="72"/>
        <v>0</v>
      </c>
      <c r="Q284" s="111">
        <f t="shared" si="72"/>
        <v>0</v>
      </c>
      <c r="R284" s="116">
        <f t="shared" si="62"/>
        <v>0</v>
      </c>
      <c r="S284" s="116" t="e">
        <f t="shared" si="69"/>
        <v>#DIV/0!</v>
      </c>
      <c r="T284" s="117">
        <f t="shared" si="63"/>
        <v>0</v>
      </c>
      <c r="U284" s="117" t="e">
        <f t="shared" si="64"/>
        <v>#DIV/0!</v>
      </c>
      <c r="V284" s="116">
        <f t="shared" si="65"/>
        <v>0</v>
      </c>
      <c r="W284" s="116" t="e">
        <f t="shared" si="66"/>
        <v>#DIV/0!</v>
      </c>
      <c r="X284" s="116">
        <f t="shared" si="67"/>
        <v>0</v>
      </c>
      <c r="Y284" s="116" t="e">
        <f t="shared" si="68"/>
        <v>#DIV/0!</v>
      </c>
    </row>
    <row r="285" spans="1:25" ht="12.75" hidden="1" customHeight="1" outlineLevel="1">
      <c r="A285" s="103"/>
      <c r="B285" s="118" t="s">
        <v>94</v>
      </c>
      <c r="C285" s="119">
        <v>2111</v>
      </c>
      <c r="D285" s="120"/>
      <c r="E285" s="120"/>
      <c r="F285" s="120"/>
      <c r="G285" s="120"/>
      <c r="H285" s="120"/>
      <c r="I285" s="120"/>
      <c r="J285" s="158"/>
      <c r="K285" s="158"/>
      <c r="L285" s="120"/>
      <c r="M285" s="120"/>
      <c r="N285" s="120"/>
      <c r="O285" s="120"/>
      <c r="P285" s="120"/>
      <c r="Q285" s="120"/>
      <c r="R285" s="116">
        <f t="shared" si="62"/>
        <v>0</v>
      </c>
      <c r="S285" s="116" t="e">
        <f t="shared" si="69"/>
        <v>#DIV/0!</v>
      </c>
      <c r="T285" s="117">
        <f t="shared" si="63"/>
        <v>0</v>
      </c>
      <c r="U285" s="117" t="e">
        <f t="shared" si="64"/>
        <v>#DIV/0!</v>
      </c>
      <c r="V285" s="116">
        <f t="shared" si="65"/>
        <v>0</v>
      </c>
      <c r="W285" s="116" t="e">
        <f t="shared" si="66"/>
        <v>#DIV/0!</v>
      </c>
      <c r="X285" s="116">
        <f t="shared" si="67"/>
        <v>0</v>
      </c>
      <c r="Y285" s="116" t="e">
        <f t="shared" si="68"/>
        <v>#DIV/0!</v>
      </c>
    </row>
    <row r="286" spans="1:25" ht="12.75" hidden="1" customHeight="1" outlineLevel="1">
      <c r="A286" s="103"/>
      <c r="B286" s="118" t="s">
        <v>135</v>
      </c>
      <c r="C286" s="119">
        <v>2121</v>
      </c>
      <c r="D286" s="120"/>
      <c r="E286" s="120"/>
      <c r="F286" s="120"/>
      <c r="G286" s="120"/>
      <c r="H286" s="120"/>
      <c r="I286" s="120"/>
      <c r="J286" s="158"/>
      <c r="K286" s="158"/>
      <c r="L286" s="120"/>
      <c r="M286" s="120"/>
      <c r="N286" s="120"/>
      <c r="O286" s="120"/>
      <c r="P286" s="120"/>
      <c r="Q286" s="120"/>
      <c r="R286" s="116">
        <f t="shared" si="62"/>
        <v>0</v>
      </c>
      <c r="S286" s="116" t="e">
        <f t="shared" si="69"/>
        <v>#DIV/0!</v>
      </c>
      <c r="T286" s="117">
        <f t="shared" si="63"/>
        <v>0</v>
      </c>
      <c r="U286" s="117" t="e">
        <f t="shared" si="64"/>
        <v>#DIV/0!</v>
      </c>
      <c r="V286" s="116">
        <f t="shared" si="65"/>
        <v>0</v>
      </c>
      <c r="W286" s="116" t="e">
        <f t="shared" si="66"/>
        <v>#DIV/0!</v>
      </c>
      <c r="X286" s="116">
        <f t="shared" si="67"/>
        <v>0</v>
      </c>
      <c r="Y286" s="116" t="e">
        <f t="shared" si="68"/>
        <v>#DIV/0!</v>
      </c>
    </row>
    <row r="287" spans="1:25" ht="12.75" hidden="1" customHeight="1" outlineLevel="1">
      <c r="A287" s="103"/>
      <c r="B287" s="160" t="s">
        <v>96</v>
      </c>
      <c r="C287" s="119">
        <v>2211</v>
      </c>
      <c r="D287" s="120"/>
      <c r="E287" s="120"/>
      <c r="F287" s="120"/>
      <c r="G287" s="120"/>
      <c r="H287" s="120"/>
      <c r="I287" s="120"/>
      <c r="J287" s="158"/>
      <c r="K287" s="158"/>
      <c r="L287" s="120"/>
      <c r="M287" s="120"/>
      <c r="N287" s="120"/>
      <c r="O287" s="120"/>
      <c r="P287" s="120"/>
      <c r="Q287" s="120"/>
      <c r="R287" s="116">
        <f t="shared" si="62"/>
        <v>0</v>
      </c>
      <c r="S287" s="116" t="e">
        <f t="shared" si="69"/>
        <v>#DIV/0!</v>
      </c>
      <c r="T287" s="117">
        <f t="shared" si="63"/>
        <v>0</v>
      </c>
      <c r="U287" s="117" t="e">
        <f t="shared" si="64"/>
        <v>#DIV/0!</v>
      </c>
      <c r="V287" s="116">
        <f t="shared" si="65"/>
        <v>0</v>
      </c>
      <c r="W287" s="116" t="e">
        <f t="shared" si="66"/>
        <v>#DIV/0!</v>
      </c>
      <c r="X287" s="116">
        <f t="shared" si="67"/>
        <v>0</v>
      </c>
      <c r="Y287" s="116" t="e">
        <f t="shared" si="68"/>
        <v>#DIV/0!</v>
      </c>
    </row>
    <row r="288" spans="1:25" ht="13.5" hidden="1" customHeight="1" outlineLevel="1">
      <c r="A288" s="103"/>
      <c r="B288" s="122" t="s">
        <v>97</v>
      </c>
      <c r="C288" s="119">
        <v>2212</v>
      </c>
      <c r="D288" s="120"/>
      <c r="E288" s="120"/>
      <c r="F288" s="120"/>
      <c r="G288" s="120"/>
      <c r="H288" s="120"/>
      <c r="I288" s="120"/>
      <c r="J288" s="158"/>
      <c r="K288" s="158"/>
      <c r="L288" s="120"/>
      <c r="M288" s="120"/>
      <c r="N288" s="120"/>
      <c r="O288" s="120"/>
      <c r="P288" s="120"/>
      <c r="Q288" s="120"/>
      <c r="R288" s="116">
        <f t="shared" si="62"/>
        <v>0</v>
      </c>
      <c r="S288" s="116" t="e">
        <f t="shared" si="69"/>
        <v>#DIV/0!</v>
      </c>
      <c r="T288" s="117">
        <f t="shared" si="63"/>
        <v>0</v>
      </c>
      <c r="U288" s="117" t="e">
        <f t="shared" si="64"/>
        <v>#DIV/0!</v>
      </c>
      <c r="V288" s="116">
        <f t="shared" si="65"/>
        <v>0</v>
      </c>
      <c r="W288" s="116" t="e">
        <f t="shared" si="66"/>
        <v>#DIV/0!</v>
      </c>
      <c r="X288" s="116">
        <f t="shared" si="67"/>
        <v>0</v>
      </c>
      <c r="Y288" s="116" t="e">
        <f t="shared" si="68"/>
        <v>#DIV/0!</v>
      </c>
    </row>
    <row r="289" spans="1:25" ht="13.5" hidden="1" customHeight="1" outlineLevel="1">
      <c r="A289" s="103"/>
      <c r="B289" s="118" t="s">
        <v>98</v>
      </c>
      <c r="C289" s="119">
        <v>2213</v>
      </c>
      <c r="D289" s="120"/>
      <c r="E289" s="120"/>
      <c r="F289" s="120"/>
      <c r="G289" s="120"/>
      <c r="H289" s="120"/>
      <c r="I289" s="120"/>
      <c r="J289" s="158"/>
      <c r="K289" s="158"/>
      <c r="L289" s="120"/>
      <c r="M289" s="120"/>
      <c r="N289" s="120"/>
      <c r="O289" s="120"/>
      <c r="P289" s="120"/>
      <c r="Q289" s="120"/>
      <c r="R289" s="116">
        <f t="shared" si="62"/>
        <v>0</v>
      </c>
      <c r="S289" s="116" t="e">
        <f t="shared" si="69"/>
        <v>#DIV/0!</v>
      </c>
      <c r="T289" s="117">
        <f t="shared" si="63"/>
        <v>0</v>
      </c>
      <c r="U289" s="117" t="e">
        <f t="shared" si="64"/>
        <v>#DIV/0!</v>
      </c>
      <c r="V289" s="116">
        <f t="shared" si="65"/>
        <v>0</v>
      </c>
      <c r="W289" s="116" t="e">
        <f t="shared" si="66"/>
        <v>#DIV/0!</v>
      </c>
      <c r="X289" s="116">
        <f t="shared" si="67"/>
        <v>0</v>
      </c>
      <c r="Y289" s="116" t="e">
        <f t="shared" si="68"/>
        <v>#DIV/0!</v>
      </c>
    </row>
    <row r="290" spans="1:25" ht="13.5" hidden="1" customHeight="1" outlineLevel="1">
      <c r="A290" s="103"/>
      <c r="B290" s="118" t="s">
        <v>99</v>
      </c>
      <c r="C290" s="119">
        <v>2214</v>
      </c>
      <c r="D290" s="120"/>
      <c r="E290" s="120"/>
      <c r="F290" s="120"/>
      <c r="G290" s="120"/>
      <c r="H290" s="120"/>
      <c r="I290" s="120"/>
      <c r="J290" s="158"/>
      <c r="K290" s="158"/>
      <c r="L290" s="120"/>
      <c r="M290" s="120"/>
      <c r="N290" s="120"/>
      <c r="O290" s="120"/>
      <c r="P290" s="120"/>
      <c r="Q290" s="120"/>
      <c r="R290" s="116">
        <f t="shared" si="62"/>
        <v>0</v>
      </c>
      <c r="S290" s="116" t="e">
        <f t="shared" si="69"/>
        <v>#DIV/0!</v>
      </c>
      <c r="T290" s="117">
        <f t="shared" si="63"/>
        <v>0</v>
      </c>
      <c r="U290" s="117" t="e">
        <f t="shared" si="64"/>
        <v>#DIV/0!</v>
      </c>
      <c r="V290" s="116">
        <f t="shared" si="65"/>
        <v>0</v>
      </c>
      <c r="W290" s="116" t="e">
        <f t="shared" si="66"/>
        <v>#DIV/0!</v>
      </c>
      <c r="X290" s="116">
        <f t="shared" si="67"/>
        <v>0</v>
      </c>
      <c r="Y290" s="116" t="e">
        <f t="shared" si="68"/>
        <v>#DIV/0!</v>
      </c>
    </row>
    <row r="291" spans="1:25" hidden="1" outlineLevel="1">
      <c r="A291" s="103"/>
      <c r="B291" s="161" t="s">
        <v>100</v>
      </c>
      <c r="C291" s="124">
        <v>2215</v>
      </c>
      <c r="D291" s="125">
        <f t="shared" ref="D291:J291" si="73">D292+D293+D294+D295</f>
        <v>0</v>
      </c>
      <c r="E291" s="125">
        <f t="shared" si="73"/>
        <v>0</v>
      </c>
      <c r="F291" s="125">
        <f t="shared" si="73"/>
        <v>0</v>
      </c>
      <c r="G291" s="125">
        <f t="shared" si="73"/>
        <v>0</v>
      </c>
      <c r="H291" s="125">
        <f>H292+H293+H294+H295</f>
        <v>0</v>
      </c>
      <c r="I291" s="125">
        <f>I292+I293+I294+I295</f>
        <v>0</v>
      </c>
      <c r="J291" s="163">
        <f t="shared" si="73"/>
        <v>0</v>
      </c>
      <c r="K291" s="163">
        <f>K292+K293+K294+K295</f>
        <v>0</v>
      </c>
      <c r="L291" s="125">
        <f t="shared" ref="L291:Q291" si="74">L292+L293+L294+L295</f>
        <v>0</v>
      </c>
      <c r="M291" s="125">
        <f t="shared" si="74"/>
        <v>0</v>
      </c>
      <c r="N291" s="125">
        <f t="shared" si="74"/>
        <v>0</v>
      </c>
      <c r="O291" s="125">
        <f t="shared" si="74"/>
        <v>0</v>
      </c>
      <c r="P291" s="125">
        <f t="shared" si="74"/>
        <v>0</v>
      </c>
      <c r="Q291" s="125">
        <f t="shared" si="74"/>
        <v>0</v>
      </c>
      <c r="R291" s="116">
        <f t="shared" si="62"/>
        <v>0</v>
      </c>
      <c r="S291" s="116" t="e">
        <f t="shared" si="69"/>
        <v>#DIV/0!</v>
      </c>
      <c r="T291" s="117">
        <f t="shared" si="63"/>
        <v>0</v>
      </c>
      <c r="U291" s="117" t="e">
        <f t="shared" si="64"/>
        <v>#DIV/0!</v>
      </c>
      <c r="V291" s="116">
        <f t="shared" si="65"/>
        <v>0</v>
      </c>
      <c r="W291" s="116" t="e">
        <f t="shared" si="66"/>
        <v>#DIV/0!</v>
      </c>
      <c r="X291" s="116">
        <f t="shared" si="67"/>
        <v>0</v>
      </c>
      <c r="Y291" s="116" t="e">
        <f t="shared" si="68"/>
        <v>#DIV/0!</v>
      </c>
    </row>
    <row r="292" spans="1:25" ht="13.5" hidden="1" customHeight="1" outlineLevel="1">
      <c r="A292" s="103"/>
      <c r="B292" s="126" t="s">
        <v>136</v>
      </c>
      <c r="C292" s="119">
        <v>22151</v>
      </c>
      <c r="D292" s="120"/>
      <c r="E292" s="120"/>
      <c r="F292" s="120"/>
      <c r="G292" s="120"/>
      <c r="H292" s="120"/>
      <c r="I292" s="120"/>
      <c r="J292" s="158"/>
      <c r="K292" s="158"/>
      <c r="L292" s="120"/>
      <c r="M292" s="120"/>
      <c r="N292" s="120"/>
      <c r="O292" s="120"/>
      <c r="P292" s="120"/>
      <c r="Q292" s="120"/>
      <c r="R292" s="116">
        <f t="shared" si="62"/>
        <v>0</v>
      </c>
      <c r="S292" s="116" t="e">
        <f t="shared" si="69"/>
        <v>#DIV/0!</v>
      </c>
      <c r="T292" s="117">
        <f t="shared" si="63"/>
        <v>0</v>
      </c>
      <c r="U292" s="117" t="e">
        <f t="shared" si="64"/>
        <v>#DIV/0!</v>
      </c>
      <c r="V292" s="116">
        <f t="shared" si="65"/>
        <v>0</v>
      </c>
      <c r="W292" s="116" t="e">
        <f t="shared" si="66"/>
        <v>#DIV/0!</v>
      </c>
      <c r="X292" s="116">
        <f t="shared" si="67"/>
        <v>0</v>
      </c>
      <c r="Y292" s="116" t="e">
        <f t="shared" si="68"/>
        <v>#DIV/0!</v>
      </c>
    </row>
    <row r="293" spans="1:25" ht="13.5" hidden="1" customHeight="1" outlineLevel="1">
      <c r="A293" s="103"/>
      <c r="B293" s="126" t="s">
        <v>137</v>
      </c>
      <c r="C293" s="119">
        <v>22152</v>
      </c>
      <c r="D293" s="120"/>
      <c r="E293" s="120"/>
      <c r="F293" s="120"/>
      <c r="G293" s="120"/>
      <c r="H293" s="120"/>
      <c r="I293" s="120"/>
      <c r="J293" s="158"/>
      <c r="K293" s="158"/>
      <c r="L293" s="120"/>
      <c r="M293" s="120"/>
      <c r="N293" s="120"/>
      <c r="O293" s="120"/>
      <c r="P293" s="120"/>
      <c r="Q293" s="120"/>
      <c r="R293" s="116">
        <f t="shared" si="62"/>
        <v>0</v>
      </c>
      <c r="S293" s="116" t="e">
        <f t="shared" si="69"/>
        <v>#DIV/0!</v>
      </c>
      <c r="T293" s="117">
        <f t="shared" si="63"/>
        <v>0</v>
      </c>
      <c r="U293" s="117" t="e">
        <f t="shared" si="64"/>
        <v>#DIV/0!</v>
      </c>
      <c r="V293" s="116">
        <f t="shared" si="65"/>
        <v>0</v>
      </c>
      <c r="W293" s="116" t="e">
        <f t="shared" si="66"/>
        <v>#DIV/0!</v>
      </c>
      <c r="X293" s="116">
        <f t="shared" si="67"/>
        <v>0</v>
      </c>
      <c r="Y293" s="116" t="e">
        <f t="shared" si="68"/>
        <v>#DIV/0!</v>
      </c>
    </row>
    <row r="294" spans="1:25" ht="13.5" hidden="1" customHeight="1" outlineLevel="1">
      <c r="A294" s="103"/>
      <c r="B294" s="126" t="s">
        <v>103</v>
      </c>
      <c r="C294" s="119">
        <v>22153</v>
      </c>
      <c r="D294" s="120"/>
      <c r="E294" s="120"/>
      <c r="F294" s="120"/>
      <c r="G294" s="120"/>
      <c r="H294" s="120"/>
      <c r="I294" s="120"/>
      <c r="J294" s="158"/>
      <c r="K294" s="158"/>
      <c r="L294" s="120"/>
      <c r="M294" s="120"/>
      <c r="N294" s="120"/>
      <c r="O294" s="120"/>
      <c r="P294" s="120"/>
      <c r="Q294" s="120"/>
      <c r="R294" s="116">
        <f t="shared" si="62"/>
        <v>0</v>
      </c>
      <c r="S294" s="116" t="e">
        <f t="shared" si="69"/>
        <v>#DIV/0!</v>
      </c>
      <c r="T294" s="117">
        <f t="shared" si="63"/>
        <v>0</v>
      </c>
      <c r="U294" s="117" t="e">
        <f t="shared" si="64"/>
        <v>#DIV/0!</v>
      </c>
      <c r="V294" s="116">
        <f t="shared" si="65"/>
        <v>0</v>
      </c>
      <c r="W294" s="116" t="e">
        <f t="shared" si="66"/>
        <v>#DIV/0!</v>
      </c>
      <c r="X294" s="116">
        <f t="shared" si="67"/>
        <v>0</v>
      </c>
      <c r="Y294" s="116" t="e">
        <f t="shared" si="68"/>
        <v>#DIV/0!</v>
      </c>
    </row>
    <row r="295" spans="1:25" hidden="1" outlineLevel="1">
      <c r="A295" s="103"/>
      <c r="B295" s="126" t="s">
        <v>138</v>
      </c>
      <c r="C295" s="119">
        <v>22154</v>
      </c>
      <c r="D295" s="120"/>
      <c r="E295" s="120"/>
      <c r="F295" s="120"/>
      <c r="G295" s="120"/>
      <c r="H295" s="120"/>
      <c r="I295" s="120"/>
      <c r="J295" s="158"/>
      <c r="K295" s="158"/>
      <c r="L295" s="120"/>
      <c r="M295" s="120"/>
      <c r="N295" s="120"/>
      <c r="O295" s="120"/>
      <c r="P295" s="120"/>
      <c r="Q295" s="120"/>
      <c r="R295" s="116">
        <f t="shared" si="62"/>
        <v>0</v>
      </c>
      <c r="S295" s="116" t="e">
        <f t="shared" si="69"/>
        <v>#DIV/0!</v>
      </c>
      <c r="T295" s="117">
        <f t="shared" si="63"/>
        <v>0</v>
      </c>
      <c r="U295" s="117" t="e">
        <f t="shared" si="64"/>
        <v>#DIV/0!</v>
      </c>
      <c r="V295" s="116">
        <f t="shared" si="65"/>
        <v>0</v>
      </c>
      <c r="W295" s="116" t="e">
        <f t="shared" si="66"/>
        <v>#DIV/0!</v>
      </c>
      <c r="X295" s="116">
        <f t="shared" si="67"/>
        <v>0</v>
      </c>
      <c r="Y295" s="116" t="e">
        <f t="shared" si="68"/>
        <v>#DIV/0!</v>
      </c>
    </row>
    <row r="296" spans="1:25" hidden="1" outlineLevel="1">
      <c r="A296" s="103"/>
      <c r="B296" s="122" t="s">
        <v>105</v>
      </c>
      <c r="C296" s="119">
        <v>2217</v>
      </c>
      <c r="D296" s="120"/>
      <c r="E296" s="120"/>
      <c r="F296" s="120"/>
      <c r="G296" s="120"/>
      <c r="H296" s="120"/>
      <c r="I296" s="120"/>
      <c r="J296" s="158"/>
      <c r="K296" s="158"/>
      <c r="L296" s="120"/>
      <c r="M296" s="120"/>
      <c r="N296" s="120"/>
      <c r="O296" s="120"/>
      <c r="P296" s="120"/>
      <c r="Q296" s="120"/>
      <c r="R296" s="116">
        <f t="shared" si="62"/>
        <v>0</v>
      </c>
      <c r="S296" s="116" t="e">
        <f t="shared" si="69"/>
        <v>#DIV/0!</v>
      </c>
      <c r="T296" s="117">
        <f t="shared" si="63"/>
        <v>0</v>
      </c>
      <c r="U296" s="117" t="e">
        <f t="shared" si="64"/>
        <v>#DIV/0!</v>
      </c>
      <c r="V296" s="116">
        <f t="shared" si="65"/>
        <v>0</v>
      </c>
      <c r="W296" s="116" t="e">
        <f t="shared" si="66"/>
        <v>#DIV/0!</v>
      </c>
      <c r="X296" s="116">
        <f t="shared" si="67"/>
        <v>0</v>
      </c>
      <c r="Y296" s="116" t="e">
        <f t="shared" si="68"/>
        <v>#DIV/0!</v>
      </c>
    </row>
    <row r="297" spans="1:25" hidden="1" outlineLevel="1">
      <c r="A297" s="103"/>
      <c r="B297" s="118" t="s">
        <v>106</v>
      </c>
      <c r="C297" s="119">
        <v>2218</v>
      </c>
      <c r="D297" s="120"/>
      <c r="E297" s="120"/>
      <c r="F297" s="120"/>
      <c r="G297" s="120"/>
      <c r="H297" s="120"/>
      <c r="I297" s="120"/>
      <c r="J297" s="158"/>
      <c r="K297" s="158"/>
      <c r="L297" s="120"/>
      <c r="M297" s="120"/>
      <c r="N297" s="120"/>
      <c r="O297" s="120"/>
      <c r="P297" s="120"/>
      <c r="Q297" s="120"/>
      <c r="R297" s="116">
        <f t="shared" si="62"/>
        <v>0</v>
      </c>
      <c r="S297" s="116" t="e">
        <f t="shared" si="69"/>
        <v>#DIV/0!</v>
      </c>
      <c r="T297" s="117">
        <f t="shared" si="63"/>
        <v>0</v>
      </c>
      <c r="U297" s="117" t="e">
        <f t="shared" si="64"/>
        <v>#DIV/0!</v>
      </c>
      <c r="V297" s="116">
        <f t="shared" si="65"/>
        <v>0</v>
      </c>
      <c r="W297" s="116" t="e">
        <f t="shared" si="66"/>
        <v>#DIV/0!</v>
      </c>
      <c r="X297" s="116">
        <f t="shared" si="67"/>
        <v>0</v>
      </c>
      <c r="Y297" s="116" t="e">
        <f t="shared" si="68"/>
        <v>#DIV/0!</v>
      </c>
    </row>
    <row r="298" spans="1:25" hidden="1" outlineLevel="1">
      <c r="A298" s="103"/>
      <c r="B298" s="118" t="s">
        <v>139</v>
      </c>
      <c r="C298" s="119">
        <v>2221</v>
      </c>
      <c r="D298" s="156"/>
      <c r="E298" s="120"/>
      <c r="F298" s="120"/>
      <c r="G298" s="120"/>
      <c r="H298" s="120"/>
      <c r="I298" s="120"/>
      <c r="J298" s="158"/>
      <c r="K298" s="158"/>
      <c r="L298" s="120"/>
      <c r="M298" s="120"/>
      <c r="N298" s="120"/>
      <c r="O298" s="120"/>
      <c r="P298" s="120"/>
      <c r="Q298" s="120"/>
      <c r="R298" s="116">
        <f t="shared" si="62"/>
        <v>0</v>
      </c>
      <c r="S298" s="116" t="e">
        <f t="shared" si="69"/>
        <v>#DIV/0!</v>
      </c>
      <c r="T298" s="117">
        <f t="shared" si="63"/>
        <v>0</v>
      </c>
      <c r="U298" s="117" t="e">
        <f t="shared" si="64"/>
        <v>#DIV/0!</v>
      </c>
      <c r="V298" s="116">
        <f t="shared" si="65"/>
        <v>0</v>
      </c>
      <c r="W298" s="116" t="e">
        <f t="shared" si="66"/>
        <v>#DIV/0!</v>
      </c>
      <c r="X298" s="116">
        <f t="shared" si="67"/>
        <v>0</v>
      </c>
      <c r="Y298" s="116" t="e">
        <f t="shared" si="68"/>
        <v>#DIV/0!</v>
      </c>
    </row>
    <row r="299" spans="1:25" ht="25.5" hidden="1" outlineLevel="1">
      <c r="A299" s="103"/>
      <c r="B299" s="128" t="s">
        <v>108</v>
      </c>
      <c r="C299" s="119">
        <v>2222</v>
      </c>
      <c r="D299" s="120"/>
      <c r="E299" s="120"/>
      <c r="F299" s="120"/>
      <c r="G299" s="120"/>
      <c r="H299" s="120"/>
      <c r="I299" s="120"/>
      <c r="J299" s="158"/>
      <c r="K299" s="158"/>
      <c r="L299" s="120"/>
      <c r="M299" s="120"/>
      <c r="N299" s="120"/>
      <c r="O299" s="120"/>
      <c r="P299" s="120"/>
      <c r="Q299" s="120"/>
      <c r="R299" s="116">
        <f t="shared" si="62"/>
        <v>0</v>
      </c>
      <c r="S299" s="116" t="e">
        <f t="shared" si="69"/>
        <v>#DIV/0!</v>
      </c>
      <c r="T299" s="117">
        <f t="shared" si="63"/>
        <v>0</v>
      </c>
      <c r="U299" s="117" t="e">
        <f t="shared" si="64"/>
        <v>#DIV/0!</v>
      </c>
      <c r="V299" s="116">
        <f t="shared" si="65"/>
        <v>0</v>
      </c>
      <c r="W299" s="116" t="e">
        <f t="shared" si="66"/>
        <v>#DIV/0!</v>
      </c>
      <c r="X299" s="116">
        <f t="shared" si="67"/>
        <v>0</v>
      </c>
      <c r="Y299" s="116" t="e">
        <f t="shared" si="68"/>
        <v>#DIV/0!</v>
      </c>
    </row>
    <row r="300" spans="1:25" hidden="1" outlineLevel="1">
      <c r="A300" s="103"/>
      <c r="B300" s="128" t="s">
        <v>145</v>
      </c>
      <c r="C300" s="119">
        <v>2224</v>
      </c>
      <c r="D300" s="120"/>
      <c r="E300" s="120"/>
      <c r="F300" s="120"/>
      <c r="G300" s="120"/>
      <c r="H300" s="120"/>
      <c r="I300" s="120"/>
      <c r="J300" s="158"/>
      <c r="K300" s="158"/>
      <c r="L300" s="120"/>
      <c r="M300" s="120"/>
      <c r="N300" s="120"/>
      <c r="O300" s="120"/>
      <c r="P300" s="120"/>
      <c r="Q300" s="120"/>
      <c r="R300" s="116">
        <f t="shared" si="62"/>
        <v>0</v>
      </c>
      <c r="S300" s="116" t="e">
        <f t="shared" si="69"/>
        <v>#DIV/0!</v>
      </c>
      <c r="T300" s="117">
        <f t="shared" si="63"/>
        <v>0</v>
      </c>
      <c r="U300" s="117" t="e">
        <f t="shared" si="64"/>
        <v>#DIV/0!</v>
      </c>
      <c r="V300" s="116">
        <f t="shared" si="65"/>
        <v>0</v>
      </c>
      <c r="W300" s="116" t="e">
        <f t="shared" si="66"/>
        <v>#DIV/0!</v>
      </c>
      <c r="X300" s="116">
        <f t="shared" si="67"/>
        <v>0</v>
      </c>
      <c r="Y300" s="116" t="e">
        <f t="shared" si="68"/>
        <v>#DIV/0!</v>
      </c>
    </row>
    <row r="301" spans="1:25" ht="13.5" hidden="1" customHeight="1" outlineLevel="1">
      <c r="A301" s="103"/>
      <c r="B301" s="128" t="s">
        <v>140</v>
      </c>
      <c r="C301" s="119">
        <v>2225</v>
      </c>
      <c r="D301" s="120"/>
      <c r="E301" s="120"/>
      <c r="F301" s="120"/>
      <c r="G301" s="120"/>
      <c r="H301" s="120"/>
      <c r="I301" s="120"/>
      <c r="J301" s="158"/>
      <c r="K301" s="158"/>
      <c r="L301" s="120"/>
      <c r="M301" s="120"/>
      <c r="N301" s="120"/>
      <c r="O301" s="120"/>
      <c r="P301" s="120"/>
      <c r="Q301" s="120"/>
      <c r="R301" s="116">
        <f t="shared" si="62"/>
        <v>0</v>
      </c>
      <c r="S301" s="116" t="e">
        <f t="shared" si="69"/>
        <v>#DIV/0!</v>
      </c>
      <c r="T301" s="117">
        <f t="shared" si="63"/>
        <v>0</v>
      </c>
      <c r="U301" s="117" t="e">
        <f t="shared" si="64"/>
        <v>#DIV/0!</v>
      </c>
      <c r="V301" s="116">
        <f t="shared" si="65"/>
        <v>0</v>
      </c>
      <c r="W301" s="116" t="e">
        <f t="shared" si="66"/>
        <v>#DIV/0!</v>
      </c>
      <c r="X301" s="116">
        <f t="shared" si="67"/>
        <v>0</v>
      </c>
      <c r="Y301" s="116" t="e">
        <f t="shared" si="68"/>
        <v>#DIV/0!</v>
      </c>
    </row>
    <row r="302" spans="1:25" ht="13.5" hidden="1" customHeight="1" outlineLevel="1">
      <c r="A302" s="103"/>
      <c r="B302" s="128" t="s">
        <v>141</v>
      </c>
      <c r="C302" s="119">
        <v>2231</v>
      </c>
      <c r="D302" s="120"/>
      <c r="E302" s="120"/>
      <c r="F302" s="120"/>
      <c r="G302" s="120"/>
      <c r="H302" s="120"/>
      <c r="I302" s="120"/>
      <c r="J302" s="158"/>
      <c r="K302" s="158"/>
      <c r="L302" s="120"/>
      <c r="M302" s="120"/>
      <c r="N302" s="120"/>
      <c r="O302" s="120"/>
      <c r="P302" s="120"/>
      <c r="Q302" s="120"/>
      <c r="R302" s="116">
        <f t="shared" si="62"/>
        <v>0</v>
      </c>
      <c r="S302" s="116" t="e">
        <f t="shared" si="69"/>
        <v>#DIV/0!</v>
      </c>
      <c r="T302" s="117">
        <f t="shared" si="63"/>
        <v>0</v>
      </c>
      <c r="U302" s="117" t="e">
        <f t="shared" si="64"/>
        <v>#DIV/0!</v>
      </c>
      <c r="V302" s="116">
        <f t="shared" si="65"/>
        <v>0</v>
      </c>
      <c r="W302" s="116" t="e">
        <f t="shared" si="66"/>
        <v>#DIV/0!</v>
      </c>
      <c r="X302" s="116">
        <f t="shared" si="67"/>
        <v>0</v>
      </c>
      <c r="Y302" s="116" t="e">
        <f t="shared" si="68"/>
        <v>#DIV/0!</v>
      </c>
    </row>
    <row r="303" spans="1:25" ht="13.5" hidden="1" customHeight="1" outlineLevel="1">
      <c r="A303" s="103"/>
      <c r="B303" s="128" t="s">
        <v>113</v>
      </c>
      <c r="C303" s="119">
        <v>22311100</v>
      </c>
      <c r="D303" s="120"/>
      <c r="E303" s="120"/>
      <c r="F303" s="120"/>
      <c r="G303" s="120"/>
      <c r="H303" s="120"/>
      <c r="I303" s="120"/>
      <c r="J303" s="158"/>
      <c r="K303" s="158"/>
      <c r="L303" s="120"/>
      <c r="M303" s="120"/>
      <c r="N303" s="120"/>
      <c r="O303" s="120"/>
      <c r="P303" s="120"/>
      <c r="Q303" s="120"/>
      <c r="R303" s="116">
        <f t="shared" si="62"/>
        <v>0</v>
      </c>
      <c r="S303" s="116" t="e">
        <f t="shared" si="69"/>
        <v>#DIV/0!</v>
      </c>
      <c r="T303" s="117">
        <f t="shared" si="63"/>
        <v>0</v>
      </c>
      <c r="U303" s="117" t="e">
        <f t="shared" si="64"/>
        <v>#DIV/0!</v>
      </c>
      <c r="V303" s="116">
        <f t="shared" si="65"/>
        <v>0</v>
      </c>
      <c r="W303" s="116" t="e">
        <f t="shared" si="66"/>
        <v>#DIV/0!</v>
      </c>
      <c r="X303" s="116">
        <f t="shared" si="67"/>
        <v>0</v>
      </c>
      <c r="Y303" s="116" t="e">
        <f t="shared" si="68"/>
        <v>#DIV/0!</v>
      </c>
    </row>
    <row r="304" spans="1:25" ht="13.5" hidden="1" customHeight="1" outlineLevel="1">
      <c r="A304" s="103"/>
      <c r="B304" s="128" t="s">
        <v>114</v>
      </c>
      <c r="C304" s="119">
        <v>22311200</v>
      </c>
      <c r="D304" s="120"/>
      <c r="E304" s="120"/>
      <c r="F304" s="120"/>
      <c r="G304" s="120"/>
      <c r="H304" s="120"/>
      <c r="I304" s="120"/>
      <c r="J304" s="158"/>
      <c r="K304" s="158"/>
      <c r="L304" s="120"/>
      <c r="M304" s="120"/>
      <c r="N304" s="120"/>
      <c r="O304" s="120"/>
      <c r="P304" s="120"/>
      <c r="Q304" s="120"/>
      <c r="R304" s="116">
        <f t="shared" si="62"/>
        <v>0</v>
      </c>
      <c r="S304" s="116" t="e">
        <f t="shared" si="69"/>
        <v>#DIV/0!</v>
      </c>
      <c r="T304" s="117">
        <f t="shared" si="63"/>
        <v>0</v>
      </c>
      <c r="U304" s="117" t="e">
        <f t="shared" si="64"/>
        <v>#DIV/0!</v>
      </c>
      <c r="V304" s="116">
        <f t="shared" si="65"/>
        <v>0</v>
      </c>
      <c r="W304" s="116" t="e">
        <f t="shared" si="66"/>
        <v>#DIV/0!</v>
      </c>
      <c r="X304" s="116">
        <f t="shared" si="67"/>
        <v>0</v>
      </c>
      <c r="Y304" s="116" t="e">
        <f t="shared" si="68"/>
        <v>#DIV/0!</v>
      </c>
    </row>
    <row r="305" spans="1:25" ht="13.5" hidden="1" customHeight="1" outlineLevel="1">
      <c r="A305" s="103"/>
      <c r="B305" s="128" t="s">
        <v>115</v>
      </c>
      <c r="C305" s="119">
        <v>22311300</v>
      </c>
      <c r="D305" s="120"/>
      <c r="E305" s="120"/>
      <c r="F305" s="120"/>
      <c r="G305" s="120"/>
      <c r="H305" s="120"/>
      <c r="I305" s="120"/>
      <c r="J305" s="158"/>
      <c r="K305" s="158"/>
      <c r="L305" s="120"/>
      <c r="M305" s="120"/>
      <c r="N305" s="120"/>
      <c r="O305" s="120"/>
      <c r="P305" s="120"/>
      <c r="Q305" s="120"/>
      <c r="R305" s="116">
        <f t="shared" si="62"/>
        <v>0</v>
      </c>
      <c r="S305" s="116" t="e">
        <f t="shared" si="69"/>
        <v>#DIV/0!</v>
      </c>
      <c r="T305" s="117">
        <f t="shared" si="63"/>
        <v>0</v>
      </c>
      <c r="U305" s="117" t="e">
        <f t="shared" si="64"/>
        <v>#DIV/0!</v>
      </c>
      <c r="V305" s="116">
        <f t="shared" si="65"/>
        <v>0</v>
      </c>
      <c r="W305" s="116" t="e">
        <f t="shared" si="66"/>
        <v>#DIV/0!</v>
      </c>
      <c r="X305" s="116">
        <f t="shared" si="67"/>
        <v>0</v>
      </c>
      <c r="Y305" s="116" t="e">
        <f t="shared" si="68"/>
        <v>#DIV/0!</v>
      </c>
    </row>
    <row r="306" spans="1:25" ht="13.5" hidden="1" customHeight="1" outlineLevel="1">
      <c r="A306" s="103"/>
      <c r="B306" s="128" t="s">
        <v>116</v>
      </c>
      <c r="C306" s="119">
        <v>22311400</v>
      </c>
      <c r="D306" s="120"/>
      <c r="E306" s="120"/>
      <c r="F306" s="120"/>
      <c r="G306" s="120"/>
      <c r="H306" s="120"/>
      <c r="I306" s="120"/>
      <c r="J306" s="158"/>
      <c r="K306" s="158"/>
      <c r="L306" s="120"/>
      <c r="M306" s="120"/>
      <c r="N306" s="120"/>
      <c r="O306" s="120"/>
      <c r="P306" s="120"/>
      <c r="Q306" s="120"/>
      <c r="R306" s="116">
        <f t="shared" si="62"/>
        <v>0</v>
      </c>
      <c r="S306" s="116" t="e">
        <f t="shared" si="69"/>
        <v>#DIV/0!</v>
      </c>
      <c r="T306" s="117">
        <f t="shared" si="63"/>
        <v>0</v>
      </c>
      <c r="U306" s="117" t="e">
        <f t="shared" si="64"/>
        <v>#DIV/0!</v>
      </c>
      <c r="V306" s="116">
        <f t="shared" si="65"/>
        <v>0</v>
      </c>
      <c r="W306" s="116" t="e">
        <f t="shared" si="66"/>
        <v>#DIV/0!</v>
      </c>
      <c r="X306" s="116">
        <f t="shared" si="67"/>
        <v>0</v>
      </c>
      <c r="Y306" s="116" t="e">
        <f t="shared" si="68"/>
        <v>#DIV/0!</v>
      </c>
    </row>
    <row r="307" spans="1:25" ht="13.5" hidden="1" customHeight="1" outlineLevel="1">
      <c r="A307" s="103"/>
      <c r="B307" s="128" t="s">
        <v>117</v>
      </c>
      <c r="C307" s="119">
        <v>2235</v>
      </c>
      <c r="D307" s="120"/>
      <c r="E307" s="120"/>
      <c r="F307" s="120"/>
      <c r="G307" s="120"/>
      <c r="H307" s="120"/>
      <c r="I307" s="120"/>
      <c r="J307" s="158"/>
      <c r="K307" s="158"/>
      <c r="L307" s="120"/>
      <c r="M307" s="120"/>
      <c r="N307" s="120"/>
      <c r="O307" s="120"/>
      <c r="P307" s="120"/>
      <c r="Q307" s="120"/>
      <c r="R307" s="116">
        <f t="shared" si="62"/>
        <v>0</v>
      </c>
      <c r="S307" s="116" t="e">
        <f t="shared" si="69"/>
        <v>#DIV/0!</v>
      </c>
      <c r="T307" s="117">
        <f t="shared" si="63"/>
        <v>0</v>
      </c>
      <c r="U307" s="117" t="e">
        <f t="shared" si="64"/>
        <v>#DIV/0!</v>
      </c>
      <c r="V307" s="116">
        <f t="shared" si="65"/>
        <v>0</v>
      </c>
      <c r="W307" s="116" t="e">
        <f t="shared" si="66"/>
        <v>#DIV/0!</v>
      </c>
      <c r="X307" s="116">
        <f t="shared" si="67"/>
        <v>0</v>
      </c>
      <c r="Y307" s="116" t="e">
        <f t="shared" si="68"/>
        <v>#DIV/0!</v>
      </c>
    </row>
    <row r="308" spans="1:25" ht="13.5" hidden="1" customHeight="1" outlineLevel="1">
      <c r="A308" s="103"/>
      <c r="B308" s="118" t="s">
        <v>118</v>
      </c>
      <c r="C308" s="135">
        <v>2511</v>
      </c>
      <c r="D308" s="120"/>
      <c r="E308" s="120"/>
      <c r="F308" s="120"/>
      <c r="G308" s="120"/>
      <c r="H308" s="120"/>
      <c r="I308" s="120"/>
      <c r="J308" s="158"/>
      <c r="K308" s="158"/>
      <c r="L308" s="120"/>
      <c r="M308" s="120"/>
      <c r="N308" s="120"/>
      <c r="O308" s="120"/>
      <c r="P308" s="120"/>
      <c r="Q308" s="120"/>
      <c r="R308" s="116">
        <f t="shared" si="62"/>
        <v>0</v>
      </c>
      <c r="S308" s="116" t="e">
        <f t="shared" si="69"/>
        <v>#DIV/0!</v>
      </c>
      <c r="T308" s="117">
        <f t="shared" si="63"/>
        <v>0</v>
      </c>
      <c r="U308" s="117" t="e">
        <f t="shared" si="64"/>
        <v>#DIV/0!</v>
      </c>
      <c r="V308" s="116">
        <f t="shared" si="65"/>
        <v>0</v>
      </c>
      <c r="W308" s="116" t="e">
        <f t="shared" si="66"/>
        <v>#DIV/0!</v>
      </c>
      <c r="X308" s="116">
        <f t="shared" si="67"/>
        <v>0</v>
      </c>
      <c r="Y308" s="116" t="e">
        <f t="shared" si="68"/>
        <v>#DIV/0!</v>
      </c>
    </row>
    <row r="309" spans="1:25" ht="13.5" hidden="1" customHeight="1" outlineLevel="1">
      <c r="A309" s="103"/>
      <c r="B309" s="118" t="s">
        <v>119</v>
      </c>
      <c r="C309" s="135">
        <v>2512</v>
      </c>
      <c r="D309" s="120"/>
      <c r="E309" s="120"/>
      <c r="F309" s="120"/>
      <c r="G309" s="120"/>
      <c r="H309" s="120"/>
      <c r="I309" s="120"/>
      <c r="J309" s="158"/>
      <c r="K309" s="158"/>
      <c r="L309" s="120"/>
      <c r="M309" s="120"/>
      <c r="N309" s="120"/>
      <c r="O309" s="120"/>
      <c r="P309" s="120"/>
      <c r="Q309" s="120"/>
      <c r="R309" s="116">
        <f t="shared" si="62"/>
        <v>0</v>
      </c>
      <c r="S309" s="116" t="e">
        <f t="shared" si="69"/>
        <v>#DIV/0!</v>
      </c>
      <c r="T309" s="117">
        <f t="shared" si="63"/>
        <v>0</v>
      </c>
      <c r="U309" s="117" t="e">
        <f t="shared" si="64"/>
        <v>#DIV/0!</v>
      </c>
      <c r="V309" s="116">
        <f t="shared" si="65"/>
        <v>0</v>
      </c>
      <c r="W309" s="116" t="e">
        <f t="shared" si="66"/>
        <v>#DIV/0!</v>
      </c>
      <c r="X309" s="116">
        <f t="shared" si="67"/>
        <v>0</v>
      </c>
      <c r="Y309" s="116" t="e">
        <f t="shared" si="68"/>
        <v>#DIV/0!</v>
      </c>
    </row>
    <row r="310" spans="1:25" ht="13.5" hidden="1" customHeight="1" outlineLevel="1">
      <c r="A310" s="103"/>
      <c r="B310" s="118" t="s">
        <v>146</v>
      </c>
      <c r="C310" s="135">
        <v>2521</v>
      </c>
      <c r="D310" s="120"/>
      <c r="E310" s="120"/>
      <c r="F310" s="120"/>
      <c r="G310" s="120"/>
      <c r="H310" s="120"/>
      <c r="I310" s="120"/>
      <c r="J310" s="158"/>
      <c r="K310" s="158"/>
      <c r="L310" s="120"/>
      <c r="M310" s="120"/>
      <c r="N310" s="120"/>
      <c r="O310" s="120"/>
      <c r="P310" s="120"/>
      <c r="Q310" s="120"/>
      <c r="R310" s="116">
        <f t="shared" si="62"/>
        <v>0</v>
      </c>
      <c r="S310" s="116" t="e">
        <f t="shared" si="69"/>
        <v>#DIV/0!</v>
      </c>
      <c r="T310" s="117">
        <f t="shared" si="63"/>
        <v>0</v>
      </c>
      <c r="U310" s="117" t="e">
        <f t="shared" si="64"/>
        <v>#DIV/0!</v>
      </c>
      <c r="V310" s="116">
        <f t="shared" si="65"/>
        <v>0</v>
      </c>
      <c r="W310" s="116" t="e">
        <f t="shared" si="66"/>
        <v>#DIV/0!</v>
      </c>
      <c r="X310" s="116">
        <f t="shared" si="67"/>
        <v>0</v>
      </c>
      <c r="Y310" s="116" t="e">
        <f t="shared" si="68"/>
        <v>#DIV/0!</v>
      </c>
    </row>
    <row r="311" spans="1:25" ht="13.5" hidden="1" customHeight="1" outlineLevel="1">
      <c r="A311" s="103"/>
      <c r="B311" s="139" t="s">
        <v>121</v>
      </c>
      <c r="C311" s="119">
        <v>2721</v>
      </c>
      <c r="D311" s="120"/>
      <c r="E311" s="120"/>
      <c r="F311" s="120"/>
      <c r="G311" s="120"/>
      <c r="H311" s="120"/>
      <c r="I311" s="120"/>
      <c r="J311" s="158"/>
      <c r="K311" s="158"/>
      <c r="L311" s="120"/>
      <c r="M311" s="120"/>
      <c r="N311" s="120"/>
      <c r="O311" s="120"/>
      <c r="P311" s="120"/>
      <c r="Q311" s="120"/>
      <c r="R311" s="116">
        <f t="shared" si="62"/>
        <v>0</v>
      </c>
      <c r="S311" s="116" t="e">
        <f t="shared" si="69"/>
        <v>#DIV/0!</v>
      </c>
      <c r="T311" s="117">
        <f t="shared" si="63"/>
        <v>0</v>
      </c>
      <c r="U311" s="117" t="e">
        <f t="shared" si="64"/>
        <v>#DIV/0!</v>
      </c>
      <c r="V311" s="116">
        <f t="shared" si="65"/>
        <v>0</v>
      </c>
      <c r="W311" s="116" t="e">
        <f t="shared" si="66"/>
        <v>#DIV/0!</v>
      </c>
      <c r="X311" s="116">
        <f t="shared" si="67"/>
        <v>0</v>
      </c>
      <c r="Y311" s="116" t="e">
        <f t="shared" si="68"/>
        <v>#DIV/0!</v>
      </c>
    </row>
    <row r="312" spans="1:25" ht="13.5" hidden="1" customHeight="1" outlineLevel="1">
      <c r="A312" s="103"/>
      <c r="B312" s="139" t="s">
        <v>124</v>
      </c>
      <c r="C312" s="119">
        <v>2823</v>
      </c>
      <c r="D312" s="120"/>
      <c r="E312" s="120"/>
      <c r="F312" s="120"/>
      <c r="G312" s="120"/>
      <c r="H312" s="120"/>
      <c r="I312" s="120"/>
      <c r="J312" s="158"/>
      <c r="K312" s="158"/>
      <c r="L312" s="120"/>
      <c r="M312" s="120"/>
      <c r="N312" s="120"/>
      <c r="O312" s="120"/>
      <c r="P312" s="120"/>
      <c r="Q312" s="120"/>
      <c r="R312" s="116">
        <f t="shared" si="62"/>
        <v>0</v>
      </c>
      <c r="S312" s="116" t="e">
        <f t="shared" si="69"/>
        <v>#DIV/0!</v>
      </c>
      <c r="T312" s="117">
        <f t="shared" si="63"/>
        <v>0</v>
      </c>
      <c r="U312" s="117" t="e">
        <f t="shared" si="64"/>
        <v>#DIV/0!</v>
      </c>
      <c r="V312" s="116">
        <f t="shared" si="65"/>
        <v>0</v>
      </c>
      <c r="W312" s="116" t="e">
        <f t="shared" si="66"/>
        <v>#DIV/0!</v>
      </c>
      <c r="X312" s="116">
        <f t="shared" si="67"/>
        <v>0</v>
      </c>
      <c r="Y312" s="116" t="e">
        <f t="shared" si="68"/>
        <v>#DIV/0!</v>
      </c>
    </row>
    <row r="313" spans="1:25" ht="13.5" hidden="1" customHeight="1" outlineLevel="1">
      <c r="A313" s="103"/>
      <c r="B313" s="122" t="s">
        <v>125</v>
      </c>
      <c r="C313" s="135">
        <v>2824</v>
      </c>
      <c r="D313" s="120"/>
      <c r="E313" s="120"/>
      <c r="F313" s="120"/>
      <c r="G313" s="120"/>
      <c r="H313" s="120"/>
      <c r="I313" s="120"/>
      <c r="J313" s="158"/>
      <c r="K313" s="158"/>
      <c r="L313" s="120"/>
      <c r="M313" s="120"/>
      <c r="N313" s="120"/>
      <c r="O313" s="120"/>
      <c r="P313" s="120"/>
      <c r="Q313" s="120"/>
      <c r="R313" s="116">
        <f t="shared" si="62"/>
        <v>0</v>
      </c>
      <c r="S313" s="116" t="e">
        <f t="shared" si="69"/>
        <v>#DIV/0!</v>
      </c>
      <c r="T313" s="117">
        <f t="shared" si="63"/>
        <v>0</v>
      </c>
      <c r="U313" s="117" t="e">
        <f t="shared" si="64"/>
        <v>#DIV/0!</v>
      </c>
      <c r="V313" s="116">
        <f t="shared" si="65"/>
        <v>0</v>
      </c>
      <c r="W313" s="116" t="e">
        <f t="shared" si="66"/>
        <v>#DIV/0!</v>
      </c>
      <c r="X313" s="116">
        <f t="shared" si="67"/>
        <v>0</v>
      </c>
      <c r="Y313" s="116" t="e">
        <f t="shared" si="68"/>
        <v>#DIV/0!</v>
      </c>
    </row>
    <row r="314" spans="1:25" hidden="1" outlineLevel="1">
      <c r="A314" s="103"/>
      <c r="B314" s="140" t="s">
        <v>126</v>
      </c>
      <c r="C314" s="119"/>
      <c r="D314" s="141">
        <f t="shared" ref="D314:J314" si="75">SUM(D315:D317)</f>
        <v>0</v>
      </c>
      <c r="E314" s="141">
        <f t="shared" si="75"/>
        <v>0</v>
      </c>
      <c r="F314" s="141">
        <f t="shared" si="75"/>
        <v>0</v>
      </c>
      <c r="G314" s="141">
        <f t="shared" si="75"/>
        <v>0</v>
      </c>
      <c r="H314" s="141">
        <f>SUM(H315:H317)</f>
        <v>0</v>
      </c>
      <c r="I314" s="141">
        <f>SUM(I315:I317)</f>
        <v>0</v>
      </c>
      <c r="J314" s="169">
        <f t="shared" si="75"/>
        <v>0</v>
      </c>
      <c r="K314" s="169">
        <f>SUM(K315:K317)</f>
        <v>0</v>
      </c>
      <c r="L314" s="141">
        <f t="shared" ref="L314:Q314" si="76">SUM(L315:L317)</f>
        <v>0</v>
      </c>
      <c r="M314" s="141">
        <f t="shared" si="76"/>
        <v>0</v>
      </c>
      <c r="N314" s="141">
        <f t="shared" si="76"/>
        <v>0</v>
      </c>
      <c r="O314" s="141">
        <f t="shared" si="76"/>
        <v>0</v>
      </c>
      <c r="P314" s="141">
        <f t="shared" si="76"/>
        <v>0</v>
      </c>
      <c r="Q314" s="141">
        <f t="shared" si="76"/>
        <v>0</v>
      </c>
      <c r="R314" s="116">
        <f t="shared" si="62"/>
        <v>0</v>
      </c>
      <c r="S314" s="116" t="e">
        <f t="shared" si="69"/>
        <v>#DIV/0!</v>
      </c>
      <c r="T314" s="117">
        <f t="shared" si="63"/>
        <v>0</v>
      </c>
      <c r="U314" s="117" t="e">
        <f t="shared" si="64"/>
        <v>#DIV/0!</v>
      </c>
      <c r="V314" s="116">
        <f t="shared" si="65"/>
        <v>0</v>
      </c>
      <c r="W314" s="116" t="e">
        <f t="shared" si="66"/>
        <v>#DIV/0!</v>
      </c>
      <c r="X314" s="116">
        <f t="shared" si="67"/>
        <v>0</v>
      </c>
      <c r="Y314" s="116" t="e">
        <f t="shared" si="68"/>
        <v>#DIV/0!</v>
      </c>
    </row>
    <row r="315" spans="1:25" ht="12.75" hidden="1" customHeight="1" outlineLevel="1">
      <c r="A315" s="103"/>
      <c r="B315" s="118" t="s">
        <v>127</v>
      </c>
      <c r="C315" s="119">
        <v>3111</v>
      </c>
      <c r="D315" s="120"/>
      <c r="E315" s="120"/>
      <c r="F315" s="120"/>
      <c r="G315" s="120"/>
      <c r="H315" s="120"/>
      <c r="I315" s="120"/>
      <c r="J315" s="158"/>
      <c r="K315" s="158"/>
      <c r="L315" s="120"/>
      <c r="M315" s="120"/>
      <c r="N315" s="120"/>
      <c r="O315" s="120"/>
      <c r="P315" s="120"/>
      <c r="Q315" s="120"/>
      <c r="R315" s="116">
        <f t="shared" si="62"/>
        <v>0</v>
      </c>
      <c r="S315" s="116" t="e">
        <f t="shared" si="69"/>
        <v>#DIV/0!</v>
      </c>
      <c r="T315" s="117">
        <f t="shared" si="63"/>
        <v>0</v>
      </c>
      <c r="U315" s="117" t="e">
        <f t="shared" si="64"/>
        <v>#DIV/0!</v>
      </c>
      <c r="V315" s="116">
        <f t="shared" si="65"/>
        <v>0</v>
      </c>
      <c r="W315" s="116" t="e">
        <f t="shared" si="66"/>
        <v>#DIV/0!</v>
      </c>
      <c r="X315" s="116">
        <f t="shared" si="67"/>
        <v>0</v>
      </c>
      <c r="Y315" s="116" t="e">
        <f t="shared" si="68"/>
        <v>#DIV/0!</v>
      </c>
    </row>
    <row r="316" spans="1:25" ht="12.75" hidden="1" customHeight="1" outlineLevel="1">
      <c r="A316" s="103"/>
      <c r="B316" s="118" t="s">
        <v>128</v>
      </c>
      <c r="C316" s="119">
        <v>3112</v>
      </c>
      <c r="D316" s="120"/>
      <c r="E316" s="120"/>
      <c r="F316" s="120"/>
      <c r="G316" s="120"/>
      <c r="H316" s="120"/>
      <c r="I316" s="120"/>
      <c r="J316" s="158"/>
      <c r="K316" s="158"/>
      <c r="L316" s="120"/>
      <c r="M316" s="120"/>
      <c r="N316" s="120"/>
      <c r="O316" s="120"/>
      <c r="P316" s="120"/>
      <c r="Q316" s="120"/>
      <c r="R316" s="116">
        <f t="shared" si="62"/>
        <v>0</v>
      </c>
      <c r="S316" s="116" t="e">
        <f t="shared" si="69"/>
        <v>#DIV/0!</v>
      </c>
      <c r="T316" s="117">
        <f t="shared" si="63"/>
        <v>0</v>
      </c>
      <c r="U316" s="117" t="e">
        <f t="shared" si="64"/>
        <v>#DIV/0!</v>
      </c>
      <c r="V316" s="116">
        <f t="shared" si="65"/>
        <v>0</v>
      </c>
      <c r="W316" s="116" t="e">
        <f t="shared" si="66"/>
        <v>#DIV/0!</v>
      </c>
      <c r="X316" s="116">
        <f t="shared" si="67"/>
        <v>0</v>
      </c>
      <c r="Y316" s="116" t="e">
        <f t="shared" si="68"/>
        <v>#DIV/0!</v>
      </c>
    </row>
    <row r="317" spans="1:25" ht="12.75" hidden="1" customHeight="1" outlineLevel="1">
      <c r="A317" s="103"/>
      <c r="B317" s="118" t="s">
        <v>143</v>
      </c>
      <c r="C317" s="119">
        <v>3113</v>
      </c>
      <c r="D317" s="120"/>
      <c r="E317" s="120"/>
      <c r="F317" s="120"/>
      <c r="G317" s="120"/>
      <c r="H317" s="120"/>
      <c r="I317" s="120"/>
      <c r="J317" s="158"/>
      <c r="K317" s="158"/>
      <c r="L317" s="120"/>
      <c r="M317" s="120"/>
      <c r="N317" s="120"/>
      <c r="O317" s="120"/>
      <c r="P317" s="120"/>
      <c r="Q317" s="120"/>
      <c r="R317" s="116">
        <f t="shared" ref="R317:R380" si="77">F317-D317</f>
        <v>0</v>
      </c>
      <c r="S317" s="116" t="e">
        <f t="shared" si="69"/>
        <v>#DIV/0!</v>
      </c>
      <c r="T317" s="117">
        <f t="shared" ref="T317:T380" si="78">L317-F317</f>
        <v>0</v>
      </c>
      <c r="U317" s="117" t="e">
        <f t="shared" ref="U317:U380" si="79">L317/F317*100</f>
        <v>#DIV/0!</v>
      </c>
      <c r="V317" s="116">
        <f t="shared" ref="V317:V380" si="80">N317-L317</f>
        <v>0</v>
      </c>
      <c r="W317" s="116" t="e">
        <f t="shared" ref="W317:W380" si="81">+N317/L317*100</f>
        <v>#DIV/0!</v>
      </c>
      <c r="X317" s="116">
        <f t="shared" ref="X317:X380" si="82">P317-N317</f>
        <v>0</v>
      </c>
      <c r="Y317" s="116" t="e">
        <f t="shared" ref="Y317:Y380" si="83">+P317/N317*100</f>
        <v>#DIV/0!</v>
      </c>
    </row>
    <row r="318" spans="1:25" ht="12.75" hidden="1" customHeight="1" outlineLevel="1">
      <c r="A318" s="103"/>
      <c r="B318" s="118"/>
      <c r="C318" s="119"/>
      <c r="D318" s="120"/>
      <c r="E318" s="120"/>
      <c r="F318" s="120"/>
      <c r="G318" s="120"/>
      <c r="H318" s="120"/>
      <c r="I318" s="120"/>
      <c r="J318" s="158"/>
      <c r="K318" s="158"/>
      <c r="L318" s="120"/>
      <c r="M318" s="120"/>
      <c r="N318" s="120"/>
      <c r="O318" s="120"/>
      <c r="P318" s="120"/>
      <c r="Q318" s="120"/>
      <c r="R318" s="116">
        <f t="shared" si="77"/>
        <v>0</v>
      </c>
      <c r="S318" s="116" t="e">
        <f t="shared" si="69"/>
        <v>#DIV/0!</v>
      </c>
      <c r="T318" s="117">
        <f t="shared" si="78"/>
        <v>0</v>
      </c>
      <c r="U318" s="117" t="e">
        <f t="shared" si="79"/>
        <v>#DIV/0!</v>
      </c>
      <c r="V318" s="116">
        <f t="shared" si="80"/>
        <v>0</v>
      </c>
      <c r="W318" s="116" t="e">
        <f t="shared" si="81"/>
        <v>#DIV/0!</v>
      </c>
      <c r="X318" s="116">
        <f t="shared" si="82"/>
        <v>0</v>
      </c>
      <c r="Y318" s="116" t="e">
        <f t="shared" si="83"/>
        <v>#DIV/0!</v>
      </c>
    </row>
    <row r="319" spans="1:25" ht="12.75" hidden="1" customHeight="1" outlineLevel="1">
      <c r="A319" s="103"/>
      <c r="B319" s="175"/>
      <c r="C319" s="150">
        <v>70133</v>
      </c>
      <c r="D319" s="120"/>
      <c r="E319" s="120"/>
      <c r="F319" s="120"/>
      <c r="G319" s="120"/>
      <c r="H319" s="120"/>
      <c r="I319" s="120"/>
      <c r="J319" s="158"/>
      <c r="K319" s="158"/>
      <c r="L319" s="120"/>
      <c r="M319" s="120"/>
      <c r="N319" s="120"/>
      <c r="O319" s="120"/>
      <c r="P319" s="120"/>
      <c r="Q319" s="120"/>
      <c r="R319" s="116">
        <f t="shared" si="77"/>
        <v>0</v>
      </c>
      <c r="S319" s="116" t="e">
        <f t="shared" si="69"/>
        <v>#DIV/0!</v>
      </c>
      <c r="T319" s="117">
        <f t="shared" si="78"/>
        <v>0</v>
      </c>
      <c r="U319" s="117" t="e">
        <f t="shared" si="79"/>
        <v>#DIV/0!</v>
      </c>
      <c r="V319" s="116">
        <f t="shared" si="80"/>
        <v>0</v>
      </c>
      <c r="W319" s="116" t="e">
        <f t="shared" si="81"/>
        <v>#DIV/0!</v>
      </c>
      <c r="X319" s="116">
        <f t="shared" si="82"/>
        <v>0</v>
      </c>
      <c r="Y319" s="116" t="e">
        <f t="shared" si="83"/>
        <v>#DIV/0!</v>
      </c>
    </row>
    <row r="320" spans="1:25" ht="12.75" hidden="1" customHeight="1" outlineLevel="1">
      <c r="A320" s="103"/>
      <c r="B320" s="176" t="s">
        <v>134</v>
      </c>
      <c r="C320" s="154"/>
      <c r="D320" s="111"/>
      <c r="E320" s="111"/>
      <c r="F320" s="111"/>
      <c r="G320" s="111"/>
      <c r="H320" s="111"/>
      <c r="I320" s="111"/>
      <c r="J320" s="155"/>
      <c r="K320" s="155">
        <f>SUM(K321:K327,K332:K350)</f>
        <v>0</v>
      </c>
      <c r="L320" s="111"/>
      <c r="M320" s="111"/>
      <c r="N320" s="111"/>
      <c r="O320" s="111"/>
      <c r="P320" s="111"/>
      <c r="Q320" s="111"/>
      <c r="R320" s="116">
        <f t="shared" si="77"/>
        <v>0</v>
      </c>
      <c r="S320" s="116" t="e">
        <f t="shared" si="69"/>
        <v>#DIV/0!</v>
      </c>
      <c r="T320" s="117">
        <f t="shared" si="78"/>
        <v>0</v>
      </c>
      <c r="U320" s="117" t="e">
        <f t="shared" si="79"/>
        <v>#DIV/0!</v>
      </c>
      <c r="V320" s="116">
        <f t="shared" si="80"/>
        <v>0</v>
      </c>
      <c r="W320" s="116" t="e">
        <f t="shared" si="81"/>
        <v>#DIV/0!</v>
      </c>
      <c r="X320" s="116">
        <f t="shared" si="82"/>
        <v>0</v>
      </c>
      <c r="Y320" s="116" t="e">
        <f t="shared" si="83"/>
        <v>#DIV/0!</v>
      </c>
    </row>
    <row r="321" spans="1:25" ht="12.75" hidden="1" customHeight="1" outlineLevel="1">
      <c r="A321" s="103"/>
      <c r="B321" s="118" t="s">
        <v>94</v>
      </c>
      <c r="C321" s="119">
        <v>2111</v>
      </c>
      <c r="D321" s="120"/>
      <c r="E321" s="120"/>
      <c r="F321" s="120"/>
      <c r="G321" s="120"/>
      <c r="H321" s="120"/>
      <c r="I321" s="120"/>
      <c r="J321" s="158"/>
      <c r="K321" s="158"/>
      <c r="L321" s="120"/>
      <c r="M321" s="120"/>
      <c r="N321" s="120"/>
      <c r="O321" s="120"/>
      <c r="P321" s="120"/>
      <c r="Q321" s="120"/>
      <c r="R321" s="116">
        <f t="shared" si="77"/>
        <v>0</v>
      </c>
      <c r="S321" s="116" t="e">
        <f t="shared" si="69"/>
        <v>#DIV/0!</v>
      </c>
      <c r="T321" s="117">
        <f t="shared" si="78"/>
        <v>0</v>
      </c>
      <c r="U321" s="117" t="e">
        <f t="shared" si="79"/>
        <v>#DIV/0!</v>
      </c>
      <c r="V321" s="116">
        <f t="shared" si="80"/>
        <v>0</v>
      </c>
      <c r="W321" s="116" t="e">
        <f t="shared" si="81"/>
        <v>#DIV/0!</v>
      </c>
      <c r="X321" s="116">
        <f t="shared" si="82"/>
        <v>0</v>
      </c>
      <c r="Y321" s="116" t="e">
        <f t="shared" si="83"/>
        <v>#DIV/0!</v>
      </c>
    </row>
    <row r="322" spans="1:25" ht="12.75" hidden="1" customHeight="1" outlineLevel="1">
      <c r="A322" s="103"/>
      <c r="B322" s="118" t="s">
        <v>135</v>
      </c>
      <c r="C322" s="119">
        <v>2121</v>
      </c>
      <c r="D322" s="120"/>
      <c r="E322" s="120"/>
      <c r="F322" s="120"/>
      <c r="G322" s="120"/>
      <c r="H322" s="120"/>
      <c r="I322" s="120"/>
      <c r="J322" s="158"/>
      <c r="K322" s="158"/>
      <c r="L322" s="120"/>
      <c r="M322" s="120"/>
      <c r="N322" s="120"/>
      <c r="O322" s="120"/>
      <c r="P322" s="120"/>
      <c r="Q322" s="120"/>
      <c r="R322" s="116">
        <f t="shared" si="77"/>
        <v>0</v>
      </c>
      <c r="S322" s="116" t="e">
        <f t="shared" si="69"/>
        <v>#DIV/0!</v>
      </c>
      <c r="T322" s="117">
        <f t="shared" si="78"/>
        <v>0</v>
      </c>
      <c r="U322" s="117" t="e">
        <f t="shared" si="79"/>
        <v>#DIV/0!</v>
      </c>
      <c r="V322" s="116">
        <f t="shared" si="80"/>
        <v>0</v>
      </c>
      <c r="W322" s="116" t="e">
        <f t="shared" si="81"/>
        <v>#DIV/0!</v>
      </c>
      <c r="X322" s="116">
        <f t="shared" si="82"/>
        <v>0</v>
      </c>
      <c r="Y322" s="116" t="e">
        <f t="shared" si="83"/>
        <v>#DIV/0!</v>
      </c>
    </row>
    <row r="323" spans="1:25" ht="12.75" hidden="1" customHeight="1" outlineLevel="1">
      <c r="A323" s="103"/>
      <c r="B323" s="160" t="s">
        <v>96</v>
      </c>
      <c r="C323" s="119">
        <v>2211</v>
      </c>
      <c r="D323" s="120"/>
      <c r="E323" s="120"/>
      <c r="F323" s="120"/>
      <c r="G323" s="120"/>
      <c r="H323" s="120"/>
      <c r="I323" s="120"/>
      <c r="J323" s="158"/>
      <c r="K323" s="158"/>
      <c r="L323" s="120"/>
      <c r="M323" s="120"/>
      <c r="N323" s="120"/>
      <c r="O323" s="120"/>
      <c r="P323" s="120"/>
      <c r="Q323" s="120"/>
      <c r="R323" s="116">
        <f t="shared" si="77"/>
        <v>0</v>
      </c>
      <c r="S323" s="116" t="e">
        <f t="shared" si="69"/>
        <v>#DIV/0!</v>
      </c>
      <c r="T323" s="117">
        <f t="shared" si="78"/>
        <v>0</v>
      </c>
      <c r="U323" s="117" t="e">
        <f t="shared" si="79"/>
        <v>#DIV/0!</v>
      </c>
      <c r="V323" s="116">
        <f t="shared" si="80"/>
        <v>0</v>
      </c>
      <c r="W323" s="116" t="e">
        <f t="shared" si="81"/>
        <v>#DIV/0!</v>
      </c>
      <c r="X323" s="116">
        <f t="shared" si="82"/>
        <v>0</v>
      </c>
      <c r="Y323" s="116" t="e">
        <f t="shared" si="83"/>
        <v>#DIV/0!</v>
      </c>
    </row>
    <row r="324" spans="1:25" ht="13.5" hidden="1" customHeight="1" outlineLevel="1">
      <c r="A324" s="103"/>
      <c r="B324" s="122" t="s">
        <v>97</v>
      </c>
      <c r="C324" s="119">
        <v>2212</v>
      </c>
      <c r="D324" s="120"/>
      <c r="E324" s="120"/>
      <c r="F324" s="120"/>
      <c r="G324" s="120"/>
      <c r="H324" s="120"/>
      <c r="I324" s="120"/>
      <c r="J324" s="158"/>
      <c r="K324" s="158"/>
      <c r="L324" s="120"/>
      <c r="M324" s="120"/>
      <c r="N324" s="120"/>
      <c r="O324" s="120"/>
      <c r="P324" s="120"/>
      <c r="Q324" s="120"/>
      <c r="R324" s="116">
        <f t="shared" si="77"/>
        <v>0</v>
      </c>
      <c r="S324" s="116" t="e">
        <f t="shared" si="69"/>
        <v>#DIV/0!</v>
      </c>
      <c r="T324" s="117">
        <f t="shared" si="78"/>
        <v>0</v>
      </c>
      <c r="U324" s="117" t="e">
        <f t="shared" si="79"/>
        <v>#DIV/0!</v>
      </c>
      <c r="V324" s="116">
        <f t="shared" si="80"/>
        <v>0</v>
      </c>
      <c r="W324" s="116" t="e">
        <f t="shared" si="81"/>
        <v>#DIV/0!</v>
      </c>
      <c r="X324" s="116">
        <f t="shared" si="82"/>
        <v>0</v>
      </c>
      <c r="Y324" s="116" t="e">
        <f t="shared" si="83"/>
        <v>#DIV/0!</v>
      </c>
    </row>
    <row r="325" spans="1:25" ht="13.5" hidden="1" customHeight="1" outlineLevel="1">
      <c r="A325" s="103"/>
      <c r="B325" s="118" t="s">
        <v>98</v>
      </c>
      <c r="C325" s="119">
        <v>2213</v>
      </c>
      <c r="D325" s="120"/>
      <c r="E325" s="120"/>
      <c r="F325" s="120"/>
      <c r="G325" s="120"/>
      <c r="H325" s="120"/>
      <c r="I325" s="120"/>
      <c r="J325" s="158"/>
      <c r="K325" s="158"/>
      <c r="L325" s="120"/>
      <c r="M325" s="120"/>
      <c r="N325" s="120"/>
      <c r="O325" s="120"/>
      <c r="P325" s="120"/>
      <c r="Q325" s="120"/>
      <c r="R325" s="116">
        <f t="shared" si="77"/>
        <v>0</v>
      </c>
      <c r="S325" s="116" t="e">
        <f t="shared" si="69"/>
        <v>#DIV/0!</v>
      </c>
      <c r="T325" s="117">
        <f t="shared" si="78"/>
        <v>0</v>
      </c>
      <c r="U325" s="117" t="e">
        <f t="shared" si="79"/>
        <v>#DIV/0!</v>
      </c>
      <c r="V325" s="116">
        <f t="shared" si="80"/>
        <v>0</v>
      </c>
      <c r="W325" s="116" t="e">
        <f t="shared" si="81"/>
        <v>#DIV/0!</v>
      </c>
      <c r="X325" s="116">
        <f t="shared" si="82"/>
        <v>0</v>
      </c>
      <c r="Y325" s="116" t="e">
        <f t="shared" si="83"/>
        <v>#DIV/0!</v>
      </c>
    </row>
    <row r="326" spans="1:25" ht="13.5" hidden="1" customHeight="1" outlineLevel="1">
      <c r="A326" s="103"/>
      <c r="B326" s="118" t="s">
        <v>99</v>
      </c>
      <c r="C326" s="119">
        <v>2214</v>
      </c>
      <c r="D326" s="120"/>
      <c r="E326" s="120"/>
      <c r="F326" s="120"/>
      <c r="G326" s="120"/>
      <c r="H326" s="120"/>
      <c r="I326" s="120"/>
      <c r="J326" s="158"/>
      <c r="K326" s="158"/>
      <c r="L326" s="120"/>
      <c r="M326" s="120"/>
      <c r="N326" s="120"/>
      <c r="O326" s="120"/>
      <c r="P326" s="120"/>
      <c r="Q326" s="120"/>
      <c r="R326" s="116">
        <f t="shared" si="77"/>
        <v>0</v>
      </c>
      <c r="S326" s="116" t="e">
        <f t="shared" si="69"/>
        <v>#DIV/0!</v>
      </c>
      <c r="T326" s="117">
        <f t="shared" si="78"/>
        <v>0</v>
      </c>
      <c r="U326" s="117" t="e">
        <f t="shared" si="79"/>
        <v>#DIV/0!</v>
      </c>
      <c r="V326" s="116">
        <f t="shared" si="80"/>
        <v>0</v>
      </c>
      <c r="W326" s="116" t="e">
        <f t="shared" si="81"/>
        <v>#DIV/0!</v>
      </c>
      <c r="X326" s="116">
        <f t="shared" si="82"/>
        <v>0</v>
      </c>
      <c r="Y326" s="116" t="e">
        <f t="shared" si="83"/>
        <v>#DIV/0!</v>
      </c>
    </row>
    <row r="327" spans="1:25" ht="13.5" hidden="1" customHeight="1" outlineLevel="1">
      <c r="A327" s="103"/>
      <c r="B327" s="161" t="s">
        <v>100</v>
      </c>
      <c r="C327" s="124">
        <v>2215</v>
      </c>
      <c r="D327" s="125">
        <f t="shared" ref="D327:J327" si="84">D328+D329+D330+D331</f>
        <v>0</v>
      </c>
      <c r="E327" s="125">
        <f t="shared" si="84"/>
        <v>0</v>
      </c>
      <c r="F327" s="125">
        <f t="shared" si="84"/>
        <v>0</v>
      </c>
      <c r="G327" s="125">
        <f t="shared" si="84"/>
        <v>0</v>
      </c>
      <c r="H327" s="125">
        <f>H328+H329+H330+H331</f>
        <v>0</v>
      </c>
      <c r="I327" s="125">
        <f>I328+I329+I330+I331</f>
        <v>0</v>
      </c>
      <c r="J327" s="163">
        <f t="shared" si="84"/>
        <v>0</v>
      </c>
      <c r="K327" s="163">
        <f>K328+K329+K330+K331</f>
        <v>0</v>
      </c>
      <c r="L327" s="125">
        <f t="shared" ref="L327:Q327" si="85">L328+L329+L330+L331</f>
        <v>0</v>
      </c>
      <c r="M327" s="125">
        <f t="shared" si="85"/>
        <v>0</v>
      </c>
      <c r="N327" s="125">
        <f t="shared" si="85"/>
        <v>0</v>
      </c>
      <c r="O327" s="125">
        <f t="shared" si="85"/>
        <v>0</v>
      </c>
      <c r="P327" s="125">
        <f t="shared" si="85"/>
        <v>0</v>
      </c>
      <c r="Q327" s="125">
        <f t="shared" si="85"/>
        <v>0</v>
      </c>
      <c r="R327" s="116">
        <f t="shared" si="77"/>
        <v>0</v>
      </c>
      <c r="S327" s="116" t="e">
        <f t="shared" si="69"/>
        <v>#DIV/0!</v>
      </c>
      <c r="T327" s="117">
        <f t="shared" si="78"/>
        <v>0</v>
      </c>
      <c r="U327" s="117" t="e">
        <f t="shared" si="79"/>
        <v>#DIV/0!</v>
      </c>
      <c r="V327" s="116">
        <f t="shared" si="80"/>
        <v>0</v>
      </c>
      <c r="W327" s="116" t="e">
        <f t="shared" si="81"/>
        <v>#DIV/0!</v>
      </c>
      <c r="X327" s="116">
        <f t="shared" si="82"/>
        <v>0</v>
      </c>
      <c r="Y327" s="116" t="e">
        <f t="shared" si="83"/>
        <v>#DIV/0!</v>
      </c>
    </row>
    <row r="328" spans="1:25" ht="13.5" hidden="1" customHeight="1" outlineLevel="1">
      <c r="A328" s="103"/>
      <c r="B328" s="126" t="s">
        <v>136</v>
      </c>
      <c r="C328" s="119">
        <v>22151</v>
      </c>
      <c r="D328" s="120"/>
      <c r="E328" s="120"/>
      <c r="F328" s="120"/>
      <c r="G328" s="120"/>
      <c r="H328" s="120"/>
      <c r="I328" s="120"/>
      <c r="J328" s="158"/>
      <c r="K328" s="158"/>
      <c r="L328" s="120"/>
      <c r="M328" s="120"/>
      <c r="N328" s="120"/>
      <c r="O328" s="120"/>
      <c r="P328" s="120"/>
      <c r="Q328" s="120"/>
      <c r="R328" s="116">
        <f t="shared" si="77"/>
        <v>0</v>
      </c>
      <c r="S328" s="116" t="e">
        <f t="shared" si="69"/>
        <v>#DIV/0!</v>
      </c>
      <c r="T328" s="117">
        <f t="shared" si="78"/>
        <v>0</v>
      </c>
      <c r="U328" s="117" t="e">
        <f t="shared" si="79"/>
        <v>#DIV/0!</v>
      </c>
      <c r="V328" s="116">
        <f t="shared" si="80"/>
        <v>0</v>
      </c>
      <c r="W328" s="116" t="e">
        <f t="shared" si="81"/>
        <v>#DIV/0!</v>
      </c>
      <c r="X328" s="116">
        <f t="shared" si="82"/>
        <v>0</v>
      </c>
      <c r="Y328" s="116" t="e">
        <f t="shared" si="83"/>
        <v>#DIV/0!</v>
      </c>
    </row>
    <row r="329" spans="1:25" ht="13.5" hidden="1" customHeight="1" outlineLevel="1">
      <c r="A329" s="103"/>
      <c r="B329" s="126" t="s">
        <v>137</v>
      </c>
      <c r="C329" s="119">
        <v>22152</v>
      </c>
      <c r="D329" s="120"/>
      <c r="E329" s="120"/>
      <c r="F329" s="120"/>
      <c r="G329" s="120"/>
      <c r="H329" s="120"/>
      <c r="I329" s="120"/>
      <c r="J329" s="158"/>
      <c r="K329" s="158"/>
      <c r="L329" s="120"/>
      <c r="M329" s="120"/>
      <c r="N329" s="120"/>
      <c r="O329" s="120"/>
      <c r="P329" s="120"/>
      <c r="Q329" s="120"/>
      <c r="R329" s="116">
        <f t="shared" si="77"/>
        <v>0</v>
      </c>
      <c r="S329" s="116" t="e">
        <f t="shared" si="69"/>
        <v>#DIV/0!</v>
      </c>
      <c r="T329" s="117">
        <f t="shared" si="78"/>
        <v>0</v>
      </c>
      <c r="U329" s="117" t="e">
        <f t="shared" si="79"/>
        <v>#DIV/0!</v>
      </c>
      <c r="V329" s="116">
        <f t="shared" si="80"/>
        <v>0</v>
      </c>
      <c r="W329" s="116" t="e">
        <f t="shared" si="81"/>
        <v>#DIV/0!</v>
      </c>
      <c r="X329" s="116">
        <f t="shared" si="82"/>
        <v>0</v>
      </c>
      <c r="Y329" s="116" t="e">
        <f t="shared" si="83"/>
        <v>#DIV/0!</v>
      </c>
    </row>
    <row r="330" spans="1:25" ht="13.5" hidden="1" customHeight="1" outlineLevel="1">
      <c r="A330" s="103"/>
      <c r="B330" s="126" t="s">
        <v>103</v>
      </c>
      <c r="C330" s="119">
        <v>22153</v>
      </c>
      <c r="D330" s="120"/>
      <c r="E330" s="120"/>
      <c r="F330" s="120"/>
      <c r="G330" s="120"/>
      <c r="H330" s="120"/>
      <c r="I330" s="120"/>
      <c r="J330" s="158"/>
      <c r="K330" s="158"/>
      <c r="L330" s="120"/>
      <c r="M330" s="120"/>
      <c r="N330" s="120"/>
      <c r="O330" s="120"/>
      <c r="P330" s="120"/>
      <c r="Q330" s="120"/>
      <c r="R330" s="116">
        <f t="shared" si="77"/>
        <v>0</v>
      </c>
      <c r="S330" s="116" t="e">
        <f t="shared" si="69"/>
        <v>#DIV/0!</v>
      </c>
      <c r="T330" s="117">
        <f t="shared" si="78"/>
        <v>0</v>
      </c>
      <c r="U330" s="117" t="e">
        <f t="shared" si="79"/>
        <v>#DIV/0!</v>
      </c>
      <c r="V330" s="116">
        <f t="shared" si="80"/>
        <v>0</v>
      </c>
      <c r="W330" s="116" t="e">
        <f t="shared" si="81"/>
        <v>#DIV/0!</v>
      </c>
      <c r="X330" s="116">
        <f t="shared" si="82"/>
        <v>0</v>
      </c>
      <c r="Y330" s="116" t="e">
        <f t="shared" si="83"/>
        <v>#DIV/0!</v>
      </c>
    </row>
    <row r="331" spans="1:25" ht="13.5" hidden="1" customHeight="1" outlineLevel="1">
      <c r="A331" s="103"/>
      <c r="B331" s="126" t="s">
        <v>138</v>
      </c>
      <c r="C331" s="119">
        <v>22154</v>
      </c>
      <c r="D331" s="120"/>
      <c r="E331" s="120"/>
      <c r="F331" s="120"/>
      <c r="G331" s="120"/>
      <c r="H331" s="120"/>
      <c r="I331" s="120"/>
      <c r="J331" s="158"/>
      <c r="K331" s="158"/>
      <c r="L331" s="120"/>
      <c r="M331" s="120"/>
      <c r="N331" s="120"/>
      <c r="O331" s="120"/>
      <c r="P331" s="120"/>
      <c r="Q331" s="120"/>
      <c r="R331" s="116">
        <f t="shared" si="77"/>
        <v>0</v>
      </c>
      <c r="S331" s="116" t="e">
        <f t="shared" si="69"/>
        <v>#DIV/0!</v>
      </c>
      <c r="T331" s="117">
        <f t="shared" si="78"/>
        <v>0</v>
      </c>
      <c r="U331" s="117" t="e">
        <f t="shared" si="79"/>
        <v>#DIV/0!</v>
      </c>
      <c r="V331" s="116">
        <f t="shared" si="80"/>
        <v>0</v>
      </c>
      <c r="W331" s="116" t="e">
        <f t="shared" si="81"/>
        <v>#DIV/0!</v>
      </c>
      <c r="X331" s="116">
        <f t="shared" si="82"/>
        <v>0</v>
      </c>
      <c r="Y331" s="116" t="e">
        <f t="shared" si="83"/>
        <v>#DIV/0!</v>
      </c>
    </row>
    <row r="332" spans="1:25" ht="13.5" hidden="1" customHeight="1" outlineLevel="1">
      <c r="A332" s="103"/>
      <c r="B332" s="122" t="s">
        <v>105</v>
      </c>
      <c r="C332" s="119">
        <v>2217</v>
      </c>
      <c r="D332" s="120"/>
      <c r="E332" s="120"/>
      <c r="F332" s="120"/>
      <c r="G332" s="120"/>
      <c r="H332" s="120"/>
      <c r="I332" s="120"/>
      <c r="J332" s="158"/>
      <c r="K332" s="158"/>
      <c r="L332" s="120"/>
      <c r="M332" s="120"/>
      <c r="N332" s="120"/>
      <c r="O332" s="120"/>
      <c r="P332" s="120"/>
      <c r="Q332" s="120"/>
      <c r="R332" s="116">
        <f t="shared" si="77"/>
        <v>0</v>
      </c>
      <c r="S332" s="116" t="e">
        <f t="shared" si="69"/>
        <v>#DIV/0!</v>
      </c>
      <c r="T332" s="117">
        <f t="shared" si="78"/>
        <v>0</v>
      </c>
      <c r="U332" s="117" t="e">
        <f t="shared" si="79"/>
        <v>#DIV/0!</v>
      </c>
      <c r="V332" s="116">
        <f t="shared" si="80"/>
        <v>0</v>
      </c>
      <c r="W332" s="116" t="e">
        <f t="shared" si="81"/>
        <v>#DIV/0!</v>
      </c>
      <c r="X332" s="116">
        <f t="shared" si="82"/>
        <v>0</v>
      </c>
      <c r="Y332" s="116" t="e">
        <f t="shared" si="83"/>
        <v>#DIV/0!</v>
      </c>
    </row>
    <row r="333" spans="1:25" ht="13.5" hidden="1" customHeight="1" outlineLevel="1">
      <c r="A333" s="103"/>
      <c r="B333" s="118" t="s">
        <v>106</v>
      </c>
      <c r="C333" s="119">
        <v>2218</v>
      </c>
      <c r="D333" s="120"/>
      <c r="E333" s="120"/>
      <c r="F333" s="120"/>
      <c r="G333" s="120"/>
      <c r="H333" s="120"/>
      <c r="I333" s="120"/>
      <c r="J333" s="158"/>
      <c r="K333" s="158"/>
      <c r="L333" s="120"/>
      <c r="M333" s="120"/>
      <c r="N333" s="120"/>
      <c r="O333" s="120"/>
      <c r="P333" s="120"/>
      <c r="Q333" s="120"/>
      <c r="R333" s="116">
        <f t="shared" si="77"/>
        <v>0</v>
      </c>
      <c r="S333" s="116" t="e">
        <f t="shared" si="69"/>
        <v>#DIV/0!</v>
      </c>
      <c r="T333" s="117">
        <f t="shared" si="78"/>
        <v>0</v>
      </c>
      <c r="U333" s="117" t="e">
        <f t="shared" si="79"/>
        <v>#DIV/0!</v>
      </c>
      <c r="V333" s="116">
        <f t="shared" si="80"/>
        <v>0</v>
      </c>
      <c r="W333" s="116" t="e">
        <f t="shared" si="81"/>
        <v>#DIV/0!</v>
      </c>
      <c r="X333" s="116">
        <f t="shared" si="82"/>
        <v>0</v>
      </c>
      <c r="Y333" s="116" t="e">
        <f t="shared" si="83"/>
        <v>#DIV/0!</v>
      </c>
    </row>
    <row r="334" spans="1:25" ht="13.5" hidden="1" customHeight="1" outlineLevel="1">
      <c r="A334" s="103"/>
      <c r="B334" s="118" t="s">
        <v>139</v>
      </c>
      <c r="C334" s="119">
        <v>2221</v>
      </c>
      <c r="D334" s="120"/>
      <c r="E334" s="120"/>
      <c r="F334" s="120"/>
      <c r="G334" s="120"/>
      <c r="H334" s="120"/>
      <c r="I334" s="120"/>
      <c r="J334" s="158"/>
      <c r="K334" s="158"/>
      <c r="L334" s="120"/>
      <c r="M334" s="120"/>
      <c r="N334" s="120"/>
      <c r="O334" s="120"/>
      <c r="P334" s="120"/>
      <c r="Q334" s="120"/>
      <c r="R334" s="116">
        <f t="shared" si="77"/>
        <v>0</v>
      </c>
      <c r="S334" s="116" t="e">
        <f t="shared" ref="S334:S397" si="86">+F334/D334*100</f>
        <v>#DIV/0!</v>
      </c>
      <c r="T334" s="117">
        <f t="shared" si="78"/>
        <v>0</v>
      </c>
      <c r="U334" s="117" t="e">
        <f t="shared" si="79"/>
        <v>#DIV/0!</v>
      </c>
      <c r="V334" s="116">
        <f t="shared" si="80"/>
        <v>0</v>
      </c>
      <c r="W334" s="116" t="e">
        <f t="shared" si="81"/>
        <v>#DIV/0!</v>
      </c>
      <c r="X334" s="116">
        <f t="shared" si="82"/>
        <v>0</v>
      </c>
      <c r="Y334" s="116" t="e">
        <f t="shared" si="83"/>
        <v>#DIV/0!</v>
      </c>
    </row>
    <row r="335" spans="1:25" ht="13.5" hidden="1" customHeight="1" outlineLevel="1">
      <c r="A335" s="103"/>
      <c r="B335" s="128" t="s">
        <v>108</v>
      </c>
      <c r="C335" s="119">
        <v>2222</v>
      </c>
      <c r="D335" s="120"/>
      <c r="E335" s="120"/>
      <c r="F335" s="120"/>
      <c r="G335" s="120"/>
      <c r="H335" s="120"/>
      <c r="I335" s="120"/>
      <c r="J335" s="158"/>
      <c r="K335" s="158"/>
      <c r="L335" s="120"/>
      <c r="M335" s="120"/>
      <c r="N335" s="120"/>
      <c r="O335" s="120"/>
      <c r="P335" s="120"/>
      <c r="Q335" s="120"/>
      <c r="R335" s="116">
        <f t="shared" si="77"/>
        <v>0</v>
      </c>
      <c r="S335" s="116" t="e">
        <f t="shared" si="86"/>
        <v>#DIV/0!</v>
      </c>
      <c r="T335" s="117">
        <f t="shared" si="78"/>
        <v>0</v>
      </c>
      <c r="U335" s="117" t="e">
        <f t="shared" si="79"/>
        <v>#DIV/0!</v>
      </c>
      <c r="V335" s="116">
        <f t="shared" si="80"/>
        <v>0</v>
      </c>
      <c r="W335" s="116" t="e">
        <f t="shared" si="81"/>
        <v>#DIV/0!</v>
      </c>
      <c r="X335" s="116">
        <f t="shared" si="82"/>
        <v>0</v>
      </c>
      <c r="Y335" s="116" t="e">
        <f t="shared" si="83"/>
        <v>#DIV/0!</v>
      </c>
    </row>
    <row r="336" spans="1:25" ht="13.5" hidden="1" customHeight="1" outlineLevel="1">
      <c r="A336" s="103"/>
      <c r="B336" s="128" t="s">
        <v>145</v>
      </c>
      <c r="C336" s="119">
        <v>2224</v>
      </c>
      <c r="D336" s="120"/>
      <c r="E336" s="120"/>
      <c r="F336" s="120"/>
      <c r="G336" s="120"/>
      <c r="H336" s="120"/>
      <c r="I336" s="120"/>
      <c r="J336" s="158"/>
      <c r="K336" s="158"/>
      <c r="L336" s="120"/>
      <c r="M336" s="120"/>
      <c r="N336" s="120"/>
      <c r="O336" s="120"/>
      <c r="P336" s="120"/>
      <c r="Q336" s="120"/>
      <c r="R336" s="116">
        <f t="shared" si="77"/>
        <v>0</v>
      </c>
      <c r="S336" s="116" t="e">
        <f t="shared" si="86"/>
        <v>#DIV/0!</v>
      </c>
      <c r="T336" s="117">
        <f t="shared" si="78"/>
        <v>0</v>
      </c>
      <c r="U336" s="117" t="e">
        <f t="shared" si="79"/>
        <v>#DIV/0!</v>
      </c>
      <c r="V336" s="116">
        <f t="shared" si="80"/>
        <v>0</v>
      </c>
      <c r="W336" s="116" t="e">
        <f t="shared" si="81"/>
        <v>#DIV/0!</v>
      </c>
      <c r="X336" s="116">
        <f t="shared" si="82"/>
        <v>0</v>
      </c>
      <c r="Y336" s="116" t="e">
        <f t="shared" si="83"/>
        <v>#DIV/0!</v>
      </c>
    </row>
    <row r="337" spans="1:25" ht="13.5" hidden="1" customHeight="1" outlineLevel="1">
      <c r="A337" s="103"/>
      <c r="B337" s="128" t="s">
        <v>140</v>
      </c>
      <c r="C337" s="119">
        <v>2225</v>
      </c>
      <c r="D337" s="120"/>
      <c r="E337" s="120"/>
      <c r="F337" s="120"/>
      <c r="G337" s="120"/>
      <c r="H337" s="120"/>
      <c r="I337" s="120"/>
      <c r="J337" s="158"/>
      <c r="K337" s="158"/>
      <c r="L337" s="120"/>
      <c r="M337" s="120"/>
      <c r="N337" s="120"/>
      <c r="O337" s="120"/>
      <c r="P337" s="120"/>
      <c r="Q337" s="120"/>
      <c r="R337" s="116">
        <f t="shared" si="77"/>
        <v>0</v>
      </c>
      <c r="S337" s="116" t="e">
        <f t="shared" si="86"/>
        <v>#DIV/0!</v>
      </c>
      <c r="T337" s="117">
        <f t="shared" si="78"/>
        <v>0</v>
      </c>
      <c r="U337" s="117" t="e">
        <f t="shared" si="79"/>
        <v>#DIV/0!</v>
      </c>
      <c r="V337" s="116">
        <f t="shared" si="80"/>
        <v>0</v>
      </c>
      <c r="W337" s="116" t="e">
        <f t="shared" si="81"/>
        <v>#DIV/0!</v>
      </c>
      <c r="X337" s="116">
        <f t="shared" si="82"/>
        <v>0</v>
      </c>
      <c r="Y337" s="116" t="e">
        <f t="shared" si="83"/>
        <v>#DIV/0!</v>
      </c>
    </row>
    <row r="338" spans="1:25" ht="13.5" hidden="1" customHeight="1" outlineLevel="1">
      <c r="A338" s="103"/>
      <c r="B338" s="128" t="s">
        <v>141</v>
      </c>
      <c r="C338" s="119">
        <v>2231</v>
      </c>
      <c r="D338" s="120"/>
      <c r="E338" s="120"/>
      <c r="F338" s="120"/>
      <c r="G338" s="120"/>
      <c r="H338" s="120"/>
      <c r="I338" s="120"/>
      <c r="J338" s="158"/>
      <c r="K338" s="158"/>
      <c r="L338" s="120"/>
      <c r="M338" s="120"/>
      <c r="N338" s="120"/>
      <c r="O338" s="120"/>
      <c r="P338" s="120"/>
      <c r="Q338" s="120"/>
      <c r="R338" s="116">
        <f t="shared" si="77"/>
        <v>0</v>
      </c>
      <c r="S338" s="116" t="e">
        <f t="shared" si="86"/>
        <v>#DIV/0!</v>
      </c>
      <c r="T338" s="117">
        <f t="shared" si="78"/>
        <v>0</v>
      </c>
      <c r="U338" s="117" t="e">
        <f t="shared" si="79"/>
        <v>#DIV/0!</v>
      </c>
      <c r="V338" s="116">
        <f t="shared" si="80"/>
        <v>0</v>
      </c>
      <c r="W338" s="116" t="e">
        <f t="shared" si="81"/>
        <v>#DIV/0!</v>
      </c>
      <c r="X338" s="116">
        <f t="shared" si="82"/>
        <v>0</v>
      </c>
      <c r="Y338" s="116" t="e">
        <f t="shared" si="83"/>
        <v>#DIV/0!</v>
      </c>
    </row>
    <row r="339" spans="1:25" ht="13.5" hidden="1" customHeight="1" outlineLevel="1">
      <c r="A339" s="103"/>
      <c r="B339" s="128" t="s">
        <v>113</v>
      </c>
      <c r="C339" s="119">
        <v>22311100</v>
      </c>
      <c r="D339" s="120"/>
      <c r="E339" s="120"/>
      <c r="F339" s="120"/>
      <c r="G339" s="120"/>
      <c r="H339" s="120"/>
      <c r="I339" s="120"/>
      <c r="J339" s="158"/>
      <c r="K339" s="158"/>
      <c r="L339" s="120"/>
      <c r="M339" s="120"/>
      <c r="N339" s="120"/>
      <c r="O339" s="120"/>
      <c r="P339" s="120"/>
      <c r="Q339" s="120"/>
      <c r="R339" s="116">
        <f t="shared" si="77"/>
        <v>0</v>
      </c>
      <c r="S339" s="116" t="e">
        <f t="shared" si="86"/>
        <v>#DIV/0!</v>
      </c>
      <c r="T339" s="117">
        <f t="shared" si="78"/>
        <v>0</v>
      </c>
      <c r="U339" s="117" t="e">
        <f t="shared" si="79"/>
        <v>#DIV/0!</v>
      </c>
      <c r="V339" s="116">
        <f t="shared" si="80"/>
        <v>0</v>
      </c>
      <c r="W339" s="116" t="e">
        <f t="shared" si="81"/>
        <v>#DIV/0!</v>
      </c>
      <c r="X339" s="116">
        <f t="shared" si="82"/>
        <v>0</v>
      </c>
      <c r="Y339" s="116" t="e">
        <f t="shared" si="83"/>
        <v>#DIV/0!</v>
      </c>
    </row>
    <row r="340" spans="1:25" ht="13.5" hidden="1" customHeight="1" outlineLevel="1">
      <c r="A340" s="103"/>
      <c r="B340" s="128" t="s">
        <v>114</v>
      </c>
      <c r="C340" s="119">
        <v>22311200</v>
      </c>
      <c r="D340" s="120"/>
      <c r="E340" s="120"/>
      <c r="F340" s="120"/>
      <c r="G340" s="120"/>
      <c r="H340" s="120"/>
      <c r="I340" s="120"/>
      <c r="J340" s="158"/>
      <c r="K340" s="158"/>
      <c r="L340" s="120"/>
      <c r="M340" s="120"/>
      <c r="N340" s="120"/>
      <c r="O340" s="120"/>
      <c r="P340" s="120"/>
      <c r="Q340" s="120"/>
      <c r="R340" s="116">
        <f t="shared" si="77"/>
        <v>0</v>
      </c>
      <c r="S340" s="116" t="e">
        <f t="shared" si="86"/>
        <v>#DIV/0!</v>
      </c>
      <c r="T340" s="117">
        <f t="shared" si="78"/>
        <v>0</v>
      </c>
      <c r="U340" s="117" t="e">
        <f t="shared" si="79"/>
        <v>#DIV/0!</v>
      </c>
      <c r="V340" s="116">
        <f t="shared" si="80"/>
        <v>0</v>
      </c>
      <c r="W340" s="116" t="e">
        <f t="shared" si="81"/>
        <v>#DIV/0!</v>
      </c>
      <c r="X340" s="116">
        <f t="shared" si="82"/>
        <v>0</v>
      </c>
      <c r="Y340" s="116" t="e">
        <f t="shared" si="83"/>
        <v>#DIV/0!</v>
      </c>
    </row>
    <row r="341" spans="1:25" ht="13.5" hidden="1" customHeight="1" outlineLevel="1">
      <c r="A341" s="103"/>
      <c r="B341" s="128" t="s">
        <v>115</v>
      </c>
      <c r="C341" s="119">
        <v>22311300</v>
      </c>
      <c r="D341" s="120"/>
      <c r="E341" s="120"/>
      <c r="F341" s="120"/>
      <c r="G341" s="120"/>
      <c r="H341" s="120"/>
      <c r="I341" s="120"/>
      <c r="J341" s="158"/>
      <c r="K341" s="158"/>
      <c r="L341" s="120"/>
      <c r="M341" s="120"/>
      <c r="N341" s="120"/>
      <c r="O341" s="120"/>
      <c r="P341" s="120"/>
      <c r="Q341" s="120"/>
      <c r="R341" s="116">
        <f t="shared" si="77"/>
        <v>0</v>
      </c>
      <c r="S341" s="116" t="e">
        <f t="shared" si="86"/>
        <v>#DIV/0!</v>
      </c>
      <c r="T341" s="117">
        <f t="shared" si="78"/>
        <v>0</v>
      </c>
      <c r="U341" s="117" t="e">
        <f t="shared" si="79"/>
        <v>#DIV/0!</v>
      </c>
      <c r="V341" s="116">
        <f t="shared" si="80"/>
        <v>0</v>
      </c>
      <c r="W341" s="116" t="e">
        <f t="shared" si="81"/>
        <v>#DIV/0!</v>
      </c>
      <c r="X341" s="116">
        <f t="shared" si="82"/>
        <v>0</v>
      </c>
      <c r="Y341" s="116" t="e">
        <f t="shared" si="83"/>
        <v>#DIV/0!</v>
      </c>
    </row>
    <row r="342" spans="1:25" ht="13.5" hidden="1" customHeight="1" outlineLevel="1">
      <c r="A342" s="103"/>
      <c r="B342" s="128" t="s">
        <v>116</v>
      </c>
      <c r="C342" s="119">
        <v>22311400</v>
      </c>
      <c r="D342" s="120"/>
      <c r="E342" s="120"/>
      <c r="F342" s="120"/>
      <c r="G342" s="120"/>
      <c r="H342" s="120"/>
      <c r="I342" s="120"/>
      <c r="J342" s="158"/>
      <c r="K342" s="158"/>
      <c r="L342" s="120"/>
      <c r="M342" s="120"/>
      <c r="N342" s="120"/>
      <c r="O342" s="120"/>
      <c r="P342" s="120"/>
      <c r="Q342" s="120"/>
      <c r="R342" s="116">
        <f t="shared" si="77"/>
        <v>0</v>
      </c>
      <c r="S342" s="116" t="e">
        <f t="shared" si="86"/>
        <v>#DIV/0!</v>
      </c>
      <c r="T342" s="117">
        <f t="shared" si="78"/>
        <v>0</v>
      </c>
      <c r="U342" s="117" t="e">
        <f t="shared" si="79"/>
        <v>#DIV/0!</v>
      </c>
      <c r="V342" s="116">
        <f t="shared" si="80"/>
        <v>0</v>
      </c>
      <c r="W342" s="116" t="e">
        <f t="shared" si="81"/>
        <v>#DIV/0!</v>
      </c>
      <c r="X342" s="116">
        <f t="shared" si="82"/>
        <v>0</v>
      </c>
      <c r="Y342" s="116" t="e">
        <f t="shared" si="83"/>
        <v>#DIV/0!</v>
      </c>
    </row>
    <row r="343" spans="1:25" ht="13.5" hidden="1" customHeight="1" outlineLevel="1">
      <c r="A343" s="103"/>
      <c r="B343" s="128" t="s">
        <v>117</v>
      </c>
      <c r="C343" s="119">
        <v>2235</v>
      </c>
      <c r="D343" s="120"/>
      <c r="E343" s="120"/>
      <c r="F343" s="120"/>
      <c r="G343" s="120"/>
      <c r="H343" s="120"/>
      <c r="I343" s="120"/>
      <c r="J343" s="158"/>
      <c r="K343" s="158"/>
      <c r="L343" s="120"/>
      <c r="M343" s="120"/>
      <c r="N343" s="120"/>
      <c r="O343" s="120"/>
      <c r="P343" s="120"/>
      <c r="Q343" s="120"/>
      <c r="R343" s="116">
        <f t="shared" si="77"/>
        <v>0</v>
      </c>
      <c r="S343" s="116" t="e">
        <f t="shared" si="86"/>
        <v>#DIV/0!</v>
      </c>
      <c r="T343" s="117">
        <f t="shared" si="78"/>
        <v>0</v>
      </c>
      <c r="U343" s="117" t="e">
        <f t="shared" si="79"/>
        <v>#DIV/0!</v>
      </c>
      <c r="V343" s="116">
        <f t="shared" si="80"/>
        <v>0</v>
      </c>
      <c r="W343" s="116" t="e">
        <f t="shared" si="81"/>
        <v>#DIV/0!</v>
      </c>
      <c r="X343" s="116">
        <f t="shared" si="82"/>
        <v>0</v>
      </c>
      <c r="Y343" s="116" t="e">
        <f t="shared" si="83"/>
        <v>#DIV/0!</v>
      </c>
    </row>
    <row r="344" spans="1:25" ht="13.5" hidden="1" customHeight="1" outlineLevel="1">
      <c r="A344" s="103"/>
      <c r="B344" s="118" t="s">
        <v>118</v>
      </c>
      <c r="C344" s="135">
        <v>2511</v>
      </c>
      <c r="D344" s="120"/>
      <c r="E344" s="120"/>
      <c r="F344" s="120"/>
      <c r="G344" s="120"/>
      <c r="H344" s="120"/>
      <c r="I344" s="120"/>
      <c r="J344" s="158"/>
      <c r="K344" s="158"/>
      <c r="L344" s="120"/>
      <c r="M344" s="120"/>
      <c r="N344" s="120"/>
      <c r="O344" s="120"/>
      <c r="P344" s="120"/>
      <c r="Q344" s="120"/>
      <c r="R344" s="116">
        <f t="shared" si="77"/>
        <v>0</v>
      </c>
      <c r="S344" s="116" t="e">
        <f t="shared" si="86"/>
        <v>#DIV/0!</v>
      </c>
      <c r="T344" s="117">
        <f t="shared" si="78"/>
        <v>0</v>
      </c>
      <c r="U344" s="117" t="e">
        <f t="shared" si="79"/>
        <v>#DIV/0!</v>
      </c>
      <c r="V344" s="116">
        <f t="shared" si="80"/>
        <v>0</v>
      </c>
      <c r="W344" s="116" t="e">
        <f t="shared" si="81"/>
        <v>#DIV/0!</v>
      </c>
      <c r="X344" s="116">
        <f t="shared" si="82"/>
        <v>0</v>
      </c>
      <c r="Y344" s="116" t="e">
        <f t="shared" si="83"/>
        <v>#DIV/0!</v>
      </c>
    </row>
    <row r="345" spans="1:25" ht="13.5" hidden="1" customHeight="1" outlineLevel="1">
      <c r="A345" s="103"/>
      <c r="B345" s="118" t="s">
        <v>119</v>
      </c>
      <c r="C345" s="135">
        <v>2512</v>
      </c>
      <c r="D345" s="120"/>
      <c r="E345" s="120"/>
      <c r="F345" s="120"/>
      <c r="G345" s="120"/>
      <c r="H345" s="120"/>
      <c r="I345" s="120"/>
      <c r="J345" s="158"/>
      <c r="K345" s="158"/>
      <c r="L345" s="120"/>
      <c r="M345" s="120"/>
      <c r="N345" s="120"/>
      <c r="O345" s="120"/>
      <c r="P345" s="120"/>
      <c r="Q345" s="120"/>
      <c r="R345" s="116">
        <f t="shared" si="77"/>
        <v>0</v>
      </c>
      <c r="S345" s="116" t="e">
        <f t="shared" si="86"/>
        <v>#DIV/0!</v>
      </c>
      <c r="T345" s="117">
        <f t="shared" si="78"/>
        <v>0</v>
      </c>
      <c r="U345" s="117" t="e">
        <f t="shared" si="79"/>
        <v>#DIV/0!</v>
      </c>
      <c r="V345" s="116">
        <f t="shared" si="80"/>
        <v>0</v>
      </c>
      <c r="W345" s="116" t="e">
        <f t="shared" si="81"/>
        <v>#DIV/0!</v>
      </c>
      <c r="X345" s="116">
        <f t="shared" si="82"/>
        <v>0</v>
      </c>
      <c r="Y345" s="116" t="e">
        <f t="shared" si="83"/>
        <v>#DIV/0!</v>
      </c>
    </row>
    <row r="346" spans="1:25" ht="13.5" hidden="1" customHeight="1" outlineLevel="1">
      <c r="A346" s="103"/>
      <c r="B346" s="118" t="s">
        <v>146</v>
      </c>
      <c r="C346" s="135">
        <v>2521</v>
      </c>
      <c r="D346" s="120"/>
      <c r="E346" s="120"/>
      <c r="F346" s="120"/>
      <c r="G346" s="120"/>
      <c r="H346" s="120"/>
      <c r="I346" s="120"/>
      <c r="J346" s="158"/>
      <c r="K346" s="158"/>
      <c r="L346" s="120"/>
      <c r="M346" s="120"/>
      <c r="N346" s="120"/>
      <c r="O346" s="120"/>
      <c r="P346" s="120"/>
      <c r="Q346" s="120"/>
      <c r="R346" s="116">
        <f t="shared" si="77"/>
        <v>0</v>
      </c>
      <c r="S346" s="116" t="e">
        <f t="shared" si="86"/>
        <v>#DIV/0!</v>
      </c>
      <c r="T346" s="117">
        <f t="shared" si="78"/>
        <v>0</v>
      </c>
      <c r="U346" s="117" t="e">
        <f t="shared" si="79"/>
        <v>#DIV/0!</v>
      </c>
      <c r="V346" s="116">
        <f t="shared" si="80"/>
        <v>0</v>
      </c>
      <c r="W346" s="116" t="e">
        <f t="shared" si="81"/>
        <v>#DIV/0!</v>
      </c>
      <c r="X346" s="116">
        <f t="shared" si="82"/>
        <v>0</v>
      </c>
      <c r="Y346" s="116" t="e">
        <f t="shared" si="83"/>
        <v>#DIV/0!</v>
      </c>
    </row>
    <row r="347" spans="1:25" ht="13.5" hidden="1" customHeight="1" outlineLevel="1">
      <c r="A347" s="103"/>
      <c r="B347" s="139" t="s">
        <v>121</v>
      </c>
      <c r="C347" s="119">
        <v>2721</v>
      </c>
      <c r="D347" s="120"/>
      <c r="E347" s="120"/>
      <c r="F347" s="120"/>
      <c r="G347" s="120"/>
      <c r="H347" s="120"/>
      <c r="I347" s="120"/>
      <c r="J347" s="158"/>
      <c r="K347" s="158"/>
      <c r="L347" s="120"/>
      <c r="M347" s="120"/>
      <c r="N347" s="120"/>
      <c r="O347" s="120"/>
      <c r="P347" s="120"/>
      <c r="Q347" s="120"/>
      <c r="R347" s="116">
        <f t="shared" si="77"/>
        <v>0</v>
      </c>
      <c r="S347" s="116" t="e">
        <f t="shared" si="86"/>
        <v>#DIV/0!</v>
      </c>
      <c r="T347" s="117">
        <f t="shared" si="78"/>
        <v>0</v>
      </c>
      <c r="U347" s="117" t="e">
        <f t="shared" si="79"/>
        <v>#DIV/0!</v>
      </c>
      <c r="V347" s="116">
        <f t="shared" si="80"/>
        <v>0</v>
      </c>
      <c r="W347" s="116" t="e">
        <f t="shared" si="81"/>
        <v>#DIV/0!</v>
      </c>
      <c r="X347" s="116">
        <f t="shared" si="82"/>
        <v>0</v>
      </c>
      <c r="Y347" s="116" t="e">
        <f t="shared" si="83"/>
        <v>#DIV/0!</v>
      </c>
    </row>
    <row r="348" spans="1:25" ht="13.5" hidden="1" customHeight="1" outlineLevel="1">
      <c r="A348" s="103"/>
      <c r="B348" s="139" t="s">
        <v>124</v>
      </c>
      <c r="C348" s="119">
        <v>2823</v>
      </c>
      <c r="D348" s="120"/>
      <c r="E348" s="120"/>
      <c r="F348" s="120"/>
      <c r="G348" s="120"/>
      <c r="H348" s="120"/>
      <c r="I348" s="120"/>
      <c r="J348" s="158"/>
      <c r="K348" s="158"/>
      <c r="L348" s="120"/>
      <c r="M348" s="120"/>
      <c r="N348" s="120"/>
      <c r="O348" s="120"/>
      <c r="P348" s="120"/>
      <c r="Q348" s="120"/>
      <c r="R348" s="116">
        <f t="shared" si="77"/>
        <v>0</v>
      </c>
      <c r="S348" s="116" t="e">
        <f t="shared" si="86"/>
        <v>#DIV/0!</v>
      </c>
      <c r="T348" s="117">
        <f t="shared" si="78"/>
        <v>0</v>
      </c>
      <c r="U348" s="117" t="e">
        <f t="shared" si="79"/>
        <v>#DIV/0!</v>
      </c>
      <c r="V348" s="116">
        <f t="shared" si="80"/>
        <v>0</v>
      </c>
      <c r="W348" s="116" t="e">
        <f t="shared" si="81"/>
        <v>#DIV/0!</v>
      </c>
      <c r="X348" s="116">
        <f t="shared" si="82"/>
        <v>0</v>
      </c>
      <c r="Y348" s="116" t="e">
        <f t="shared" si="83"/>
        <v>#DIV/0!</v>
      </c>
    </row>
    <row r="349" spans="1:25" ht="13.5" hidden="1" customHeight="1" outlineLevel="1">
      <c r="A349" s="103"/>
      <c r="B349" s="122" t="s">
        <v>125</v>
      </c>
      <c r="C349" s="135">
        <v>2824</v>
      </c>
      <c r="D349" s="120"/>
      <c r="E349" s="120"/>
      <c r="F349" s="120"/>
      <c r="G349" s="120"/>
      <c r="H349" s="120"/>
      <c r="I349" s="120"/>
      <c r="J349" s="158"/>
      <c r="K349" s="158"/>
      <c r="L349" s="120"/>
      <c r="M349" s="120"/>
      <c r="N349" s="120"/>
      <c r="O349" s="120"/>
      <c r="P349" s="120"/>
      <c r="Q349" s="120"/>
      <c r="R349" s="116">
        <f t="shared" si="77"/>
        <v>0</v>
      </c>
      <c r="S349" s="116" t="e">
        <f t="shared" si="86"/>
        <v>#DIV/0!</v>
      </c>
      <c r="T349" s="117">
        <f t="shared" si="78"/>
        <v>0</v>
      </c>
      <c r="U349" s="117" t="e">
        <f t="shared" si="79"/>
        <v>#DIV/0!</v>
      </c>
      <c r="V349" s="116">
        <f t="shared" si="80"/>
        <v>0</v>
      </c>
      <c r="W349" s="116" t="e">
        <f t="shared" si="81"/>
        <v>#DIV/0!</v>
      </c>
      <c r="X349" s="116">
        <f t="shared" si="82"/>
        <v>0</v>
      </c>
      <c r="Y349" s="116" t="e">
        <f t="shared" si="83"/>
        <v>#DIV/0!</v>
      </c>
    </row>
    <row r="350" spans="1:25" ht="12.75" hidden="1" customHeight="1" outlineLevel="1">
      <c r="A350" s="103"/>
      <c r="B350" s="140" t="s">
        <v>126</v>
      </c>
      <c r="C350" s="119"/>
      <c r="D350" s="141">
        <f t="shared" ref="D350:J350" si="87">SUM(D351:D353)</f>
        <v>0</v>
      </c>
      <c r="E350" s="141">
        <f t="shared" si="87"/>
        <v>0</v>
      </c>
      <c r="F350" s="141">
        <f t="shared" si="87"/>
        <v>0</v>
      </c>
      <c r="G350" s="141">
        <f t="shared" si="87"/>
        <v>0</v>
      </c>
      <c r="H350" s="141">
        <f>SUM(H351:H353)</f>
        <v>0</v>
      </c>
      <c r="I350" s="141">
        <f>SUM(I351:I353)</f>
        <v>0</v>
      </c>
      <c r="J350" s="169">
        <f t="shared" si="87"/>
        <v>0</v>
      </c>
      <c r="K350" s="169">
        <f>SUM(K351:K353)</f>
        <v>0</v>
      </c>
      <c r="L350" s="141">
        <f t="shared" ref="L350:Q350" si="88">SUM(L351:L353)</f>
        <v>0</v>
      </c>
      <c r="M350" s="141">
        <f t="shared" si="88"/>
        <v>0</v>
      </c>
      <c r="N350" s="141">
        <f t="shared" si="88"/>
        <v>0</v>
      </c>
      <c r="O350" s="141">
        <f t="shared" si="88"/>
        <v>0</v>
      </c>
      <c r="P350" s="141">
        <f t="shared" si="88"/>
        <v>0</v>
      </c>
      <c r="Q350" s="141">
        <f t="shared" si="88"/>
        <v>0</v>
      </c>
      <c r="R350" s="116">
        <f t="shared" si="77"/>
        <v>0</v>
      </c>
      <c r="S350" s="116" t="e">
        <f t="shared" si="86"/>
        <v>#DIV/0!</v>
      </c>
      <c r="T350" s="117">
        <f t="shared" si="78"/>
        <v>0</v>
      </c>
      <c r="U350" s="117" t="e">
        <f t="shared" si="79"/>
        <v>#DIV/0!</v>
      </c>
      <c r="V350" s="116">
        <f t="shared" si="80"/>
        <v>0</v>
      </c>
      <c r="W350" s="116" t="e">
        <f t="shared" si="81"/>
        <v>#DIV/0!</v>
      </c>
      <c r="X350" s="116">
        <f t="shared" si="82"/>
        <v>0</v>
      </c>
      <c r="Y350" s="116" t="e">
        <f t="shared" si="83"/>
        <v>#DIV/0!</v>
      </c>
    </row>
    <row r="351" spans="1:25" ht="12.75" hidden="1" customHeight="1" outlineLevel="1">
      <c r="A351" s="103"/>
      <c r="B351" s="118" t="s">
        <v>127</v>
      </c>
      <c r="C351" s="119">
        <v>3111</v>
      </c>
      <c r="D351" s="120"/>
      <c r="E351" s="120"/>
      <c r="F351" s="120"/>
      <c r="G351" s="120"/>
      <c r="H351" s="120"/>
      <c r="I351" s="120"/>
      <c r="J351" s="158"/>
      <c r="K351" s="158"/>
      <c r="L351" s="120"/>
      <c r="M351" s="120"/>
      <c r="N351" s="120"/>
      <c r="O351" s="120"/>
      <c r="P351" s="120"/>
      <c r="Q351" s="120"/>
      <c r="R351" s="116">
        <f t="shared" si="77"/>
        <v>0</v>
      </c>
      <c r="S351" s="116" t="e">
        <f t="shared" si="86"/>
        <v>#DIV/0!</v>
      </c>
      <c r="T351" s="117">
        <f t="shared" si="78"/>
        <v>0</v>
      </c>
      <c r="U351" s="117" t="e">
        <f t="shared" si="79"/>
        <v>#DIV/0!</v>
      </c>
      <c r="V351" s="116">
        <f t="shared" si="80"/>
        <v>0</v>
      </c>
      <c r="W351" s="116" t="e">
        <f t="shared" si="81"/>
        <v>#DIV/0!</v>
      </c>
      <c r="X351" s="116">
        <f t="shared" si="82"/>
        <v>0</v>
      </c>
      <c r="Y351" s="116" t="e">
        <f t="shared" si="83"/>
        <v>#DIV/0!</v>
      </c>
    </row>
    <row r="352" spans="1:25" ht="12.75" hidden="1" customHeight="1" outlineLevel="1">
      <c r="A352" s="103"/>
      <c r="B352" s="118" t="s">
        <v>128</v>
      </c>
      <c r="C352" s="119">
        <v>3112</v>
      </c>
      <c r="D352" s="120"/>
      <c r="E352" s="120"/>
      <c r="F352" s="120"/>
      <c r="G352" s="120"/>
      <c r="H352" s="120"/>
      <c r="I352" s="120"/>
      <c r="J352" s="158"/>
      <c r="K352" s="158"/>
      <c r="L352" s="120"/>
      <c r="M352" s="120"/>
      <c r="N352" s="120"/>
      <c r="O352" s="120"/>
      <c r="P352" s="120"/>
      <c r="Q352" s="120"/>
      <c r="R352" s="116">
        <f t="shared" si="77"/>
        <v>0</v>
      </c>
      <c r="S352" s="116" t="e">
        <f t="shared" si="86"/>
        <v>#DIV/0!</v>
      </c>
      <c r="T352" s="117">
        <f t="shared" si="78"/>
        <v>0</v>
      </c>
      <c r="U352" s="117" t="e">
        <f t="shared" si="79"/>
        <v>#DIV/0!</v>
      </c>
      <c r="V352" s="116">
        <f t="shared" si="80"/>
        <v>0</v>
      </c>
      <c r="W352" s="116" t="e">
        <f t="shared" si="81"/>
        <v>#DIV/0!</v>
      </c>
      <c r="X352" s="116">
        <f t="shared" si="82"/>
        <v>0</v>
      </c>
      <c r="Y352" s="116" t="e">
        <f t="shared" si="83"/>
        <v>#DIV/0!</v>
      </c>
    </row>
    <row r="353" spans="1:26" ht="12.75" hidden="1" customHeight="1" outlineLevel="1">
      <c r="A353" s="103"/>
      <c r="B353" s="118" t="s">
        <v>143</v>
      </c>
      <c r="C353" s="119">
        <v>3113</v>
      </c>
      <c r="D353" s="120"/>
      <c r="E353" s="120"/>
      <c r="F353" s="120"/>
      <c r="G353" s="120"/>
      <c r="H353" s="120"/>
      <c r="I353" s="120"/>
      <c r="J353" s="158"/>
      <c r="K353" s="158"/>
      <c r="L353" s="120"/>
      <c r="M353" s="120"/>
      <c r="N353" s="120"/>
      <c r="O353" s="120"/>
      <c r="P353" s="120"/>
      <c r="Q353" s="120"/>
      <c r="R353" s="116">
        <f t="shared" si="77"/>
        <v>0</v>
      </c>
      <c r="S353" s="116" t="e">
        <f t="shared" si="86"/>
        <v>#DIV/0!</v>
      </c>
      <c r="T353" s="117">
        <f t="shared" si="78"/>
        <v>0</v>
      </c>
      <c r="U353" s="117" t="e">
        <f t="shared" si="79"/>
        <v>#DIV/0!</v>
      </c>
      <c r="V353" s="116">
        <f t="shared" si="80"/>
        <v>0</v>
      </c>
      <c r="W353" s="116" t="e">
        <f t="shared" si="81"/>
        <v>#DIV/0!</v>
      </c>
      <c r="X353" s="116">
        <f t="shared" si="82"/>
        <v>0</v>
      </c>
      <c r="Y353" s="116" t="e">
        <f t="shared" si="83"/>
        <v>#DIV/0!</v>
      </c>
    </row>
    <row r="354" spans="1:26" outlineLevel="1">
      <c r="A354" s="103"/>
      <c r="B354" s="118"/>
      <c r="C354" s="119"/>
      <c r="D354" s="120"/>
      <c r="E354" s="120"/>
      <c r="F354" s="120"/>
      <c r="G354" s="120"/>
      <c r="H354" s="120"/>
      <c r="I354" s="120"/>
      <c r="J354" s="158"/>
      <c r="K354" s="158"/>
      <c r="L354" s="120"/>
      <c r="M354" s="120"/>
      <c r="N354" s="120"/>
      <c r="O354" s="120"/>
      <c r="P354" s="120"/>
      <c r="Q354" s="120"/>
      <c r="R354" s="116">
        <f t="shared" si="77"/>
        <v>0</v>
      </c>
      <c r="S354" s="116" t="e">
        <f t="shared" si="86"/>
        <v>#DIV/0!</v>
      </c>
      <c r="T354" s="117">
        <f t="shared" si="78"/>
        <v>0</v>
      </c>
      <c r="U354" s="117" t="e">
        <f t="shared" si="79"/>
        <v>#DIV/0!</v>
      </c>
      <c r="V354" s="116">
        <f t="shared" si="80"/>
        <v>0</v>
      </c>
      <c r="W354" s="116" t="e">
        <f t="shared" si="81"/>
        <v>#DIV/0!</v>
      </c>
      <c r="X354" s="116">
        <f t="shared" si="82"/>
        <v>0</v>
      </c>
      <c r="Y354" s="116" t="e">
        <f t="shared" si="83"/>
        <v>#DIV/0!</v>
      </c>
    </row>
    <row r="355" spans="1:26" ht="25.5">
      <c r="A355" s="103"/>
      <c r="B355" s="175" t="s">
        <v>154</v>
      </c>
      <c r="C355" s="150">
        <v>701</v>
      </c>
      <c r="D355" s="151"/>
      <c r="E355" s="151"/>
      <c r="F355" s="151"/>
      <c r="G355" s="151"/>
      <c r="H355" s="151"/>
      <c r="I355" s="151"/>
      <c r="J355" s="152"/>
      <c r="K355" s="152"/>
      <c r="L355" s="151"/>
      <c r="M355" s="151"/>
      <c r="N355" s="151"/>
      <c r="O355" s="151"/>
      <c r="P355" s="151"/>
      <c r="Q355" s="151"/>
      <c r="R355" s="116">
        <f t="shared" si="77"/>
        <v>0</v>
      </c>
      <c r="S355" s="116" t="e">
        <f t="shared" si="86"/>
        <v>#DIV/0!</v>
      </c>
      <c r="T355" s="117">
        <f t="shared" si="78"/>
        <v>0</v>
      </c>
      <c r="U355" s="117" t="e">
        <f t="shared" si="79"/>
        <v>#DIV/0!</v>
      </c>
      <c r="V355" s="116">
        <f t="shared" si="80"/>
        <v>0</v>
      </c>
      <c r="W355" s="116" t="e">
        <f t="shared" si="81"/>
        <v>#DIV/0!</v>
      </c>
      <c r="X355" s="116">
        <f t="shared" si="82"/>
        <v>0</v>
      </c>
      <c r="Y355" s="116" t="e">
        <f t="shared" si="83"/>
        <v>#DIV/0!</v>
      </c>
    </row>
    <row r="356" spans="1:26">
      <c r="A356" s="103"/>
      <c r="B356" s="176" t="s">
        <v>134</v>
      </c>
      <c r="C356" s="154"/>
      <c r="D356" s="155">
        <f t="shared" ref="D356:Q356" si="89">SUM(D357:D363,D368:D388)-D375</f>
        <v>128839.595</v>
      </c>
      <c r="E356" s="155">
        <f t="shared" si="89"/>
        <v>9742.7650000000012</v>
      </c>
      <c r="F356" s="155">
        <f t="shared" si="89"/>
        <v>111426.00000000001</v>
      </c>
      <c r="G356" s="155">
        <f t="shared" si="89"/>
        <v>100</v>
      </c>
      <c r="H356" s="155">
        <f t="shared" si="89"/>
        <v>111751.30000000002</v>
      </c>
      <c r="I356" s="155">
        <f t="shared" si="89"/>
        <v>287</v>
      </c>
      <c r="J356" s="155">
        <f t="shared" si="89"/>
        <v>29497.996000000003</v>
      </c>
      <c r="K356" s="155">
        <f t="shared" si="89"/>
        <v>0</v>
      </c>
      <c r="L356" s="155">
        <f t="shared" si="89"/>
        <v>104477.3</v>
      </c>
      <c r="M356" s="155">
        <f t="shared" si="89"/>
        <v>100</v>
      </c>
      <c r="N356" s="155">
        <f t="shared" si="89"/>
        <v>102044.90000000002</v>
      </c>
      <c r="O356" s="155">
        <f t="shared" si="89"/>
        <v>100</v>
      </c>
      <c r="P356" s="155">
        <f t="shared" si="89"/>
        <v>99786.10000000002</v>
      </c>
      <c r="Q356" s="155">
        <f t="shared" si="89"/>
        <v>100</v>
      </c>
      <c r="R356" s="116">
        <f t="shared" si="77"/>
        <v>-17413.594999999987</v>
      </c>
      <c r="S356" s="116">
        <f t="shared" si="86"/>
        <v>86.484283034264436</v>
      </c>
      <c r="T356" s="117">
        <f t="shared" si="78"/>
        <v>-6948.7000000000116</v>
      </c>
      <c r="U356" s="117">
        <f t="shared" si="79"/>
        <v>93.763843268177965</v>
      </c>
      <c r="V356" s="116">
        <f t="shared" si="80"/>
        <v>-2432.3999999999796</v>
      </c>
      <c r="W356" s="116">
        <f t="shared" si="81"/>
        <v>97.671838763061473</v>
      </c>
      <c r="X356" s="116">
        <f t="shared" si="82"/>
        <v>-2258.8000000000029</v>
      </c>
      <c r="Y356" s="116">
        <f t="shared" si="83"/>
        <v>97.786464585687284</v>
      </c>
      <c r="Z356" s="180"/>
    </row>
    <row r="357" spans="1:26">
      <c r="A357" s="103"/>
      <c r="B357" s="118" t="s">
        <v>94</v>
      </c>
      <c r="C357" s="119">
        <v>2111</v>
      </c>
      <c r="D357" s="158">
        <f t="shared" ref="D357:Q360" si="90">SUM(D62,D98,D134,D211)+D248+D285+D321+D174+D169</f>
        <v>50336.275000000009</v>
      </c>
      <c r="E357" s="158">
        <f t="shared" si="90"/>
        <v>6320.26</v>
      </c>
      <c r="F357" s="158">
        <f t="shared" si="90"/>
        <v>49547.100000000006</v>
      </c>
      <c r="G357" s="158">
        <f t="shared" si="90"/>
        <v>0</v>
      </c>
      <c r="H357" s="158">
        <f t="shared" si="90"/>
        <v>49658.600000000006</v>
      </c>
      <c r="I357" s="158">
        <f t="shared" si="90"/>
        <v>0</v>
      </c>
      <c r="J357" s="158">
        <f t="shared" si="90"/>
        <v>19182.382999999998</v>
      </c>
      <c r="K357" s="158">
        <f t="shared" si="90"/>
        <v>0</v>
      </c>
      <c r="L357" s="158">
        <f t="shared" si="90"/>
        <v>49085.399999999994</v>
      </c>
      <c r="M357" s="158">
        <f t="shared" si="90"/>
        <v>0</v>
      </c>
      <c r="N357" s="158">
        <f t="shared" si="90"/>
        <v>49087.399999999994</v>
      </c>
      <c r="O357" s="158">
        <f t="shared" si="90"/>
        <v>0</v>
      </c>
      <c r="P357" s="158">
        <f t="shared" si="90"/>
        <v>49117.399999999994</v>
      </c>
      <c r="Q357" s="158">
        <f t="shared" si="90"/>
        <v>0</v>
      </c>
      <c r="R357" s="116">
        <f t="shared" si="77"/>
        <v>-789.17500000000291</v>
      </c>
      <c r="S357" s="116">
        <f t="shared" si="86"/>
        <v>98.432194277387424</v>
      </c>
      <c r="T357" s="117">
        <f t="shared" si="78"/>
        <v>-461.70000000001164</v>
      </c>
      <c r="U357" s="117">
        <f t="shared" si="79"/>
        <v>99.06815938773407</v>
      </c>
      <c r="V357" s="116">
        <f t="shared" si="80"/>
        <v>2</v>
      </c>
      <c r="W357" s="116">
        <f t="shared" si="81"/>
        <v>100.00407453132702</v>
      </c>
      <c r="X357" s="116">
        <f t="shared" si="82"/>
        <v>30</v>
      </c>
      <c r="Y357" s="116">
        <f t="shared" si="83"/>
        <v>100.06111547973615</v>
      </c>
      <c r="Z357" s="180"/>
    </row>
    <row r="358" spans="1:26">
      <c r="A358" s="103"/>
      <c r="B358" s="118" t="s">
        <v>135</v>
      </c>
      <c r="C358" s="119">
        <v>2121</v>
      </c>
      <c r="D358" s="158">
        <f t="shared" si="90"/>
        <v>6718.4940000000006</v>
      </c>
      <c r="E358" s="158">
        <f t="shared" si="90"/>
        <v>879.92700000000002</v>
      </c>
      <c r="F358" s="158">
        <f t="shared" si="90"/>
        <v>6777.5</v>
      </c>
      <c r="G358" s="158">
        <f t="shared" si="90"/>
        <v>0</v>
      </c>
      <c r="H358" s="158">
        <f t="shared" si="90"/>
        <v>6796.5</v>
      </c>
      <c r="I358" s="158">
        <f t="shared" si="90"/>
        <v>0</v>
      </c>
      <c r="J358" s="158">
        <f t="shared" si="90"/>
        <v>2558.9299999999998</v>
      </c>
      <c r="K358" s="158">
        <f t="shared" si="90"/>
        <v>0</v>
      </c>
      <c r="L358" s="158">
        <f t="shared" si="90"/>
        <v>6702.7</v>
      </c>
      <c r="M358" s="158">
        <f t="shared" si="90"/>
        <v>0</v>
      </c>
      <c r="N358" s="158">
        <f t="shared" si="90"/>
        <v>6681.9000000000005</v>
      </c>
      <c r="O358" s="158">
        <f t="shared" si="90"/>
        <v>0</v>
      </c>
      <c r="P358" s="158">
        <f t="shared" si="90"/>
        <v>6701.8</v>
      </c>
      <c r="Q358" s="158">
        <f t="shared" si="90"/>
        <v>0</v>
      </c>
      <c r="R358" s="116">
        <f t="shared" si="77"/>
        <v>59.005999999999403</v>
      </c>
      <c r="S358" s="116">
        <f t="shared" si="86"/>
        <v>100.87826230104544</v>
      </c>
      <c r="T358" s="117">
        <f t="shared" si="78"/>
        <v>-74.800000000000182</v>
      </c>
      <c r="U358" s="117">
        <f t="shared" si="79"/>
        <v>98.896348210992244</v>
      </c>
      <c r="V358" s="116">
        <f t="shared" si="80"/>
        <v>-20.799999999999272</v>
      </c>
      <c r="W358" s="116">
        <f t="shared" si="81"/>
        <v>99.689677294224722</v>
      </c>
      <c r="X358" s="116">
        <f t="shared" si="82"/>
        <v>19.899999999999636</v>
      </c>
      <c r="Y358" s="116">
        <f t="shared" si="83"/>
        <v>100.29781948248254</v>
      </c>
      <c r="Z358" s="180"/>
    </row>
    <row r="359" spans="1:26">
      <c r="A359" s="103"/>
      <c r="B359" s="160" t="s">
        <v>96</v>
      </c>
      <c r="C359" s="119">
        <v>2211</v>
      </c>
      <c r="D359" s="158">
        <f t="shared" si="90"/>
        <v>734.97</v>
      </c>
      <c r="E359" s="158">
        <f t="shared" si="90"/>
        <v>0</v>
      </c>
      <c r="F359" s="158">
        <f t="shared" si="90"/>
        <v>974.6</v>
      </c>
      <c r="G359" s="158">
        <f t="shared" si="90"/>
        <v>0</v>
      </c>
      <c r="H359" s="158">
        <f t="shared" si="90"/>
        <v>974.6</v>
      </c>
      <c r="I359" s="158">
        <f t="shared" si="90"/>
        <v>0</v>
      </c>
      <c r="J359" s="158">
        <f t="shared" si="90"/>
        <v>378.35400000000004</v>
      </c>
      <c r="K359" s="158">
        <f t="shared" si="90"/>
        <v>0</v>
      </c>
      <c r="L359" s="158">
        <f t="shared" si="90"/>
        <v>975.1</v>
      </c>
      <c r="M359" s="158">
        <f t="shared" si="90"/>
        <v>0</v>
      </c>
      <c r="N359" s="158">
        <f t="shared" si="90"/>
        <v>975.1</v>
      </c>
      <c r="O359" s="158">
        <f t="shared" si="90"/>
        <v>0</v>
      </c>
      <c r="P359" s="158">
        <f t="shared" si="90"/>
        <v>975.1</v>
      </c>
      <c r="Q359" s="158">
        <f t="shared" si="90"/>
        <v>0</v>
      </c>
      <c r="R359" s="116">
        <f t="shared" si="77"/>
        <v>239.63</v>
      </c>
      <c r="S359" s="116">
        <f t="shared" si="86"/>
        <v>132.60405186606258</v>
      </c>
      <c r="T359" s="117">
        <f t="shared" si="78"/>
        <v>0.5</v>
      </c>
      <c r="U359" s="117">
        <f t="shared" si="79"/>
        <v>100.05130309870715</v>
      </c>
      <c r="V359" s="116">
        <f t="shared" si="80"/>
        <v>0</v>
      </c>
      <c r="W359" s="116">
        <f t="shared" si="81"/>
        <v>100</v>
      </c>
      <c r="X359" s="116">
        <f t="shared" si="82"/>
        <v>0</v>
      </c>
      <c r="Y359" s="116">
        <f t="shared" si="83"/>
        <v>100</v>
      </c>
      <c r="Z359" s="180"/>
    </row>
    <row r="360" spans="1:26">
      <c r="A360" s="103"/>
      <c r="B360" s="122" t="s">
        <v>97</v>
      </c>
      <c r="C360" s="119">
        <v>2212</v>
      </c>
      <c r="D360" s="158">
        <f t="shared" si="90"/>
        <v>341.02799999999996</v>
      </c>
      <c r="E360" s="158">
        <f t="shared" si="90"/>
        <v>25.334</v>
      </c>
      <c r="F360" s="158">
        <f t="shared" si="90"/>
        <v>381.2</v>
      </c>
      <c r="G360" s="158">
        <f t="shared" si="90"/>
        <v>0</v>
      </c>
      <c r="H360" s="158">
        <f t="shared" si="90"/>
        <v>386.09999999999997</v>
      </c>
      <c r="I360" s="158">
        <f t="shared" si="90"/>
        <v>0</v>
      </c>
      <c r="J360" s="158">
        <f t="shared" si="90"/>
        <v>113.80000000000001</v>
      </c>
      <c r="K360" s="158">
        <f t="shared" si="90"/>
        <v>0</v>
      </c>
      <c r="L360" s="158">
        <f t="shared" si="90"/>
        <v>394.29999999999995</v>
      </c>
      <c r="M360" s="158">
        <f t="shared" si="90"/>
        <v>0</v>
      </c>
      <c r="N360" s="158">
        <f t="shared" si="90"/>
        <v>400.99999999999994</v>
      </c>
      <c r="O360" s="158">
        <f t="shared" si="90"/>
        <v>0</v>
      </c>
      <c r="P360" s="158">
        <f t="shared" si="90"/>
        <v>400.99999999999994</v>
      </c>
      <c r="Q360" s="158">
        <f t="shared" si="90"/>
        <v>0</v>
      </c>
      <c r="R360" s="116">
        <f t="shared" si="77"/>
        <v>40.172000000000025</v>
      </c>
      <c r="S360" s="116">
        <f t="shared" si="86"/>
        <v>111.77967791500991</v>
      </c>
      <c r="T360" s="117">
        <f t="shared" si="78"/>
        <v>13.099999999999966</v>
      </c>
      <c r="U360" s="117">
        <f t="shared" si="79"/>
        <v>103.43651626442811</v>
      </c>
      <c r="V360" s="116">
        <f t="shared" si="80"/>
        <v>6.6999999999999886</v>
      </c>
      <c r="W360" s="116">
        <f t="shared" si="81"/>
        <v>101.69921379660155</v>
      </c>
      <c r="X360" s="116">
        <f t="shared" si="82"/>
        <v>0</v>
      </c>
      <c r="Y360" s="116">
        <f t="shared" si="83"/>
        <v>100</v>
      </c>
      <c r="Z360" s="180"/>
    </row>
    <row r="361" spans="1:26">
      <c r="A361" s="103"/>
      <c r="B361" s="118" t="s">
        <v>98</v>
      </c>
      <c r="C361" s="119">
        <v>2213</v>
      </c>
      <c r="D361" s="158">
        <f t="shared" ref="D361:Q362" si="91">SUM(D66,D102,D138,D215)+D252+D289+D325+D178</f>
        <v>0</v>
      </c>
      <c r="E361" s="158">
        <f t="shared" si="91"/>
        <v>0</v>
      </c>
      <c r="F361" s="158">
        <f t="shared" si="91"/>
        <v>0</v>
      </c>
      <c r="G361" s="158">
        <f t="shared" si="91"/>
        <v>0</v>
      </c>
      <c r="H361" s="158">
        <f t="shared" si="91"/>
        <v>0</v>
      </c>
      <c r="I361" s="158">
        <f t="shared" si="91"/>
        <v>0</v>
      </c>
      <c r="J361" s="158">
        <f t="shared" si="91"/>
        <v>0</v>
      </c>
      <c r="K361" s="158">
        <f t="shared" si="91"/>
        <v>0</v>
      </c>
      <c r="L361" s="158">
        <f t="shared" si="91"/>
        <v>0</v>
      </c>
      <c r="M361" s="158">
        <f t="shared" si="91"/>
        <v>0</v>
      </c>
      <c r="N361" s="158">
        <f t="shared" si="91"/>
        <v>0</v>
      </c>
      <c r="O361" s="158">
        <f t="shared" si="91"/>
        <v>0</v>
      </c>
      <c r="P361" s="158">
        <f t="shared" si="91"/>
        <v>0</v>
      </c>
      <c r="Q361" s="158">
        <f t="shared" si="91"/>
        <v>0</v>
      </c>
      <c r="R361" s="116">
        <f t="shared" si="77"/>
        <v>0</v>
      </c>
      <c r="S361" s="116" t="e">
        <f t="shared" si="86"/>
        <v>#DIV/0!</v>
      </c>
      <c r="T361" s="117">
        <f t="shared" si="78"/>
        <v>0</v>
      </c>
      <c r="U361" s="117" t="e">
        <f t="shared" si="79"/>
        <v>#DIV/0!</v>
      </c>
      <c r="V361" s="116">
        <f t="shared" si="80"/>
        <v>0</v>
      </c>
      <c r="W361" s="116" t="e">
        <f t="shared" si="81"/>
        <v>#DIV/0!</v>
      </c>
      <c r="X361" s="116">
        <f t="shared" si="82"/>
        <v>0</v>
      </c>
      <c r="Y361" s="116" t="e">
        <f t="shared" si="83"/>
        <v>#DIV/0!</v>
      </c>
      <c r="Z361" s="180"/>
    </row>
    <row r="362" spans="1:26">
      <c r="A362" s="103"/>
      <c r="B362" s="118" t="s">
        <v>99</v>
      </c>
      <c r="C362" s="119">
        <v>2214</v>
      </c>
      <c r="D362" s="158">
        <f t="shared" si="91"/>
        <v>1658.2169999999999</v>
      </c>
      <c r="E362" s="158">
        <f t="shared" si="91"/>
        <v>141.46899999999999</v>
      </c>
      <c r="F362" s="158">
        <f t="shared" si="91"/>
        <v>1799.6</v>
      </c>
      <c r="G362" s="158">
        <f t="shared" si="91"/>
        <v>0</v>
      </c>
      <c r="H362" s="158">
        <f t="shared" si="91"/>
        <v>1751.1</v>
      </c>
      <c r="I362" s="158">
        <f t="shared" si="91"/>
        <v>0</v>
      </c>
      <c r="J362" s="158">
        <f t="shared" si="91"/>
        <v>634.80999999999995</v>
      </c>
      <c r="K362" s="158">
        <f t="shared" si="91"/>
        <v>0</v>
      </c>
      <c r="L362" s="158">
        <f t="shared" si="91"/>
        <v>1599.6</v>
      </c>
      <c r="M362" s="158">
        <f t="shared" si="91"/>
        <v>0</v>
      </c>
      <c r="N362" s="158">
        <f t="shared" si="91"/>
        <v>1605.6</v>
      </c>
      <c r="O362" s="158">
        <f t="shared" si="91"/>
        <v>0</v>
      </c>
      <c r="P362" s="158">
        <f t="shared" si="91"/>
        <v>1606.3000000000002</v>
      </c>
      <c r="Q362" s="158">
        <f t="shared" si="91"/>
        <v>0</v>
      </c>
      <c r="R362" s="116">
        <f t="shared" si="77"/>
        <v>141.38300000000004</v>
      </c>
      <c r="S362" s="116">
        <f t="shared" si="86"/>
        <v>108.52620615998991</v>
      </c>
      <c r="T362" s="117">
        <f t="shared" si="78"/>
        <v>-200</v>
      </c>
      <c r="U362" s="117">
        <f t="shared" si="79"/>
        <v>88.886419204267625</v>
      </c>
      <c r="V362" s="116">
        <f t="shared" si="80"/>
        <v>6</v>
      </c>
      <c r="W362" s="116">
        <f t="shared" si="81"/>
        <v>100.37509377344335</v>
      </c>
      <c r="X362" s="116">
        <f t="shared" si="82"/>
        <v>0.70000000000027285</v>
      </c>
      <c r="Y362" s="116">
        <f t="shared" si="83"/>
        <v>100.04359740906827</v>
      </c>
      <c r="Z362" s="180"/>
    </row>
    <row r="363" spans="1:26">
      <c r="A363" s="103"/>
      <c r="B363" s="161" t="s">
        <v>100</v>
      </c>
      <c r="C363" s="124">
        <v>2215</v>
      </c>
      <c r="D363" s="163">
        <f t="shared" ref="D363:Q363" si="92">D364+D365+D366+D367</f>
        <v>2915.2840000000001</v>
      </c>
      <c r="E363" s="163">
        <f t="shared" si="92"/>
        <v>1537.3129999999999</v>
      </c>
      <c r="F363" s="163">
        <f t="shared" si="92"/>
        <v>20367.999999999996</v>
      </c>
      <c r="G363" s="163">
        <f t="shared" si="92"/>
        <v>100</v>
      </c>
      <c r="H363" s="163">
        <f t="shared" si="92"/>
        <v>20433.2</v>
      </c>
      <c r="I363" s="163">
        <f t="shared" si="92"/>
        <v>166.6</v>
      </c>
      <c r="J363" s="163">
        <f t="shared" si="92"/>
        <v>4239.9829999999993</v>
      </c>
      <c r="K363" s="163">
        <f t="shared" si="92"/>
        <v>0</v>
      </c>
      <c r="L363" s="163">
        <f t="shared" si="92"/>
        <v>4575.8999999999996</v>
      </c>
      <c r="M363" s="163">
        <f t="shared" si="92"/>
        <v>100</v>
      </c>
      <c r="N363" s="163">
        <f t="shared" si="92"/>
        <v>4580.8999999999996</v>
      </c>
      <c r="O363" s="163">
        <f t="shared" si="92"/>
        <v>100</v>
      </c>
      <c r="P363" s="163">
        <f t="shared" si="92"/>
        <v>4587.8999999999996</v>
      </c>
      <c r="Q363" s="163">
        <f t="shared" si="92"/>
        <v>100</v>
      </c>
      <c r="R363" s="116">
        <f t="shared" si="77"/>
        <v>17452.715999999997</v>
      </c>
      <c r="S363" s="116">
        <f t="shared" si="86"/>
        <v>698.66263458380024</v>
      </c>
      <c r="T363" s="117">
        <f t="shared" si="78"/>
        <v>-15792.099999999997</v>
      </c>
      <c r="U363" s="117">
        <f t="shared" si="79"/>
        <v>22.466123330714851</v>
      </c>
      <c r="V363" s="116">
        <f t="shared" si="80"/>
        <v>5</v>
      </c>
      <c r="W363" s="116">
        <f t="shared" si="81"/>
        <v>100.10926812211804</v>
      </c>
      <c r="X363" s="116">
        <f t="shared" si="82"/>
        <v>7</v>
      </c>
      <c r="Y363" s="116">
        <f t="shared" si="83"/>
        <v>100.15280840009606</v>
      </c>
      <c r="Z363" s="180"/>
    </row>
    <row r="364" spans="1:26">
      <c r="A364" s="103"/>
      <c r="B364" s="126" t="s">
        <v>136</v>
      </c>
      <c r="C364" s="119">
        <v>22151</v>
      </c>
      <c r="D364" s="158">
        <f t="shared" ref="D364:Q372" si="93">SUM(D69,D105,D141,D218)+D255+D292+D328+D181</f>
        <v>121.4</v>
      </c>
      <c r="E364" s="158">
        <f t="shared" si="93"/>
        <v>30</v>
      </c>
      <c r="F364" s="158">
        <f t="shared" si="93"/>
        <v>138.60000000000002</v>
      </c>
      <c r="G364" s="158">
        <f t="shared" si="93"/>
        <v>0</v>
      </c>
      <c r="H364" s="158">
        <f t="shared" si="93"/>
        <v>42.1</v>
      </c>
      <c r="I364" s="158">
        <f t="shared" si="93"/>
        <v>0</v>
      </c>
      <c r="J364" s="158">
        <f t="shared" si="93"/>
        <v>33.299999999999997</v>
      </c>
      <c r="K364" s="158">
        <f t="shared" si="93"/>
        <v>0</v>
      </c>
      <c r="L364" s="158">
        <f t="shared" si="93"/>
        <v>138.60000000000002</v>
      </c>
      <c r="M364" s="158">
        <f t="shared" si="93"/>
        <v>0</v>
      </c>
      <c r="N364" s="158">
        <f t="shared" si="93"/>
        <v>138.60000000000002</v>
      </c>
      <c r="O364" s="158">
        <f t="shared" si="93"/>
        <v>0</v>
      </c>
      <c r="P364" s="158">
        <f t="shared" si="93"/>
        <v>138.60000000000002</v>
      </c>
      <c r="Q364" s="158">
        <f t="shared" si="93"/>
        <v>0</v>
      </c>
      <c r="R364" s="116">
        <f t="shared" si="77"/>
        <v>17.200000000000017</v>
      </c>
      <c r="S364" s="116">
        <f t="shared" si="86"/>
        <v>114.16803953871502</v>
      </c>
      <c r="T364" s="117">
        <f t="shared" si="78"/>
        <v>0</v>
      </c>
      <c r="U364" s="117">
        <f t="shared" si="79"/>
        <v>100</v>
      </c>
      <c r="V364" s="116">
        <f t="shared" si="80"/>
        <v>0</v>
      </c>
      <c r="W364" s="116">
        <f t="shared" si="81"/>
        <v>100</v>
      </c>
      <c r="X364" s="116">
        <f t="shared" si="82"/>
        <v>0</v>
      </c>
      <c r="Y364" s="116">
        <f t="shared" si="83"/>
        <v>100</v>
      </c>
      <c r="Z364" s="180"/>
    </row>
    <row r="365" spans="1:26">
      <c r="A365" s="103"/>
      <c r="B365" s="126" t="s">
        <v>137</v>
      </c>
      <c r="C365" s="119">
        <v>22152</v>
      </c>
      <c r="D365" s="158">
        <f t="shared" si="93"/>
        <v>79.680000000000007</v>
      </c>
      <c r="E365" s="158">
        <f t="shared" si="93"/>
        <v>668.8</v>
      </c>
      <c r="F365" s="158">
        <f t="shared" si="93"/>
        <v>28</v>
      </c>
      <c r="G365" s="158">
        <f t="shared" si="93"/>
        <v>0</v>
      </c>
      <c r="H365" s="158">
        <f t="shared" si="93"/>
        <v>0</v>
      </c>
      <c r="I365" s="158">
        <f t="shared" si="93"/>
        <v>0</v>
      </c>
      <c r="J365" s="158">
        <f t="shared" si="93"/>
        <v>2.6</v>
      </c>
      <c r="K365" s="158">
        <f t="shared" si="93"/>
        <v>0</v>
      </c>
      <c r="L365" s="158">
        <f t="shared" si="93"/>
        <v>28</v>
      </c>
      <c r="M365" s="158">
        <f t="shared" si="93"/>
        <v>0</v>
      </c>
      <c r="N365" s="158">
        <f t="shared" si="93"/>
        <v>28</v>
      </c>
      <c r="O365" s="158">
        <f t="shared" si="93"/>
        <v>0</v>
      </c>
      <c r="P365" s="158">
        <f t="shared" si="93"/>
        <v>28</v>
      </c>
      <c r="Q365" s="158">
        <f t="shared" si="93"/>
        <v>0</v>
      </c>
      <c r="R365" s="116">
        <f t="shared" si="77"/>
        <v>-51.680000000000007</v>
      </c>
      <c r="S365" s="116">
        <f t="shared" si="86"/>
        <v>35.140562248995984</v>
      </c>
      <c r="T365" s="117">
        <f t="shared" si="78"/>
        <v>0</v>
      </c>
      <c r="U365" s="117">
        <f t="shared" si="79"/>
        <v>100</v>
      </c>
      <c r="V365" s="116">
        <f t="shared" si="80"/>
        <v>0</v>
      </c>
      <c r="W365" s="116">
        <f t="shared" si="81"/>
        <v>100</v>
      </c>
      <c r="X365" s="116">
        <f t="shared" si="82"/>
        <v>0</v>
      </c>
      <c r="Y365" s="116">
        <f t="shared" si="83"/>
        <v>100</v>
      </c>
      <c r="Z365" s="180"/>
    </row>
    <row r="366" spans="1:26">
      <c r="A366" s="103"/>
      <c r="B366" s="126" t="s">
        <v>103</v>
      </c>
      <c r="C366" s="119">
        <v>22153</v>
      </c>
      <c r="D366" s="158">
        <f t="shared" si="93"/>
        <v>33.444000000000003</v>
      </c>
      <c r="E366" s="158">
        <f t="shared" si="93"/>
        <v>0</v>
      </c>
      <c r="F366" s="158">
        <f t="shared" si="93"/>
        <v>152.5</v>
      </c>
      <c r="G366" s="158">
        <f t="shared" si="93"/>
        <v>0</v>
      </c>
      <c r="H366" s="158">
        <f t="shared" si="93"/>
        <v>39.5</v>
      </c>
      <c r="I366" s="158">
        <f t="shared" si="93"/>
        <v>0</v>
      </c>
      <c r="J366" s="158">
        <f t="shared" si="93"/>
        <v>60.6</v>
      </c>
      <c r="K366" s="158">
        <f t="shared" si="93"/>
        <v>0</v>
      </c>
      <c r="L366" s="158">
        <f t="shared" si="93"/>
        <v>147.6</v>
      </c>
      <c r="M366" s="158">
        <f t="shared" si="93"/>
        <v>0</v>
      </c>
      <c r="N366" s="158">
        <f t="shared" si="93"/>
        <v>147.6</v>
      </c>
      <c r="O366" s="158">
        <f t="shared" si="93"/>
        <v>0</v>
      </c>
      <c r="P366" s="158">
        <f t="shared" si="93"/>
        <v>147.6</v>
      </c>
      <c r="Q366" s="158">
        <f t="shared" si="93"/>
        <v>0</v>
      </c>
      <c r="R366" s="116">
        <f t="shared" si="77"/>
        <v>119.056</v>
      </c>
      <c r="S366" s="116">
        <f t="shared" si="86"/>
        <v>455.98612606147589</v>
      </c>
      <c r="T366" s="117">
        <f t="shared" si="78"/>
        <v>-4.9000000000000057</v>
      </c>
      <c r="U366" s="117">
        <f t="shared" si="79"/>
        <v>96.78688524590163</v>
      </c>
      <c r="V366" s="116">
        <f t="shared" si="80"/>
        <v>0</v>
      </c>
      <c r="W366" s="116">
        <f t="shared" si="81"/>
        <v>100</v>
      </c>
      <c r="X366" s="116">
        <f t="shared" si="82"/>
        <v>0</v>
      </c>
      <c r="Y366" s="116">
        <f t="shared" si="83"/>
        <v>100</v>
      </c>
      <c r="Z366" s="180"/>
    </row>
    <row r="367" spans="1:26">
      <c r="A367" s="103"/>
      <c r="B367" s="126" t="s">
        <v>138</v>
      </c>
      <c r="C367" s="119">
        <v>22154</v>
      </c>
      <c r="D367" s="158">
        <f t="shared" si="93"/>
        <v>2680.76</v>
      </c>
      <c r="E367" s="158">
        <f t="shared" si="93"/>
        <v>838.51299999999992</v>
      </c>
      <c r="F367" s="158">
        <f t="shared" si="93"/>
        <v>20048.899999999998</v>
      </c>
      <c r="G367" s="158">
        <f t="shared" si="93"/>
        <v>100</v>
      </c>
      <c r="H367" s="158">
        <f t="shared" si="93"/>
        <v>20351.600000000002</v>
      </c>
      <c r="I367" s="158">
        <f t="shared" si="93"/>
        <v>166.6</v>
      </c>
      <c r="J367" s="158">
        <f t="shared" si="93"/>
        <v>4143.4829999999993</v>
      </c>
      <c r="K367" s="158">
        <f t="shared" si="93"/>
        <v>0</v>
      </c>
      <c r="L367" s="158">
        <f t="shared" si="93"/>
        <v>4261.7</v>
      </c>
      <c r="M367" s="158">
        <f t="shared" si="93"/>
        <v>100</v>
      </c>
      <c r="N367" s="158">
        <f t="shared" si="93"/>
        <v>4266.7</v>
      </c>
      <c r="O367" s="158">
        <f t="shared" si="93"/>
        <v>100</v>
      </c>
      <c r="P367" s="158">
        <f t="shared" si="93"/>
        <v>4273.7</v>
      </c>
      <c r="Q367" s="158">
        <f t="shared" si="93"/>
        <v>100</v>
      </c>
      <c r="R367" s="116">
        <f t="shared" si="77"/>
        <v>17368.14</v>
      </c>
      <c r="S367" s="116">
        <f t="shared" si="86"/>
        <v>747.88119786926086</v>
      </c>
      <c r="T367" s="117">
        <f t="shared" si="78"/>
        <v>-15787.199999999997</v>
      </c>
      <c r="U367" s="117">
        <f t="shared" si="79"/>
        <v>21.256527789554543</v>
      </c>
      <c r="V367" s="116">
        <f t="shared" si="80"/>
        <v>5</v>
      </c>
      <c r="W367" s="116">
        <f t="shared" si="81"/>
        <v>100.1173240725532</v>
      </c>
      <c r="X367" s="116">
        <f t="shared" si="82"/>
        <v>7</v>
      </c>
      <c r="Y367" s="116">
        <f t="shared" si="83"/>
        <v>100.16406121827173</v>
      </c>
      <c r="Z367" s="180"/>
    </row>
    <row r="368" spans="1:26">
      <c r="A368" s="103"/>
      <c r="B368" s="122" t="s">
        <v>105</v>
      </c>
      <c r="C368" s="119">
        <v>2217</v>
      </c>
      <c r="D368" s="158">
        <f t="shared" si="93"/>
        <v>0</v>
      </c>
      <c r="E368" s="158">
        <f t="shared" si="93"/>
        <v>0</v>
      </c>
      <c r="F368" s="158">
        <f t="shared" si="93"/>
        <v>0</v>
      </c>
      <c r="G368" s="158">
        <f t="shared" si="93"/>
        <v>0</v>
      </c>
      <c r="H368" s="158">
        <f t="shared" si="93"/>
        <v>0</v>
      </c>
      <c r="I368" s="158">
        <f t="shared" si="93"/>
        <v>0</v>
      </c>
      <c r="J368" s="158">
        <f t="shared" si="93"/>
        <v>0</v>
      </c>
      <c r="K368" s="158">
        <f t="shared" si="93"/>
        <v>0</v>
      </c>
      <c r="L368" s="158">
        <f t="shared" si="93"/>
        <v>0</v>
      </c>
      <c r="M368" s="158">
        <f t="shared" si="93"/>
        <v>0</v>
      </c>
      <c r="N368" s="158">
        <f t="shared" si="93"/>
        <v>0</v>
      </c>
      <c r="O368" s="158">
        <f t="shared" si="93"/>
        <v>0</v>
      </c>
      <c r="P368" s="158">
        <f t="shared" si="93"/>
        <v>0</v>
      </c>
      <c r="Q368" s="158">
        <f t="shared" si="93"/>
        <v>0</v>
      </c>
      <c r="R368" s="116">
        <f t="shared" si="77"/>
        <v>0</v>
      </c>
      <c r="S368" s="116" t="e">
        <f t="shared" si="86"/>
        <v>#DIV/0!</v>
      </c>
      <c r="T368" s="117">
        <f t="shared" si="78"/>
        <v>0</v>
      </c>
      <c r="U368" s="117" t="e">
        <f t="shared" si="79"/>
        <v>#DIV/0!</v>
      </c>
      <c r="V368" s="116">
        <f t="shared" si="80"/>
        <v>0</v>
      </c>
      <c r="W368" s="116" t="e">
        <f t="shared" si="81"/>
        <v>#DIV/0!</v>
      </c>
      <c r="X368" s="116">
        <f t="shared" si="82"/>
        <v>0</v>
      </c>
      <c r="Y368" s="116" t="e">
        <f t="shared" si="83"/>
        <v>#DIV/0!</v>
      </c>
      <c r="Z368" s="180"/>
    </row>
    <row r="369" spans="1:26">
      <c r="A369" s="103"/>
      <c r="B369" s="118" t="s">
        <v>106</v>
      </c>
      <c r="C369" s="119">
        <v>2218</v>
      </c>
      <c r="D369" s="158">
        <f t="shared" si="93"/>
        <v>0</v>
      </c>
      <c r="E369" s="158">
        <f t="shared" si="93"/>
        <v>0</v>
      </c>
      <c r="F369" s="158">
        <f t="shared" si="93"/>
        <v>0</v>
      </c>
      <c r="G369" s="158">
        <f t="shared" si="93"/>
        <v>0</v>
      </c>
      <c r="H369" s="158">
        <f t="shared" si="93"/>
        <v>0</v>
      </c>
      <c r="I369" s="158">
        <f t="shared" si="93"/>
        <v>0</v>
      </c>
      <c r="J369" s="158">
        <f t="shared" si="93"/>
        <v>0</v>
      </c>
      <c r="K369" s="158">
        <f t="shared" si="93"/>
        <v>0</v>
      </c>
      <c r="L369" s="158">
        <f t="shared" si="93"/>
        <v>0</v>
      </c>
      <c r="M369" s="158">
        <f t="shared" si="93"/>
        <v>0</v>
      </c>
      <c r="N369" s="158">
        <f t="shared" si="93"/>
        <v>0</v>
      </c>
      <c r="O369" s="158">
        <f t="shared" si="93"/>
        <v>0</v>
      </c>
      <c r="P369" s="158">
        <f t="shared" si="93"/>
        <v>0</v>
      </c>
      <c r="Q369" s="158">
        <f t="shared" si="93"/>
        <v>0</v>
      </c>
      <c r="R369" s="116">
        <f t="shared" si="77"/>
        <v>0</v>
      </c>
      <c r="S369" s="116" t="e">
        <f t="shared" si="86"/>
        <v>#DIV/0!</v>
      </c>
      <c r="T369" s="117">
        <f t="shared" si="78"/>
        <v>0</v>
      </c>
      <c r="U369" s="117" t="e">
        <f t="shared" si="79"/>
        <v>#DIV/0!</v>
      </c>
      <c r="V369" s="116">
        <f t="shared" si="80"/>
        <v>0</v>
      </c>
      <c r="W369" s="116" t="e">
        <f t="shared" si="81"/>
        <v>#DIV/0!</v>
      </c>
      <c r="X369" s="116">
        <f t="shared" si="82"/>
        <v>0</v>
      </c>
      <c r="Y369" s="116" t="e">
        <f t="shared" si="83"/>
        <v>#DIV/0!</v>
      </c>
      <c r="Z369" s="180"/>
    </row>
    <row r="370" spans="1:26">
      <c r="A370" s="103"/>
      <c r="B370" s="118" t="s">
        <v>139</v>
      </c>
      <c r="C370" s="119">
        <v>2221</v>
      </c>
      <c r="D370" s="158">
        <f t="shared" si="93"/>
        <v>723.69799999999998</v>
      </c>
      <c r="E370" s="158">
        <f t="shared" si="93"/>
        <v>75.59</v>
      </c>
      <c r="F370" s="158">
        <f t="shared" si="93"/>
        <v>49.8</v>
      </c>
      <c r="G370" s="158">
        <f t="shared" si="93"/>
        <v>0</v>
      </c>
      <c r="H370" s="158">
        <f t="shared" si="93"/>
        <v>49.8</v>
      </c>
      <c r="I370" s="158">
        <f t="shared" si="93"/>
        <v>0</v>
      </c>
      <c r="J370" s="158">
        <f t="shared" si="93"/>
        <v>0</v>
      </c>
      <c r="K370" s="158">
        <f t="shared" si="93"/>
        <v>0</v>
      </c>
      <c r="L370" s="158">
        <f t="shared" si="93"/>
        <v>0</v>
      </c>
      <c r="M370" s="158">
        <f t="shared" si="93"/>
        <v>0</v>
      </c>
      <c r="N370" s="158">
        <f t="shared" si="93"/>
        <v>0</v>
      </c>
      <c r="O370" s="158">
        <f t="shared" si="93"/>
        <v>0</v>
      </c>
      <c r="P370" s="158">
        <f t="shared" si="93"/>
        <v>50</v>
      </c>
      <c r="Q370" s="158">
        <f t="shared" si="93"/>
        <v>0</v>
      </c>
      <c r="R370" s="116">
        <f t="shared" si="77"/>
        <v>-673.89800000000002</v>
      </c>
      <c r="S370" s="116">
        <f t="shared" si="86"/>
        <v>6.881323424964557</v>
      </c>
      <c r="T370" s="117">
        <f t="shared" si="78"/>
        <v>-49.8</v>
      </c>
      <c r="U370" s="117">
        <f t="shared" si="79"/>
        <v>0</v>
      </c>
      <c r="V370" s="116">
        <f t="shared" si="80"/>
        <v>0</v>
      </c>
      <c r="W370" s="116" t="e">
        <f t="shared" si="81"/>
        <v>#DIV/0!</v>
      </c>
      <c r="X370" s="116">
        <f t="shared" si="82"/>
        <v>50</v>
      </c>
      <c r="Y370" s="116" t="e">
        <f t="shared" si="83"/>
        <v>#DIV/0!</v>
      </c>
      <c r="Z370" s="180"/>
    </row>
    <row r="371" spans="1:26" ht="25.5">
      <c r="A371" s="103"/>
      <c r="B371" s="128" t="s">
        <v>108</v>
      </c>
      <c r="C371" s="119">
        <v>2222</v>
      </c>
      <c r="D371" s="158">
        <f t="shared" si="93"/>
        <v>790.01700000000005</v>
      </c>
      <c r="E371" s="158">
        <f t="shared" si="93"/>
        <v>144.172</v>
      </c>
      <c r="F371" s="158">
        <f t="shared" si="93"/>
        <v>527.6</v>
      </c>
      <c r="G371" s="158">
        <f t="shared" si="93"/>
        <v>0</v>
      </c>
      <c r="H371" s="158">
        <f t="shared" si="93"/>
        <v>470.8</v>
      </c>
      <c r="I371" s="158">
        <f t="shared" si="93"/>
        <v>0</v>
      </c>
      <c r="J371" s="158">
        <f t="shared" si="93"/>
        <v>200.27500000000003</v>
      </c>
      <c r="K371" s="158">
        <f t="shared" si="93"/>
        <v>0</v>
      </c>
      <c r="L371" s="158">
        <f t="shared" si="93"/>
        <v>529.6</v>
      </c>
      <c r="M371" s="158">
        <f t="shared" si="93"/>
        <v>0</v>
      </c>
      <c r="N371" s="158">
        <f t="shared" si="93"/>
        <v>539.6</v>
      </c>
      <c r="O371" s="158">
        <f t="shared" si="93"/>
        <v>0</v>
      </c>
      <c r="P371" s="158">
        <f t="shared" si="93"/>
        <v>549.6</v>
      </c>
      <c r="Q371" s="158">
        <f t="shared" si="93"/>
        <v>0</v>
      </c>
      <c r="R371" s="116">
        <f t="shared" si="77"/>
        <v>-262.41700000000003</v>
      </c>
      <c r="S371" s="116">
        <f t="shared" si="86"/>
        <v>66.783373016023702</v>
      </c>
      <c r="T371" s="117">
        <f t="shared" si="78"/>
        <v>2</v>
      </c>
      <c r="U371" s="117">
        <f t="shared" si="79"/>
        <v>100.37907505686125</v>
      </c>
      <c r="V371" s="116">
        <f t="shared" si="80"/>
        <v>10</v>
      </c>
      <c r="W371" s="116">
        <f t="shared" si="81"/>
        <v>101.88821752265862</v>
      </c>
      <c r="X371" s="116">
        <f t="shared" si="82"/>
        <v>10</v>
      </c>
      <c r="Y371" s="116">
        <f t="shared" si="83"/>
        <v>101.85322461082282</v>
      </c>
      <c r="Z371" s="180"/>
    </row>
    <row r="372" spans="1:26">
      <c r="A372" s="103"/>
      <c r="B372" s="128" t="s">
        <v>109</v>
      </c>
      <c r="C372" s="129">
        <v>2223</v>
      </c>
      <c r="D372" s="158">
        <f t="shared" si="93"/>
        <v>221.48</v>
      </c>
      <c r="E372" s="158">
        <f t="shared" si="93"/>
        <v>30.7</v>
      </c>
      <c r="F372" s="158">
        <f t="shared" si="93"/>
        <v>0</v>
      </c>
      <c r="G372" s="158">
        <f t="shared" si="93"/>
        <v>0</v>
      </c>
      <c r="H372" s="158">
        <f t="shared" si="93"/>
        <v>0</v>
      </c>
      <c r="I372" s="158">
        <f t="shared" si="93"/>
        <v>0</v>
      </c>
      <c r="J372" s="158">
        <f t="shared" si="93"/>
        <v>0</v>
      </c>
      <c r="K372" s="158">
        <f t="shared" si="93"/>
        <v>0</v>
      </c>
      <c r="L372" s="158">
        <f t="shared" si="93"/>
        <v>0</v>
      </c>
      <c r="M372" s="158">
        <f t="shared" si="93"/>
        <v>0</v>
      </c>
      <c r="N372" s="158">
        <f t="shared" si="93"/>
        <v>0</v>
      </c>
      <c r="O372" s="158">
        <f t="shared" si="93"/>
        <v>0</v>
      </c>
      <c r="P372" s="158">
        <f t="shared" si="93"/>
        <v>0</v>
      </c>
      <c r="Q372" s="158">
        <f t="shared" si="93"/>
        <v>0</v>
      </c>
      <c r="R372" s="116">
        <f t="shared" si="77"/>
        <v>-221.48</v>
      </c>
      <c r="S372" s="116">
        <f t="shared" si="86"/>
        <v>0</v>
      </c>
      <c r="T372" s="117">
        <f t="shared" si="78"/>
        <v>0</v>
      </c>
      <c r="U372" s="117" t="e">
        <f t="shared" si="79"/>
        <v>#DIV/0!</v>
      </c>
      <c r="V372" s="116">
        <f t="shared" si="80"/>
        <v>0</v>
      </c>
      <c r="W372" s="116" t="e">
        <f t="shared" si="81"/>
        <v>#DIV/0!</v>
      </c>
      <c r="X372" s="116">
        <f t="shared" si="82"/>
        <v>0</v>
      </c>
      <c r="Y372" s="116" t="e">
        <f t="shared" si="83"/>
        <v>#DIV/0!</v>
      </c>
      <c r="Z372" s="180"/>
    </row>
    <row r="373" spans="1:26">
      <c r="A373" s="103"/>
      <c r="B373" s="128" t="s">
        <v>145</v>
      </c>
      <c r="C373" s="119">
        <v>2224</v>
      </c>
      <c r="D373" s="158">
        <f t="shared" ref="D373:Q374" si="94">SUM(D77,D113,D149,D227)+D264+D300+D336</f>
        <v>0</v>
      </c>
      <c r="E373" s="158">
        <f t="shared" si="94"/>
        <v>0</v>
      </c>
      <c r="F373" s="158">
        <f t="shared" si="94"/>
        <v>0</v>
      </c>
      <c r="G373" s="158">
        <f t="shared" si="94"/>
        <v>0</v>
      </c>
      <c r="H373" s="158">
        <f t="shared" si="94"/>
        <v>0</v>
      </c>
      <c r="I373" s="158">
        <f t="shared" si="94"/>
        <v>0</v>
      </c>
      <c r="J373" s="158">
        <f t="shared" si="94"/>
        <v>0</v>
      </c>
      <c r="K373" s="158">
        <f t="shared" si="94"/>
        <v>0</v>
      </c>
      <c r="L373" s="158">
        <f t="shared" si="94"/>
        <v>0</v>
      </c>
      <c r="M373" s="158">
        <f t="shared" si="94"/>
        <v>0</v>
      </c>
      <c r="N373" s="158">
        <f t="shared" si="94"/>
        <v>0</v>
      </c>
      <c r="O373" s="158">
        <f t="shared" si="94"/>
        <v>0</v>
      </c>
      <c r="P373" s="158">
        <f t="shared" si="94"/>
        <v>0</v>
      </c>
      <c r="Q373" s="158">
        <f t="shared" si="94"/>
        <v>0</v>
      </c>
      <c r="R373" s="116">
        <f t="shared" si="77"/>
        <v>0</v>
      </c>
      <c r="S373" s="116" t="e">
        <f t="shared" si="86"/>
        <v>#DIV/0!</v>
      </c>
      <c r="T373" s="117">
        <f t="shared" si="78"/>
        <v>0</v>
      </c>
      <c r="U373" s="117" t="e">
        <f t="shared" si="79"/>
        <v>#DIV/0!</v>
      </c>
      <c r="V373" s="116">
        <f t="shared" si="80"/>
        <v>0</v>
      </c>
      <c r="W373" s="116" t="e">
        <f t="shared" si="81"/>
        <v>#DIV/0!</v>
      </c>
      <c r="X373" s="116">
        <f t="shared" si="82"/>
        <v>0</v>
      </c>
      <c r="Y373" s="116" t="e">
        <f t="shared" si="83"/>
        <v>#DIV/0!</v>
      </c>
      <c r="Z373" s="180"/>
    </row>
    <row r="374" spans="1:26">
      <c r="A374" s="103"/>
      <c r="B374" s="128" t="s">
        <v>140</v>
      </c>
      <c r="C374" s="119">
        <v>2225</v>
      </c>
      <c r="D374" s="158">
        <f t="shared" si="94"/>
        <v>0</v>
      </c>
      <c r="E374" s="158">
        <f t="shared" si="94"/>
        <v>0</v>
      </c>
      <c r="F374" s="158">
        <f t="shared" si="94"/>
        <v>0</v>
      </c>
      <c r="G374" s="158">
        <f t="shared" si="94"/>
        <v>0</v>
      </c>
      <c r="H374" s="158">
        <f t="shared" si="94"/>
        <v>0</v>
      </c>
      <c r="I374" s="158">
        <f t="shared" si="94"/>
        <v>0</v>
      </c>
      <c r="J374" s="158">
        <f t="shared" si="94"/>
        <v>0</v>
      </c>
      <c r="K374" s="158">
        <f t="shared" si="94"/>
        <v>0</v>
      </c>
      <c r="L374" s="158">
        <f t="shared" si="94"/>
        <v>0</v>
      </c>
      <c r="M374" s="158">
        <f t="shared" si="94"/>
        <v>0</v>
      </c>
      <c r="N374" s="158">
        <f t="shared" si="94"/>
        <v>0</v>
      </c>
      <c r="O374" s="158">
        <f t="shared" si="94"/>
        <v>0</v>
      </c>
      <c r="P374" s="158">
        <f t="shared" si="94"/>
        <v>0</v>
      </c>
      <c r="Q374" s="158">
        <f t="shared" si="94"/>
        <v>0</v>
      </c>
      <c r="R374" s="116">
        <f t="shared" si="77"/>
        <v>0</v>
      </c>
      <c r="S374" s="116" t="e">
        <f t="shared" si="86"/>
        <v>#DIV/0!</v>
      </c>
      <c r="T374" s="117">
        <f t="shared" si="78"/>
        <v>0</v>
      </c>
      <c r="U374" s="117" t="e">
        <f t="shared" si="79"/>
        <v>#DIV/0!</v>
      </c>
      <c r="V374" s="116">
        <f t="shared" si="80"/>
        <v>0</v>
      </c>
      <c r="W374" s="116" t="e">
        <f t="shared" si="81"/>
        <v>#DIV/0!</v>
      </c>
      <c r="X374" s="116">
        <f t="shared" si="82"/>
        <v>0</v>
      </c>
      <c r="Y374" s="116" t="e">
        <f t="shared" si="83"/>
        <v>#DIV/0!</v>
      </c>
      <c r="Z374" s="180"/>
    </row>
    <row r="375" spans="1:26">
      <c r="A375" s="103"/>
      <c r="B375" s="131" t="s">
        <v>112</v>
      </c>
      <c r="C375" s="132">
        <v>2231</v>
      </c>
      <c r="D375" s="167">
        <f t="shared" ref="D375:Q375" si="95">D376+D377+D378+D379</f>
        <v>1346.5</v>
      </c>
      <c r="E375" s="167">
        <f t="shared" si="95"/>
        <v>122.5</v>
      </c>
      <c r="F375" s="167">
        <f t="shared" si="95"/>
        <v>2074.8000000000002</v>
      </c>
      <c r="G375" s="167">
        <f t="shared" si="95"/>
        <v>0</v>
      </c>
      <c r="H375" s="167">
        <f t="shared" si="95"/>
        <v>2154.8000000000002</v>
      </c>
      <c r="I375" s="167">
        <f t="shared" si="95"/>
        <v>0</v>
      </c>
      <c r="J375" s="167">
        <f t="shared" si="95"/>
        <v>1204.731</v>
      </c>
      <c r="K375" s="167">
        <f t="shared" si="95"/>
        <v>0</v>
      </c>
      <c r="L375" s="167">
        <f t="shared" si="95"/>
        <v>2429</v>
      </c>
      <c r="M375" s="167">
        <f t="shared" si="95"/>
        <v>0</v>
      </c>
      <c r="N375" s="167">
        <f t="shared" si="95"/>
        <v>2429</v>
      </c>
      <c r="O375" s="167">
        <f t="shared" si="95"/>
        <v>0</v>
      </c>
      <c r="P375" s="167">
        <f t="shared" si="95"/>
        <v>2434</v>
      </c>
      <c r="Q375" s="167">
        <f t="shared" si="95"/>
        <v>0</v>
      </c>
      <c r="R375" s="116">
        <f t="shared" si="77"/>
        <v>728.30000000000018</v>
      </c>
      <c r="S375" s="116">
        <f t="shared" si="86"/>
        <v>154.08837727441517</v>
      </c>
      <c r="T375" s="117">
        <f t="shared" si="78"/>
        <v>354.19999999999982</v>
      </c>
      <c r="U375" s="117">
        <f t="shared" si="79"/>
        <v>117.0715249662618</v>
      </c>
      <c r="V375" s="116">
        <f t="shared" si="80"/>
        <v>0</v>
      </c>
      <c r="W375" s="116">
        <f t="shared" si="81"/>
        <v>100</v>
      </c>
      <c r="X375" s="116">
        <f t="shared" si="82"/>
        <v>5</v>
      </c>
      <c r="Y375" s="116">
        <f t="shared" si="83"/>
        <v>100.20584602717169</v>
      </c>
      <c r="Z375" s="180"/>
    </row>
    <row r="376" spans="1:26">
      <c r="A376" s="103"/>
      <c r="B376" s="128" t="s">
        <v>113</v>
      </c>
      <c r="C376" s="119">
        <v>22311100</v>
      </c>
      <c r="D376" s="158">
        <f t="shared" ref="D376:Q377" si="96">SUM(D80,D116,D152,D230)+D267+D303+D339+D192</f>
        <v>87</v>
      </c>
      <c r="E376" s="158">
        <f t="shared" si="96"/>
        <v>29.7</v>
      </c>
      <c r="F376" s="158">
        <f t="shared" si="96"/>
        <v>228.79999999999998</v>
      </c>
      <c r="G376" s="158">
        <f t="shared" si="96"/>
        <v>0</v>
      </c>
      <c r="H376" s="158">
        <f t="shared" si="96"/>
        <v>228.79999999999998</v>
      </c>
      <c r="I376" s="158">
        <f t="shared" si="96"/>
        <v>0</v>
      </c>
      <c r="J376" s="158">
        <f t="shared" si="96"/>
        <v>145.19999999999999</v>
      </c>
      <c r="K376" s="158">
        <f t="shared" si="96"/>
        <v>0</v>
      </c>
      <c r="L376" s="158">
        <f t="shared" si="96"/>
        <v>204.1</v>
      </c>
      <c r="M376" s="158">
        <f t="shared" si="96"/>
        <v>0</v>
      </c>
      <c r="N376" s="158">
        <f t="shared" si="96"/>
        <v>204.1</v>
      </c>
      <c r="O376" s="158">
        <f t="shared" si="96"/>
        <v>0</v>
      </c>
      <c r="P376" s="158">
        <f t="shared" si="96"/>
        <v>204.1</v>
      </c>
      <c r="Q376" s="158">
        <f t="shared" si="96"/>
        <v>0</v>
      </c>
      <c r="R376" s="116">
        <f t="shared" si="77"/>
        <v>141.79999999999998</v>
      </c>
      <c r="S376" s="116">
        <f t="shared" si="86"/>
        <v>262.9885057471264</v>
      </c>
      <c r="T376" s="117">
        <f t="shared" si="78"/>
        <v>-24.699999999999989</v>
      </c>
      <c r="U376" s="117">
        <f t="shared" si="79"/>
        <v>89.204545454545453</v>
      </c>
      <c r="V376" s="116">
        <f t="shared" si="80"/>
        <v>0</v>
      </c>
      <c r="W376" s="116">
        <f t="shared" si="81"/>
        <v>100</v>
      </c>
      <c r="X376" s="116">
        <f t="shared" si="82"/>
        <v>0</v>
      </c>
      <c r="Y376" s="116">
        <f t="shared" si="83"/>
        <v>100</v>
      </c>
      <c r="Z376" s="180"/>
    </row>
    <row r="377" spans="1:26">
      <c r="A377" s="103"/>
      <c r="B377" s="128" t="s">
        <v>114</v>
      </c>
      <c r="C377" s="119">
        <v>22311200</v>
      </c>
      <c r="D377" s="158">
        <f t="shared" si="96"/>
        <v>1259.5</v>
      </c>
      <c r="E377" s="158">
        <f t="shared" si="96"/>
        <v>92.8</v>
      </c>
      <c r="F377" s="158">
        <f t="shared" si="96"/>
        <v>1595</v>
      </c>
      <c r="G377" s="158">
        <f t="shared" si="96"/>
        <v>0</v>
      </c>
      <c r="H377" s="158">
        <f t="shared" si="96"/>
        <v>1675</v>
      </c>
      <c r="I377" s="158">
        <f t="shared" si="96"/>
        <v>0</v>
      </c>
      <c r="J377" s="158">
        <f t="shared" si="96"/>
        <v>946.03300000000002</v>
      </c>
      <c r="K377" s="158">
        <f t="shared" si="96"/>
        <v>0</v>
      </c>
      <c r="L377" s="158">
        <f t="shared" si="96"/>
        <v>1860.8</v>
      </c>
      <c r="M377" s="158">
        <f t="shared" si="96"/>
        <v>0</v>
      </c>
      <c r="N377" s="158">
        <f t="shared" si="96"/>
        <v>1860.8</v>
      </c>
      <c r="O377" s="158">
        <f t="shared" si="96"/>
        <v>0</v>
      </c>
      <c r="P377" s="158">
        <f t="shared" si="96"/>
        <v>1865.8</v>
      </c>
      <c r="Q377" s="158">
        <f t="shared" si="96"/>
        <v>0</v>
      </c>
      <c r="R377" s="116">
        <f t="shared" si="77"/>
        <v>335.5</v>
      </c>
      <c r="S377" s="116">
        <f t="shared" si="86"/>
        <v>126.63755458515284</v>
      </c>
      <c r="T377" s="117">
        <f t="shared" si="78"/>
        <v>265.79999999999995</v>
      </c>
      <c r="U377" s="117">
        <f t="shared" si="79"/>
        <v>116.66457680250784</v>
      </c>
      <c r="V377" s="116">
        <f t="shared" si="80"/>
        <v>0</v>
      </c>
      <c r="W377" s="116">
        <f t="shared" si="81"/>
        <v>100</v>
      </c>
      <c r="X377" s="116">
        <f t="shared" si="82"/>
        <v>5</v>
      </c>
      <c r="Y377" s="116">
        <f t="shared" si="83"/>
        <v>100.26870163370593</v>
      </c>
      <c r="Z377" s="180"/>
    </row>
    <row r="378" spans="1:26" ht="25.5">
      <c r="A378" s="103"/>
      <c r="B378" s="128" t="s">
        <v>115</v>
      </c>
      <c r="C378" s="119">
        <v>22311300</v>
      </c>
      <c r="D378" s="158">
        <f t="shared" ref="D378:Q384" si="97">SUM(D82,D118,D154,D232)+D269+D305+D341</f>
        <v>0</v>
      </c>
      <c r="E378" s="158">
        <f t="shared" si="97"/>
        <v>0</v>
      </c>
      <c r="F378" s="158">
        <f t="shared" si="97"/>
        <v>251</v>
      </c>
      <c r="G378" s="158">
        <f t="shared" si="97"/>
        <v>0</v>
      </c>
      <c r="H378" s="158">
        <f t="shared" si="97"/>
        <v>251</v>
      </c>
      <c r="I378" s="158">
        <f t="shared" si="97"/>
        <v>0</v>
      </c>
      <c r="J378" s="158">
        <f t="shared" si="97"/>
        <v>113.498</v>
      </c>
      <c r="K378" s="158">
        <f t="shared" si="97"/>
        <v>0</v>
      </c>
      <c r="L378" s="158">
        <f t="shared" si="97"/>
        <v>364.1</v>
      </c>
      <c r="M378" s="158">
        <f t="shared" si="97"/>
        <v>0</v>
      </c>
      <c r="N378" s="158">
        <f t="shared" si="97"/>
        <v>364.1</v>
      </c>
      <c r="O378" s="158">
        <f t="shared" si="97"/>
        <v>0</v>
      </c>
      <c r="P378" s="158">
        <f t="shared" si="97"/>
        <v>364.1</v>
      </c>
      <c r="Q378" s="158">
        <f t="shared" si="97"/>
        <v>0</v>
      </c>
      <c r="R378" s="116">
        <f t="shared" si="77"/>
        <v>251</v>
      </c>
      <c r="S378" s="116" t="e">
        <f t="shared" si="86"/>
        <v>#DIV/0!</v>
      </c>
      <c r="T378" s="117">
        <f t="shared" si="78"/>
        <v>113.10000000000002</v>
      </c>
      <c r="U378" s="117">
        <f t="shared" si="79"/>
        <v>145.0597609561753</v>
      </c>
      <c r="V378" s="116">
        <f t="shared" si="80"/>
        <v>0</v>
      </c>
      <c r="W378" s="116">
        <f t="shared" si="81"/>
        <v>100</v>
      </c>
      <c r="X378" s="116">
        <f t="shared" si="82"/>
        <v>0</v>
      </c>
      <c r="Y378" s="116">
        <f t="shared" si="83"/>
        <v>100</v>
      </c>
      <c r="Z378" s="180"/>
    </row>
    <row r="379" spans="1:26">
      <c r="A379" s="103"/>
      <c r="B379" s="128" t="s">
        <v>116</v>
      </c>
      <c r="C379" s="119">
        <v>22311400</v>
      </c>
      <c r="D379" s="158">
        <f t="shared" si="97"/>
        <v>0</v>
      </c>
      <c r="E379" s="158">
        <f t="shared" si="97"/>
        <v>0</v>
      </c>
      <c r="F379" s="158">
        <f t="shared" si="97"/>
        <v>0</v>
      </c>
      <c r="G379" s="158">
        <f t="shared" si="97"/>
        <v>0</v>
      </c>
      <c r="H379" s="158">
        <f t="shared" si="97"/>
        <v>0</v>
      </c>
      <c r="I379" s="158">
        <f t="shared" si="97"/>
        <v>0</v>
      </c>
      <c r="J379" s="158">
        <f t="shared" si="97"/>
        <v>0</v>
      </c>
      <c r="K379" s="158">
        <f t="shared" si="97"/>
        <v>0</v>
      </c>
      <c r="L379" s="158">
        <f t="shared" si="97"/>
        <v>0</v>
      </c>
      <c r="M379" s="158">
        <f t="shared" si="97"/>
        <v>0</v>
      </c>
      <c r="N379" s="158">
        <f t="shared" si="97"/>
        <v>0</v>
      </c>
      <c r="O379" s="158">
        <f t="shared" si="97"/>
        <v>0</v>
      </c>
      <c r="P379" s="158">
        <f t="shared" si="97"/>
        <v>0</v>
      </c>
      <c r="Q379" s="158">
        <f t="shared" si="97"/>
        <v>0</v>
      </c>
      <c r="R379" s="116">
        <f t="shared" si="77"/>
        <v>0</v>
      </c>
      <c r="S379" s="116" t="e">
        <f t="shared" si="86"/>
        <v>#DIV/0!</v>
      </c>
      <c r="T379" s="117">
        <f t="shared" si="78"/>
        <v>0</v>
      </c>
      <c r="U379" s="117" t="e">
        <f t="shared" si="79"/>
        <v>#DIV/0!</v>
      </c>
      <c r="V379" s="116">
        <f t="shared" si="80"/>
        <v>0</v>
      </c>
      <c r="W379" s="116" t="e">
        <f t="shared" si="81"/>
        <v>#DIV/0!</v>
      </c>
      <c r="X379" s="116">
        <f t="shared" si="82"/>
        <v>0</v>
      </c>
      <c r="Y379" s="116" t="e">
        <f t="shared" si="83"/>
        <v>#DIV/0!</v>
      </c>
      <c r="Z379" s="180"/>
    </row>
    <row r="380" spans="1:26">
      <c r="A380" s="103"/>
      <c r="B380" s="128" t="s">
        <v>117</v>
      </c>
      <c r="C380" s="119">
        <v>2235</v>
      </c>
      <c r="D380" s="158">
        <f t="shared" si="97"/>
        <v>0</v>
      </c>
      <c r="E380" s="158">
        <f t="shared" si="97"/>
        <v>0</v>
      </c>
      <c r="F380" s="158">
        <f t="shared" si="97"/>
        <v>0</v>
      </c>
      <c r="G380" s="158">
        <f t="shared" si="97"/>
        <v>0</v>
      </c>
      <c r="H380" s="158">
        <f t="shared" si="97"/>
        <v>0</v>
      </c>
      <c r="I380" s="158">
        <f t="shared" si="97"/>
        <v>0</v>
      </c>
      <c r="J380" s="158">
        <f t="shared" si="97"/>
        <v>0</v>
      </c>
      <c r="K380" s="158">
        <f t="shared" si="97"/>
        <v>0</v>
      </c>
      <c r="L380" s="158">
        <f t="shared" si="97"/>
        <v>0</v>
      </c>
      <c r="M380" s="158">
        <f t="shared" si="97"/>
        <v>0</v>
      </c>
      <c r="N380" s="158">
        <f t="shared" si="97"/>
        <v>0</v>
      </c>
      <c r="O380" s="158">
        <f t="shared" si="97"/>
        <v>0</v>
      </c>
      <c r="P380" s="158">
        <f t="shared" si="97"/>
        <v>0</v>
      </c>
      <c r="Q380" s="158">
        <f t="shared" si="97"/>
        <v>0</v>
      </c>
      <c r="R380" s="116">
        <f t="shared" si="77"/>
        <v>0</v>
      </c>
      <c r="S380" s="116" t="e">
        <f t="shared" si="86"/>
        <v>#DIV/0!</v>
      </c>
      <c r="T380" s="117">
        <f t="shared" si="78"/>
        <v>0</v>
      </c>
      <c r="U380" s="117" t="e">
        <f t="shared" si="79"/>
        <v>#DIV/0!</v>
      </c>
      <c r="V380" s="116">
        <f t="shared" si="80"/>
        <v>0</v>
      </c>
      <c r="W380" s="116" t="e">
        <f t="shared" si="81"/>
        <v>#DIV/0!</v>
      </c>
      <c r="X380" s="116">
        <f t="shared" si="82"/>
        <v>0</v>
      </c>
      <c r="Y380" s="116" t="e">
        <f t="shared" si="83"/>
        <v>#DIV/0!</v>
      </c>
      <c r="Z380" s="180"/>
    </row>
    <row r="381" spans="1:26">
      <c r="A381" s="103"/>
      <c r="B381" s="118" t="s">
        <v>118</v>
      </c>
      <c r="C381" s="135">
        <v>2511</v>
      </c>
      <c r="D381" s="158">
        <f t="shared" si="97"/>
        <v>0</v>
      </c>
      <c r="E381" s="158">
        <f t="shared" si="97"/>
        <v>0</v>
      </c>
      <c r="F381" s="158">
        <f t="shared" si="97"/>
        <v>0</v>
      </c>
      <c r="G381" s="158">
        <f t="shared" si="97"/>
        <v>0</v>
      </c>
      <c r="H381" s="158">
        <f t="shared" si="97"/>
        <v>0</v>
      </c>
      <c r="I381" s="158">
        <f t="shared" si="97"/>
        <v>0</v>
      </c>
      <c r="J381" s="158">
        <f t="shared" si="97"/>
        <v>0</v>
      </c>
      <c r="K381" s="158">
        <f t="shared" si="97"/>
        <v>0</v>
      </c>
      <c r="L381" s="158">
        <f t="shared" si="97"/>
        <v>0</v>
      </c>
      <c r="M381" s="158">
        <f t="shared" si="97"/>
        <v>0</v>
      </c>
      <c r="N381" s="158">
        <f t="shared" si="97"/>
        <v>0</v>
      </c>
      <c r="O381" s="158">
        <f t="shared" si="97"/>
        <v>0</v>
      </c>
      <c r="P381" s="158">
        <f t="shared" si="97"/>
        <v>0</v>
      </c>
      <c r="Q381" s="158">
        <f t="shared" si="97"/>
        <v>0</v>
      </c>
      <c r="R381" s="116">
        <f t="shared" ref="R381:R444" si="98">F381-D381</f>
        <v>0</v>
      </c>
      <c r="S381" s="116" t="e">
        <f t="shared" si="86"/>
        <v>#DIV/0!</v>
      </c>
      <c r="T381" s="117">
        <f t="shared" ref="T381:T444" si="99">L381-F381</f>
        <v>0</v>
      </c>
      <c r="U381" s="117" t="e">
        <f t="shared" ref="U381:U444" si="100">L381/F381*100</f>
        <v>#DIV/0!</v>
      </c>
      <c r="V381" s="116">
        <f t="shared" ref="V381:V444" si="101">N381-L381</f>
        <v>0</v>
      </c>
      <c r="W381" s="116" t="e">
        <f t="shared" ref="W381:W444" si="102">+N381/L381*100</f>
        <v>#DIV/0!</v>
      </c>
      <c r="X381" s="116">
        <f t="shared" ref="X381:X444" si="103">P381-N381</f>
        <v>0</v>
      </c>
      <c r="Y381" s="116" t="e">
        <f t="shared" ref="Y381:Y444" si="104">+P381/N381*100</f>
        <v>#DIV/0!</v>
      </c>
      <c r="Z381" s="180"/>
    </row>
    <row r="382" spans="1:26">
      <c r="A382" s="103"/>
      <c r="B382" s="118" t="s">
        <v>119</v>
      </c>
      <c r="C382" s="135">
        <v>2512</v>
      </c>
      <c r="D382" s="158">
        <f t="shared" si="97"/>
        <v>0</v>
      </c>
      <c r="E382" s="158">
        <f t="shared" si="97"/>
        <v>0</v>
      </c>
      <c r="F382" s="158">
        <f t="shared" si="97"/>
        <v>0</v>
      </c>
      <c r="G382" s="158">
        <f t="shared" si="97"/>
        <v>0</v>
      </c>
      <c r="H382" s="158">
        <f t="shared" si="97"/>
        <v>0</v>
      </c>
      <c r="I382" s="158">
        <f t="shared" si="97"/>
        <v>0</v>
      </c>
      <c r="J382" s="158">
        <f t="shared" si="97"/>
        <v>0</v>
      </c>
      <c r="K382" s="158">
        <f t="shared" si="97"/>
        <v>0</v>
      </c>
      <c r="L382" s="158">
        <f t="shared" si="97"/>
        <v>0</v>
      </c>
      <c r="M382" s="158">
        <f t="shared" si="97"/>
        <v>0</v>
      </c>
      <c r="N382" s="158">
        <f t="shared" si="97"/>
        <v>0</v>
      </c>
      <c r="O382" s="158">
        <f t="shared" si="97"/>
        <v>0</v>
      </c>
      <c r="P382" s="158">
        <f t="shared" si="97"/>
        <v>0</v>
      </c>
      <c r="Q382" s="158">
        <f t="shared" si="97"/>
        <v>0</v>
      </c>
      <c r="R382" s="116">
        <f t="shared" si="98"/>
        <v>0</v>
      </c>
      <c r="S382" s="116" t="e">
        <f t="shared" si="86"/>
        <v>#DIV/0!</v>
      </c>
      <c r="T382" s="117">
        <f t="shared" si="99"/>
        <v>0</v>
      </c>
      <c r="U382" s="117" t="e">
        <f t="shared" si="100"/>
        <v>#DIV/0!</v>
      </c>
      <c r="V382" s="116">
        <f t="shared" si="101"/>
        <v>0</v>
      </c>
      <c r="W382" s="116" t="e">
        <f t="shared" si="102"/>
        <v>#DIV/0!</v>
      </c>
      <c r="X382" s="116">
        <f t="shared" si="103"/>
        <v>0</v>
      </c>
      <c r="Y382" s="116" t="e">
        <f t="shared" si="104"/>
        <v>#DIV/0!</v>
      </c>
      <c r="Z382" s="180"/>
    </row>
    <row r="383" spans="1:26">
      <c r="A383" s="103"/>
      <c r="B383" s="118" t="s">
        <v>142</v>
      </c>
      <c r="C383" s="135">
        <v>26211300</v>
      </c>
      <c r="D383" s="158">
        <f t="shared" si="97"/>
        <v>100</v>
      </c>
      <c r="E383" s="158">
        <f t="shared" si="97"/>
        <v>0</v>
      </c>
      <c r="F383" s="158">
        <f t="shared" si="97"/>
        <v>100</v>
      </c>
      <c r="G383" s="158">
        <f t="shared" si="97"/>
        <v>0</v>
      </c>
      <c r="H383" s="158">
        <f t="shared" si="97"/>
        <v>200</v>
      </c>
      <c r="I383" s="158">
        <f t="shared" si="97"/>
        <v>0</v>
      </c>
      <c r="J383" s="158">
        <f t="shared" si="97"/>
        <v>100</v>
      </c>
      <c r="K383" s="158">
        <f t="shared" si="97"/>
        <v>0</v>
      </c>
      <c r="L383" s="158">
        <f t="shared" si="97"/>
        <v>200</v>
      </c>
      <c r="M383" s="158">
        <f t="shared" si="97"/>
        <v>0</v>
      </c>
      <c r="N383" s="158">
        <f t="shared" si="97"/>
        <v>200</v>
      </c>
      <c r="O383" s="158">
        <f t="shared" si="97"/>
        <v>0</v>
      </c>
      <c r="P383" s="158">
        <f t="shared" si="97"/>
        <v>200</v>
      </c>
      <c r="Q383" s="158">
        <f t="shared" si="97"/>
        <v>0</v>
      </c>
      <c r="R383" s="116">
        <f t="shared" si="98"/>
        <v>0</v>
      </c>
      <c r="S383" s="116">
        <f t="shared" si="86"/>
        <v>100</v>
      </c>
      <c r="T383" s="117">
        <f t="shared" si="99"/>
        <v>100</v>
      </c>
      <c r="U383" s="117">
        <f t="shared" si="100"/>
        <v>200</v>
      </c>
      <c r="V383" s="116">
        <f t="shared" si="101"/>
        <v>0</v>
      </c>
      <c r="W383" s="116">
        <f t="shared" si="102"/>
        <v>100</v>
      </c>
      <c r="X383" s="116">
        <f t="shared" si="103"/>
        <v>0</v>
      </c>
      <c r="Y383" s="116">
        <f t="shared" si="104"/>
        <v>100</v>
      </c>
      <c r="Z383" s="180"/>
    </row>
    <row r="384" spans="1:26" ht="25.5">
      <c r="A384" s="103"/>
      <c r="B384" s="136" t="s">
        <v>121</v>
      </c>
      <c r="C384" s="119">
        <v>2721</v>
      </c>
      <c r="D384" s="158">
        <f t="shared" si="97"/>
        <v>0</v>
      </c>
      <c r="E384" s="158">
        <f t="shared" si="97"/>
        <v>0</v>
      </c>
      <c r="F384" s="158">
        <f t="shared" si="97"/>
        <v>0</v>
      </c>
      <c r="G384" s="158">
        <f t="shared" si="97"/>
        <v>0</v>
      </c>
      <c r="H384" s="158">
        <f t="shared" si="97"/>
        <v>0</v>
      </c>
      <c r="I384" s="158">
        <f t="shared" si="97"/>
        <v>0</v>
      </c>
      <c r="J384" s="158">
        <f t="shared" si="97"/>
        <v>0</v>
      </c>
      <c r="K384" s="158">
        <f t="shared" si="97"/>
        <v>0</v>
      </c>
      <c r="L384" s="158">
        <f t="shared" si="97"/>
        <v>0</v>
      </c>
      <c r="M384" s="158">
        <f t="shared" si="97"/>
        <v>0</v>
      </c>
      <c r="N384" s="158">
        <f t="shared" si="97"/>
        <v>0</v>
      </c>
      <c r="O384" s="158">
        <f t="shared" si="97"/>
        <v>0</v>
      </c>
      <c r="P384" s="158">
        <f t="shared" si="97"/>
        <v>0</v>
      </c>
      <c r="Q384" s="158">
        <f t="shared" si="97"/>
        <v>0</v>
      </c>
      <c r="R384" s="116">
        <f t="shared" si="98"/>
        <v>0</v>
      </c>
      <c r="S384" s="116" t="e">
        <f t="shared" si="86"/>
        <v>#DIV/0!</v>
      </c>
      <c r="T384" s="117">
        <f t="shared" si="99"/>
        <v>0</v>
      </c>
      <c r="U384" s="117" t="e">
        <f t="shared" si="100"/>
        <v>#DIV/0!</v>
      </c>
      <c r="V384" s="116">
        <f t="shared" si="101"/>
        <v>0</v>
      </c>
      <c r="W384" s="116" t="e">
        <f t="shared" si="102"/>
        <v>#DIV/0!</v>
      </c>
      <c r="X384" s="116">
        <f t="shared" si="103"/>
        <v>0</v>
      </c>
      <c r="Y384" s="116" t="e">
        <f t="shared" si="104"/>
        <v>#DIV/0!</v>
      </c>
      <c r="Z384" s="180"/>
    </row>
    <row r="385" spans="1:26" ht="25.5">
      <c r="A385" s="103"/>
      <c r="B385" s="136" t="s">
        <v>151</v>
      </c>
      <c r="C385" s="129">
        <v>2822</v>
      </c>
      <c r="D385" s="158">
        <f t="shared" ref="D385:Q385" si="105">D239</f>
        <v>0</v>
      </c>
      <c r="E385" s="158">
        <f t="shared" si="105"/>
        <v>0</v>
      </c>
      <c r="F385" s="158">
        <f t="shared" si="105"/>
        <v>0</v>
      </c>
      <c r="G385" s="158">
        <f t="shared" si="105"/>
        <v>0</v>
      </c>
      <c r="H385" s="158">
        <f t="shared" si="105"/>
        <v>0</v>
      </c>
      <c r="I385" s="158">
        <f t="shared" si="105"/>
        <v>0</v>
      </c>
      <c r="J385" s="158">
        <f t="shared" si="105"/>
        <v>0</v>
      </c>
      <c r="K385" s="158">
        <f t="shared" si="105"/>
        <v>0</v>
      </c>
      <c r="L385" s="158">
        <f t="shared" si="105"/>
        <v>0</v>
      </c>
      <c r="M385" s="158">
        <f t="shared" si="105"/>
        <v>0</v>
      </c>
      <c r="N385" s="158">
        <f t="shared" si="105"/>
        <v>0</v>
      </c>
      <c r="O385" s="158">
        <f t="shared" si="105"/>
        <v>0</v>
      </c>
      <c r="P385" s="158">
        <f t="shared" si="105"/>
        <v>0</v>
      </c>
      <c r="Q385" s="158">
        <f t="shared" si="105"/>
        <v>0</v>
      </c>
      <c r="R385" s="116">
        <f t="shared" si="98"/>
        <v>0</v>
      </c>
      <c r="S385" s="116" t="e">
        <f t="shared" si="86"/>
        <v>#DIV/0!</v>
      </c>
      <c r="T385" s="117">
        <f t="shared" si="99"/>
        <v>0</v>
      </c>
      <c r="U385" s="117" t="e">
        <f t="shared" si="100"/>
        <v>#DIV/0!</v>
      </c>
      <c r="V385" s="116">
        <f t="shared" si="101"/>
        <v>0</v>
      </c>
      <c r="W385" s="116" t="e">
        <f t="shared" si="102"/>
        <v>#DIV/0!</v>
      </c>
      <c r="X385" s="116">
        <f t="shared" si="103"/>
        <v>0</v>
      </c>
      <c r="Y385" s="116" t="e">
        <f t="shared" si="104"/>
        <v>#DIV/0!</v>
      </c>
      <c r="Z385" s="180"/>
    </row>
    <row r="386" spans="1:26">
      <c r="A386" s="103"/>
      <c r="B386" s="139" t="s">
        <v>124</v>
      </c>
      <c r="C386" s="129">
        <v>2823</v>
      </c>
      <c r="D386" s="164">
        <f t="shared" ref="D386:Q386" si="106">D89+D125+D240</f>
        <v>11.5</v>
      </c>
      <c r="E386" s="164">
        <f t="shared" si="106"/>
        <v>0</v>
      </c>
      <c r="F386" s="164">
        <f t="shared" si="106"/>
        <v>110</v>
      </c>
      <c r="G386" s="164">
        <f t="shared" si="106"/>
        <v>0</v>
      </c>
      <c r="H386" s="164">
        <f t="shared" si="106"/>
        <v>110</v>
      </c>
      <c r="I386" s="164">
        <f t="shared" si="106"/>
        <v>0</v>
      </c>
      <c r="J386" s="164">
        <f t="shared" si="106"/>
        <v>10.7</v>
      </c>
      <c r="K386" s="164">
        <f t="shared" si="106"/>
        <v>0</v>
      </c>
      <c r="L386" s="164">
        <f t="shared" si="106"/>
        <v>110</v>
      </c>
      <c r="M386" s="164">
        <f t="shared" si="106"/>
        <v>0</v>
      </c>
      <c r="N386" s="164">
        <f t="shared" si="106"/>
        <v>110</v>
      </c>
      <c r="O386" s="164">
        <f t="shared" si="106"/>
        <v>0</v>
      </c>
      <c r="P386" s="164">
        <f t="shared" si="106"/>
        <v>110</v>
      </c>
      <c r="Q386" s="164">
        <f t="shared" si="106"/>
        <v>0</v>
      </c>
      <c r="R386" s="116">
        <f t="shared" si="98"/>
        <v>98.5</v>
      </c>
      <c r="S386" s="116">
        <f t="shared" si="86"/>
        <v>956.52173913043475</v>
      </c>
      <c r="T386" s="117">
        <f t="shared" si="99"/>
        <v>0</v>
      </c>
      <c r="U386" s="117">
        <f t="shared" si="100"/>
        <v>100</v>
      </c>
      <c r="V386" s="116">
        <f t="shared" si="101"/>
        <v>0</v>
      </c>
      <c r="W386" s="116">
        <f t="shared" si="102"/>
        <v>100</v>
      </c>
      <c r="X386" s="116">
        <f t="shared" si="103"/>
        <v>0</v>
      </c>
      <c r="Y386" s="116">
        <f t="shared" si="104"/>
        <v>100</v>
      </c>
      <c r="Z386" s="180"/>
    </row>
    <row r="387" spans="1:26">
      <c r="A387" s="103"/>
      <c r="B387" s="122" t="s">
        <v>125</v>
      </c>
      <c r="C387" s="129">
        <v>2824</v>
      </c>
      <c r="D387" s="164">
        <f t="shared" ref="D387:Q387" si="107">D90+D126+D161+D277+D313+D349</f>
        <v>2208.0940000000001</v>
      </c>
      <c r="E387" s="164">
        <f t="shared" si="107"/>
        <v>0</v>
      </c>
      <c r="F387" s="164">
        <f t="shared" si="107"/>
        <v>4000</v>
      </c>
      <c r="G387" s="164">
        <f t="shared" si="107"/>
        <v>0</v>
      </c>
      <c r="H387" s="164">
        <f t="shared" si="107"/>
        <v>4000</v>
      </c>
      <c r="I387" s="164">
        <f t="shared" si="107"/>
        <v>0</v>
      </c>
      <c r="J387" s="164">
        <f t="shared" si="107"/>
        <v>812.88</v>
      </c>
      <c r="K387" s="164">
        <f t="shared" si="107"/>
        <v>0</v>
      </c>
      <c r="L387" s="164">
        <f t="shared" si="107"/>
        <v>4000</v>
      </c>
      <c r="M387" s="164">
        <f t="shared" si="107"/>
        <v>0</v>
      </c>
      <c r="N387" s="164">
        <f t="shared" si="107"/>
        <v>4000</v>
      </c>
      <c r="O387" s="164">
        <f t="shared" si="107"/>
        <v>0</v>
      </c>
      <c r="P387" s="164">
        <f t="shared" si="107"/>
        <v>4000</v>
      </c>
      <c r="Q387" s="164">
        <f t="shared" si="107"/>
        <v>0</v>
      </c>
      <c r="R387" s="116">
        <f t="shared" si="98"/>
        <v>1791.9059999999999</v>
      </c>
      <c r="S387" s="116">
        <f t="shared" si="86"/>
        <v>181.15170821532053</v>
      </c>
      <c r="T387" s="117">
        <f t="shared" si="99"/>
        <v>0</v>
      </c>
      <c r="U387" s="117">
        <f t="shared" si="100"/>
        <v>100</v>
      </c>
      <c r="V387" s="116">
        <f t="shared" si="101"/>
        <v>0</v>
      </c>
      <c r="W387" s="116">
        <f t="shared" si="102"/>
        <v>100</v>
      </c>
      <c r="X387" s="116">
        <f t="shared" si="103"/>
        <v>0</v>
      </c>
      <c r="Y387" s="116">
        <f t="shared" si="104"/>
        <v>100</v>
      </c>
      <c r="Z387" s="180"/>
    </row>
    <row r="388" spans="1:26">
      <c r="A388" s="103"/>
      <c r="B388" s="140" t="s">
        <v>126</v>
      </c>
      <c r="C388" s="119"/>
      <c r="D388" s="169">
        <f t="shared" ref="D388:Q388" si="108">SUM(D389:D391)</f>
        <v>60734.038</v>
      </c>
      <c r="E388" s="169">
        <f t="shared" si="108"/>
        <v>465.5</v>
      </c>
      <c r="F388" s="169">
        <f t="shared" si="108"/>
        <v>24715.8</v>
      </c>
      <c r="G388" s="169">
        <f t="shared" si="108"/>
        <v>0</v>
      </c>
      <c r="H388" s="169">
        <f t="shared" si="108"/>
        <v>24765.8</v>
      </c>
      <c r="I388" s="169">
        <f t="shared" si="108"/>
        <v>120.4</v>
      </c>
      <c r="J388" s="169">
        <f t="shared" si="108"/>
        <v>61.15</v>
      </c>
      <c r="K388" s="169">
        <f t="shared" si="108"/>
        <v>0</v>
      </c>
      <c r="L388" s="169">
        <f t="shared" si="108"/>
        <v>33875.699999999997</v>
      </c>
      <c r="M388" s="169">
        <f t="shared" si="108"/>
        <v>0</v>
      </c>
      <c r="N388" s="169">
        <f t="shared" si="108"/>
        <v>31434.400000000001</v>
      </c>
      <c r="O388" s="169">
        <f t="shared" si="108"/>
        <v>0</v>
      </c>
      <c r="P388" s="169">
        <f t="shared" si="108"/>
        <v>29053</v>
      </c>
      <c r="Q388" s="169">
        <f t="shared" si="108"/>
        <v>0</v>
      </c>
      <c r="R388" s="116">
        <f t="shared" si="98"/>
        <v>-36018.237999999998</v>
      </c>
      <c r="S388" s="116">
        <f t="shared" si="86"/>
        <v>40.695137049836859</v>
      </c>
      <c r="T388" s="117">
        <f t="shared" si="99"/>
        <v>9159.8999999999978</v>
      </c>
      <c r="U388" s="117">
        <f t="shared" si="100"/>
        <v>137.06090840676814</v>
      </c>
      <c r="V388" s="116">
        <f t="shared" si="101"/>
        <v>-2441.2999999999956</v>
      </c>
      <c r="W388" s="116">
        <f t="shared" si="102"/>
        <v>92.793359251616963</v>
      </c>
      <c r="X388" s="116">
        <f t="shared" si="103"/>
        <v>-2381.4000000000015</v>
      </c>
      <c r="Y388" s="116">
        <f t="shared" si="104"/>
        <v>92.424223144071462</v>
      </c>
      <c r="Z388" s="180"/>
    </row>
    <row r="389" spans="1:26">
      <c r="A389" s="103"/>
      <c r="B389" s="118" t="s">
        <v>127</v>
      </c>
      <c r="C389" s="119">
        <v>3111</v>
      </c>
      <c r="D389" s="158">
        <f t="shared" ref="D389:Q391" si="109">SUM(D92,D128,D163,D242)+D279+D315+D351</f>
        <v>19248.88</v>
      </c>
      <c r="E389" s="158">
        <f t="shared" si="109"/>
        <v>465.5</v>
      </c>
      <c r="F389" s="158">
        <f t="shared" si="109"/>
        <v>500</v>
      </c>
      <c r="G389" s="158">
        <f t="shared" si="109"/>
        <v>0</v>
      </c>
      <c r="H389" s="158">
        <f t="shared" si="109"/>
        <v>500</v>
      </c>
      <c r="I389" s="158">
        <f t="shared" si="109"/>
        <v>120.4</v>
      </c>
      <c r="J389" s="158">
        <f t="shared" si="109"/>
        <v>0</v>
      </c>
      <c r="K389" s="158">
        <f t="shared" si="109"/>
        <v>0</v>
      </c>
      <c r="L389" s="158">
        <f t="shared" si="109"/>
        <v>0</v>
      </c>
      <c r="M389" s="158">
        <f t="shared" si="109"/>
        <v>0</v>
      </c>
      <c r="N389" s="158">
        <f t="shared" si="109"/>
        <v>0</v>
      </c>
      <c r="O389" s="158">
        <f t="shared" si="109"/>
        <v>0</v>
      </c>
      <c r="P389" s="158">
        <f t="shared" si="109"/>
        <v>0</v>
      </c>
      <c r="Q389" s="158">
        <f t="shared" si="109"/>
        <v>0</v>
      </c>
      <c r="R389" s="116">
        <f t="shared" si="98"/>
        <v>-18748.88</v>
      </c>
      <c r="S389" s="116">
        <f t="shared" si="86"/>
        <v>2.5975537278013059</v>
      </c>
      <c r="T389" s="117">
        <f t="shared" si="99"/>
        <v>-500</v>
      </c>
      <c r="U389" s="117">
        <f t="shared" si="100"/>
        <v>0</v>
      </c>
      <c r="V389" s="116">
        <f t="shared" si="101"/>
        <v>0</v>
      </c>
      <c r="W389" s="116" t="e">
        <f t="shared" si="102"/>
        <v>#DIV/0!</v>
      </c>
      <c r="X389" s="116">
        <f t="shared" si="103"/>
        <v>0</v>
      </c>
      <c r="Y389" s="116" t="e">
        <f t="shared" si="104"/>
        <v>#DIV/0!</v>
      </c>
      <c r="Z389" s="180"/>
    </row>
    <row r="390" spans="1:26">
      <c r="A390" s="103"/>
      <c r="B390" s="118" t="s">
        <v>128</v>
      </c>
      <c r="C390" s="119">
        <v>3112</v>
      </c>
      <c r="D390" s="158">
        <f t="shared" si="109"/>
        <v>41485.158000000003</v>
      </c>
      <c r="E390" s="158">
        <f t="shared" si="109"/>
        <v>0</v>
      </c>
      <c r="F390" s="158">
        <f t="shared" si="109"/>
        <v>24215.8</v>
      </c>
      <c r="G390" s="158">
        <f t="shared" si="109"/>
        <v>0</v>
      </c>
      <c r="H390" s="158">
        <f t="shared" si="109"/>
        <v>24265.8</v>
      </c>
      <c r="I390" s="158">
        <f t="shared" si="109"/>
        <v>0</v>
      </c>
      <c r="J390" s="158">
        <f t="shared" si="109"/>
        <v>61.15</v>
      </c>
      <c r="K390" s="158">
        <f t="shared" si="109"/>
        <v>0</v>
      </c>
      <c r="L390" s="158">
        <f t="shared" si="109"/>
        <v>33875.699999999997</v>
      </c>
      <c r="M390" s="158">
        <f t="shared" si="109"/>
        <v>0</v>
      </c>
      <c r="N390" s="158">
        <f t="shared" si="109"/>
        <v>31434.400000000001</v>
      </c>
      <c r="O390" s="158">
        <f t="shared" si="109"/>
        <v>0</v>
      </c>
      <c r="P390" s="158">
        <f t="shared" si="109"/>
        <v>29053</v>
      </c>
      <c r="Q390" s="158">
        <f t="shared" si="109"/>
        <v>0</v>
      </c>
      <c r="R390" s="116">
        <f t="shared" si="98"/>
        <v>-17269.358000000004</v>
      </c>
      <c r="S390" s="116">
        <f t="shared" si="86"/>
        <v>58.372201450938178</v>
      </c>
      <c r="T390" s="117">
        <f t="shared" si="99"/>
        <v>9659.8999999999978</v>
      </c>
      <c r="U390" s="117">
        <f t="shared" si="100"/>
        <v>139.89089767837527</v>
      </c>
      <c r="V390" s="116">
        <f t="shared" si="101"/>
        <v>-2441.2999999999956</v>
      </c>
      <c r="W390" s="116">
        <f t="shared" si="102"/>
        <v>92.793359251616963</v>
      </c>
      <c r="X390" s="116">
        <f t="shared" si="103"/>
        <v>-2381.4000000000015</v>
      </c>
      <c r="Y390" s="116">
        <f t="shared" si="104"/>
        <v>92.424223144071462</v>
      </c>
      <c r="Z390" s="180"/>
    </row>
    <row r="391" spans="1:26">
      <c r="A391" s="103"/>
      <c r="B391" s="118" t="s">
        <v>143</v>
      </c>
      <c r="C391" s="119">
        <v>3113</v>
      </c>
      <c r="D391" s="158">
        <f t="shared" si="109"/>
        <v>0</v>
      </c>
      <c r="E391" s="158">
        <f t="shared" si="109"/>
        <v>0</v>
      </c>
      <c r="F391" s="158">
        <f t="shared" si="109"/>
        <v>0</v>
      </c>
      <c r="G391" s="158">
        <f t="shared" si="109"/>
        <v>0</v>
      </c>
      <c r="H391" s="158">
        <f t="shared" si="109"/>
        <v>0</v>
      </c>
      <c r="I391" s="158">
        <f t="shared" si="109"/>
        <v>0</v>
      </c>
      <c r="J391" s="158">
        <f t="shared" si="109"/>
        <v>0</v>
      </c>
      <c r="K391" s="158">
        <f t="shared" si="109"/>
        <v>0</v>
      </c>
      <c r="L391" s="158">
        <f t="shared" si="109"/>
        <v>0</v>
      </c>
      <c r="M391" s="158">
        <f t="shared" si="109"/>
        <v>0</v>
      </c>
      <c r="N391" s="158">
        <f t="shared" si="109"/>
        <v>0</v>
      </c>
      <c r="O391" s="158">
        <f t="shared" si="109"/>
        <v>0</v>
      </c>
      <c r="P391" s="158">
        <f t="shared" si="109"/>
        <v>0</v>
      </c>
      <c r="Q391" s="158">
        <f t="shared" si="109"/>
        <v>0</v>
      </c>
      <c r="R391" s="116">
        <f t="shared" si="98"/>
        <v>0</v>
      </c>
      <c r="S391" s="116" t="e">
        <f t="shared" si="86"/>
        <v>#DIV/0!</v>
      </c>
      <c r="T391" s="117">
        <f t="shared" si="99"/>
        <v>0</v>
      </c>
      <c r="U391" s="117" t="e">
        <f t="shared" si="100"/>
        <v>#DIV/0!</v>
      </c>
      <c r="V391" s="116">
        <f t="shared" si="101"/>
        <v>0</v>
      </c>
      <c r="W391" s="116" t="e">
        <f t="shared" si="102"/>
        <v>#DIV/0!</v>
      </c>
      <c r="X391" s="116">
        <f t="shared" si="103"/>
        <v>0</v>
      </c>
      <c r="Y391" s="116" t="e">
        <f t="shared" si="104"/>
        <v>#DIV/0!</v>
      </c>
      <c r="Z391" s="180"/>
    </row>
    <row r="392" spans="1:26">
      <c r="A392" s="103"/>
      <c r="B392" s="181"/>
      <c r="C392" s="154"/>
      <c r="D392" s="151"/>
      <c r="E392" s="151"/>
      <c r="F392" s="151"/>
      <c r="G392" s="151"/>
      <c r="H392" s="151"/>
      <c r="I392" s="151"/>
      <c r="J392" s="152"/>
      <c r="K392" s="152"/>
      <c r="L392" s="151"/>
      <c r="M392" s="151"/>
      <c r="N392" s="151"/>
      <c r="O392" s="151"/>
      <c r="P392" s="151"/>
      <c r="Q392" s="151"/>
      <c r="R392" s="116">
        <f t="shared" si="98"/>
        <v>0</v>
      </c>
      <c r="S392" s="116" t="e">
        <f t="shared" si="86"/>
        <v>#DIV/0!</v>
      </c>
      <c r="T392" s="117">
        <f t="shared" si="99"/>
        <v>0</v>
      </c>
      <c r="U392" s="117" t="e">
        <f t="shared" si="100"/>
        <v>#DIV/0!</v>
      </c>
      <c r="V392" s="116">
        <f t="shared" si="101"/>
        <v>0</v>
      </c>
      <c r="W392" s="116" t="e">
        <f t="shared" si="102"/>
        <v>#DIV/0!</v>
      </c>
      <c r="X392" s="116">
        <f t="shared" si="103"/>
        <v>0</v>
      </c>
      <c r="Y392" s="116" t="e">
        <f t="shared" si="104"/>
        <v>#DIV/0!</v>
      </c>
      <c r="Z392" s="180"/>
    </row>
    <row r="393" spans="1:26">
      <c r="A393" s="103">
        <v>7</v>
      </c>
      <c r="B393" s="175" t="s">
        <v>155</v>
      </c>
      <c r="C393" s="150">
        <v>702</v>
      </c>
      <c r="D393" s="151"/>
      <c r="E393" s="151"/>
      <c r="F393" s="151"/>
      <c r="G393" s="151"/>
      <c r="H393" s="151"/>
      <c r="I393" s="151"/>
      <c r="J393" s="152"/>
      <c r="K393" s="152"/>
      <c r="L393" s="151"/>
      <c r="M393" s="151"/>
      <c r="N393" s="151"/>
      <c r="O393" s="151"/>
      <c r="P393" s="151"/>
      <c r="Q393" s="151"/>
      <c r="R393" s="116">
        <f t="shared" si="98"/>
        <v>0</v>
      </c>
      <c r="S393" s="116" t="e">
        <f t="shared" si="86"/>
        <v>#DIV/0!</v>
      </c>
      <c r="T393" s="117">
        <f t="shared" si="99"/>
        <v>0</v>
      </c>
      <c r="U393" s="117" t="e">
        <f t="shared" si="100"/>
        <v>#DIV/0!</v>
      </c>
      <c r="V393" s="116">
        <f t="shared" si="101"/>
        <v>0</v>
      </c>
      <c r="W393" s="116" t="e">
        <f t="shared" si="102"/>
        <v>#DIV/0!</v>
      </c>
      <c r="X393" s="116">
        <f t="shared" si="103"/>
        <v>0</v>
      </c>
      <c r="Y393" s="116" t="e">
        <f t="shared" si="104"/>
        <v>#DIV/0!</v>
      </c>
      <c r="Z393" s="180"/>
    </row>
    <row r="394" spans="1:26">
      <c r="A394" s="103"/>
      <c r="B394" s="176" t="s">
        <v>134</v>
      </c>
      <c r="C394" s="154"/>
      <c r="D394" s="111">
        <f>SUM(D395:D401,D406:D423)-D413</f>
        <v>3835.7110000000007</v>
      </c>
      <c r="E394" s="111">
        <f>SUM(E395:E401,E406:E423)-E413</f>
        <v>0</v>
      </c>
      <c r="F394" s="111">
        <f>SUM(F395:F401,F406:F425)-F413</f>
        <v>6147.4000000000005</v>
      </c>
      <c r="G394" s="111">
        <f>SUM(G395:G401,G406:G423)-G413</f>
        <v>0</v>
      </c>
      <c r="H394" s="111">
        <f>SUM(H395:H401,H406:H423)-H413</f>
        <v>5647.4000000000005</v>
      </c>
      <c r="I394" s="111">
        <f>SUM(I395:I401,I406:I423)-I413</f>
        <v>0</v>
      </c>
      <c r="J394" s="155">
        <f>SUM(J395:J401,J406:J427)-J413</f>
        <v>1425.951</v>
      </c>
      <c r="K394" s="155">
        <f>SUM(K395:K401,K406:K423)-K413</f>
        <v>0</v>
      </c>
      <c r="L394" s="111">
        <f>SUM(L395:L401,L406:L425)-L413</f>
        <v>6425.7000000000007</v>
      </c>
      <c r="M394" s="111">
        <f>SUM(M395:M401,M406:M423)-M413</f>
        <v>0</v>
      </c>
      <c r="N394" s="111">
        <f>SUM(N395:N401,N406:N425)-N413</f>
        <v>6425.7000000000007</v>
      </c>
      <c r="O394" s="111">
        <f>SUM(O395:O401,O406:O423)-O413</f>
        <v>0</v>
      </c>
      <c r="P394" s="111">
        <f>SUM(P395:P401,P406:P425)-P413</f>
        <v>6425.7000000000007</v>
      </c>
      <c r="Q394" s="111">
        <f>SUM(Q395:Q401,Q406:Q423)-Q413</f>
        <v>0</v>
      </c>
      <c r="R394" s="116">
        <f t="shared" si="98"/>
        <v>2311.6889999999999</v>
      </c>
      <c r="S394" s="116">
        <f t="shared" si="86"/>
        <v>160.26754883253716</v>
      </c>
      <c r="T394" s="117">
        <f t="shared" si="99"/>
        <v>278.30000000000018</v>
      </c>
      <c r="U394" s="117">
        <f t="shared" si="100"/>
        <v>104.5271171552201</v>
      </c>
      <c r="V394" s="116">
        <f t="shared" si="101"/>
        <v>0</v>
      </c>
      <c r="W394" s="116">
        <f t="shared" si="102"/>
        <v>100</v>
      </c>
      <c r="X394" s="116">
        <f t="shared" si="103"/>
        <v>0</v>
      </c>
      <c r="Y394" s="116">
        <f t="shared" si="104"/>
        <v>100</v>
      </c>
      <c r="Z394" s="180"/>
    </row>
    <row r="395" spans="1:26">
      <c r="A395" s="103"/>
      <c r="B395" s="118" t="s">
        <v>94</v>
      </c>
      <c r="C395" s="119">
        <v>2111</v>
      </c>
      <c r="D395" s="156">
        <v>2658.598</v>
      </c>
      <c r="E395" s="120"/>
      <c r="F395" s="120">
        <v>3190.1</v>
      </c>
      <c r="G395" s="120"/>
      <c r="H395" s="120">
        <v>3190.1</v>
      </c>
      <c r="I395" s="120"/>
      <c r="J395" s="158">
        <v>1026.9590000000001</v>
      </c>
      <c r="K395" s="158"/>
      <c r="L395" s="120">
        <v>3190.1</v>
      </c>
      <c r="M395" s="120"/>
      <c r="N395" s="120">
        <v>3190.1</v>
      </c>
      <c r="O395" s="120"/>
      <c r="P395" s="120">
        <v>3190.1</v>
      </c>
      <c r="Q395" s="120"/>
      <c r="R395" s="116">
        <f t="shared" si="98"/>
        <v>531.50199999999995</v>
      </c>
      <c r="S395" s="116">
        <f t="shared" si="86"/>
        <v>119.99181523494713</v>
      </c>
      <c r="T395" s="117">
        <f t="shared" si="99"/>
        <v>0</v>
      </c>
      <c r="U395" s="117">
        <f t="shared" si="100"/>
        <v>100</v>
      </c>
      <c r="V395" s="116">
        <f t="shared" si="101"/>
        <v>0</v>
      </c>
      <c r="W395" s="116">
        <f t="shared" si="102"/>
        <v>100</v>
      </c>
      <c r="X395" s="116">
        <f t="shared" si="103"/>
        <v>0</v>
      </c>
      <c r="Y395" s="116">
        <f t="shared" si="104"/>
        <v>100</v>
      </c>
      <c r="Z395" s="180"/>
    </row>
    <row r="396" spans="1:26">
      <c r="A396" s="103"/>
      <c r="B396" s="118" t="s">
        <v>135</v>
      </c>
      <c r="C396" s="119">
        <v>2121</v>
      </c>
      <c r="D396" s="156">
        <v>361.26600000000002</v>
      </c>
      <c r="E396" s="120"/>
      <c r="F396" s="159">
        <v>478.3</v>
      </c>
      <c r="G396" s="120"/>
      <c r="H396" s="159">
        <v>478.3</v>
      </c>
      <c r="I396" s="120"/>
      <c r="J396" s="177">
        <v>169.892</v>
      </c>
      <c r="K396" s="158"/>
      <c r="L396" s="159">
        <v>478.3</v>
      </c>
      <c r="M396" s="120"/>
      <c r="N396" s="159">
        <v>478.3</v>
      </c>
      <c r="O396" s="120"/>
      <c r="P396" s="159">
        <v>478.3</v>
      </c>
      <c r="Q396" s="120"/>
      <c r="R396" s="116">
        <f t="shared" si="98"/>
        <v>117.03399999999999</v>
      </c>
      <c r="S396" s="116">
        <f t="shared" si="86"/>
        <v>132.39552019841335</v>
      </c>
      <c r="T396" s="117">
        <f t="shared" si="99"/>
        <v>0</v>
      </c>
      <c r="U396" s="117">
        <f t="shared" si="100"/>
        <v>100</v>
      </c>
      <c r="V396" s="116">
        <f t="shared" si="101"/>
        <v>0</v>
      </c>
      <c r="W396" s="116">
        <f t="shared" si="102"/>
        <v>100</v>
      </c>
      <c r="X396" s="116">
        <f t="shared" si="103"/>
        <v>0</v>
      </c>
      <c r="Y396" s="116">
        <f t="shared" si="104"/>
        <v>100</v>
      </c>
      <c r="Z396" s="180"/>
    </row>
    <row r="397" spans="1:26">
      <c r="A397" s="103"/>
      <c r="B397" s="160" t="s">
        <v>96</v>
      </c>
      <c r="C397" s="119">
        <v>2211</v>
      </c>
      <c r="D397" s="156"/>
      <c r="E397" s="120"/>
      <c r="F397" s="159">
        <v>0</v>
      </c>
      <c r="G397" s="120"/>
      <c r="H397" s="159">
        <v>0</v>
      </c>
      <c r="I397" s="120"/>
      <c r="J397" s="177">
        <v>18.899999999999999</v>
      </c>
      <c r="K397" s="158"/>
      <c r="L397" s="159"/>
      <c r="M397" s="120"/>
      <c r="N397" s="159"/>
      <c r="O397" s="120"/>
      <c r="P397" s="159"/>
      <c r="Q397" s="120"/>
      <c r="R397" s="116">
        <f t="shared" si="98"/>
        <v>0</v>
      </c>
      <c r="S397" s="116" t="e">
        <f t="shared" si="86"/>
        <v>#DIV/0!</v>
      </c>
      <c r="T397" s="117">
        <f t="shared" si="99"/>
        <v>0</v>
      </c>
      <c r="U397" s="117" t="e">
        <f t="shared" si="100"/>
        <v>#DIV/0!</v>
      </c>
      <c r="V397" s="116">
        <f t="shared" si="101"/>
        <v>0</v>
      </c>
      <c r="W397" s="116" t="e">
        <f t="shared" si="102"/>
        <v>#DIV/0!</v>
      </c>
      <c r="X397" s="116">
        <f t="shared" si="103"/>
        <v>0</v>
      </c>
      <c r="Y397" s="116" t="e">
        <f t="shared" si="104"/>
        <v>#DIV/0!</v>
      </c>
      <c r="Z397" s="180"/>
    </row>
    <row r="398" spans="1:26">
      <c r="A398" s="103"/>
      <c r="B398" s="122" t="s">
        <v>97</v>
      </c>
      <c r="C398" s="119">
        <v>2212</v>
      </c>
      <c r="D398" s="156">
        <v>54.9</v>
      </c>
      <c r="E398" s="120"/>
      <c r="F398" s="159">
        <v>80</v>
      </c>
      <c r="G398" s="120"/>
      <c r="H398" s="159">
        <v>80</v>
      </c>
      <c r="I398" s="120"/>
      <c r="J398" s="177"/>
      <c r="K398" s="158"/>
      <c r="L398" s="159">
        <v>92</v>
      </c>
      <c r="M398" s="120"/>
      <c r="N398" s="159">
        <v>92</v>
      </c>
      <c r="O398" s="120"/>
      <c r="P398" s="159">
        <v>92</v>
      </c>
      <c r="Q398" s="120"/>
      <c r="R398" s="116">
        <f t="shared" si="98"/>
        <v>25.1</v>
      </c>
      <c r="S398" s="116">
        <f t="shared" ref="S398:S461" si="110">+F398/D398*100</f>
        <v>145.71948998178507</v>
      </c>
      <c r="T398" s="117">
        <f t="shared" si="99"/>
        <v>12</v>
      </c>
      <c r="U398" s="117">
        <f t="shared" si="100"/>
        <v>114.99999999999999</v>
      </c>
      <c r="V398" s="116">
        <f t="shared" si="101"/>
        <v>0</v>
      </c>
      <c r="W398" s="116">
        <f t="shared" si="102"/>
        <v>100</v>
      </c>
      <c r="X398" s="116">
        <f t="shared" si="103"/>
        <v>0</v>
      </c>
      <c r="Y398" s="116">
        <f t="shared" si="104"/>
        <v>100</v>
      </c>
      <c r="Z398" s="180"/>
    </row>
    <row r="399" spans="1:26">
      <c r="A399" s="103"/>
      <c r="B399" s="118" t="s">
        <v>98</v>
      </c>
      <c r="C399" s="119">
        <v>2213</v>
      </c>
      <c r="D399" s="156"/>
      <c r="E399" s="120"/>
      <c r="F399" s="159">
        <v>0</v>
      </c>
      <c r="G399" s="120"/>
      <c r="H399" s="159">
        <v>0</v>
      </c>
      <c r="I399" s="120"/>
      <c r="J399" s="177"/>
      <c r="K399" s="158"/>
      <c r="L399" s="159"/>
      <c r="M399" s="120"/>
      <c r="N399" s="159"/>
      <c r="O399" s="120"/>
      <c r="P399" s="159"/>
      <c r="Q399" s="120"/>
      <c r="R399" s="116">
        <f t="shared" si="98"/>
        <v>0</v>
      </c>
      <c r="S399" s="116" t="e">
        <f t="shared" si="110"/>
        <v>#DIV/0!</v>
      </c>
      <c r="T399" s="117">
        <f t="shared" si="99"/>
        <v>0</v>
      </c>
      <c r="U399" s="117" t="e">
        <f t="shared" si="100"/>
        <v>#DIV/0!</v>
      </c>
      <c r="V399" s="116">
        <f t="shared" si="101"/>
        <v>0</v>
      </c>
      <c r="W399" s="116" t="e">
        <f t="shared" si="102"/>
        <v>#DIV/0!</v>
      </c>
      <c r="X399" s="116">
        <f t="shared" si="103"/>
        <v>0</v>
      </c>
      <c r="Y399" s="116" t="e">
        <f t="shared" si="104"/>
        <v>#DIV/0!</v>
      </c>
      <c r="Z399" s="180"/>
    </row>
    <row r="400" spans="1:26">
      <c r="A400" s="103"/>
      <c r="B400" s="118" t="s">
        <v>99</v>
      </c>
      <c r="C400" s="119">
        <v>2214</v>
      </c>
      <c r="D400" s="156">
        <v>143.84700000000001</v>
      </c>
      <c r="E400" s="120"/>
      <c r="F400" s="159">
        <v>137.5</v>
      </c>
      <c r="G400" s="120"/>
      <c r="H400" s="159">
        <v>137.5</v>
      </c>
      <c r="I400" s="120"/>
      <c r="J400" s="177">
        <v>20</v>
      </c>
      <c r="K400" s="158"/>
      <c r="L400" s="159">
        <v>170</v>
      </c>
      <c r="M400" s="120"/>
      <c r="N400" s="159">
        <v>170</v>
      </c>
      <c r="O400" s="120"/>
      <c r="P400" s="159">
        <v>170</v>
      </c>
      <c r="Q400" s="120"/>
      <c r="R400" s="116">
        <f t="shared" si="98"/>
        <v>-6.3470000000000084</v>
      </c>
      <c r="S400" s="116">
        <f t="shared" si="110"/>
        <v>95.587673013688146</v>
      </c>
      <c r="T400" s="117">
        <f t="shared" si="99"/>
        <v>32.5</v>
      </c>
      <c r="U400" s="117">
        <f t="shared" si="100"/>
        <v>123.63636363636363</v>
      </c>
      <c r="V400" s="116">
        <f t="shared" si="101"/>
        <v>0</v>
      </c>
      <c r="W400" s="116">
        <f t="shared" si="102"/>
        <v>100</v>
      </c>
      <c r="X400" s="116">
        <f t="shared" si="103"/>
        <v>0</v>
      </c>
      <c r="Y400" s="116">
        <f t="shared" si="104"/>
        <v>100</v>
      </c>
      <c r="Z400" s="180"/>
    </row>
    <row r="401" spans="1:26">
      <c r="A401" s="103"/>
      <c r="B401" s="161" t="s">
        <v>100</v>
      </c>
      <c r="C401" s="124">
        <v>2215</v>
      </c>
      <c r="D401" s="182">
        <f>D402+D403+D404+D405</f>
        <v>138.30000000000001</v>
      </c>
      <c r="E401" s="125">
        <f>E403</f>
        <v>0</v>
      </c>
      <c r="F401" s="125">
        <v>280.5</v>
      </c>
      <c r="G401" s="125">
        <f>G403</f>
        <v>0</v>
      </c>
      <c r="H401" s="125">
        <v>280.5</v>
      </c>
      <c r="I401" s="125">
        <f>I403</f>
        <v>0</v>
      </c>
      <c r="J401" s="163">
        <f>J403</f>
        <v>14.3</v>
      </c>
      <c r="K401" s="163">
        <f>K402+K403+K404+K405</f>
        <v>0</v>
      </c>
      <c r="L401" s="125">
        <f>+SUM(L402:L405)</f>
        <v>352.4</v>
      </c>
      <c r="M401" s="125">
        <f>M403</f>
        <v>0</v>
      </c>
      <c r="N401" s="125">
        <f>+SUM(N402:N405)</f>
        <v>352.4</v>
      </c>
      <c r="O401" s="125">
        <f>O403</f>
        <v>0</v>
      </c>
      <c r="P401" s="125">
        <f>+SUM(P402:P405)</f>
        <v>352.4</v>
      </c>
      <c r="Q401" s="125">
        <f>Q403</f>
        <v>0</v>
      </c>
      <c r="R401" s="116">
        <f t="shared" si="98"/>
        <v>142.19999999999999</v>
      </c>
      <c r="S401" s="116">
        <f t="shared" si="110"/>
        <v>202.81995661605205</v>
      </c>
      <c r="T401" s="117">
        <f t="shared" si="99"/>
        <v>71.899999999999977</v>
      </c>
      <c r="U401" s="117">
        <f t="shared" si="100"/>
        <v>125.63279857397505</v>
      </c>
      <c r="V401" s="116">
        <f t="shared" si="101"/>
        <v>0</v>
      </c>
      <c r="W401" s="116">
        <f t="shared" si="102"/>
        <v>100</v>
      </c>
      <c r="X401" s="116">
        <f t="shared" si="103"/>
        <v>0</v>
      </c>
      <c r="Y401" s="116">
        <f t="shared" si="104"/>
        <v>100</v>
      </c>
      <c r="Z401" s="180"/>
    </row>
    <row r="402" spans="1:26">
      <c r="A402" s="103"/>
      <c r="B402" s="126" t="s">
        <v>136</v>
      </c>
      <c r="C402" s="119">
        <v>22151</v>
      </c>
      <c r="D402" s="183">
        <v>59.2</v>
      </c>
      <c r="E402" s="120"/>
      <c r="F402" s="120">
        <v>117.3</v>
      </c>
      <c r="G402" s="120"/>
      <c r="H402" s="120">
        <v>117.3</v>
      </c>
      <c r="I402" s="120"/>
      <c r="J402" s="158"/>
      <c r="K402" s="158"/>
      <c r="L402" s="120">
        <v>131</v>
      </c>
      <c r="M402" s="120"/>
      <c r="N402" s="120">
        <v>131</v>
      </c>
      <c r="O402" s="120"/>
      <c r="P402" s="120">
        <v>131</v>
      </c>
      <c r="Q402" s="120"/>
      <c r="R402" s="116">
        <f t="shared" si="98"/>
        <v>58.099999999999994</v>
      </c>
      <c r="S402" s="116">
        <f t="shared" si="110"/>
        <v>198.14189189189187</v>
      </c>
      <c r="T402" s="117">
        <f t="shared" si="99"/>
        <v>13.700000000000003</v>
      </c>
      <c r="U402" s="117">
        <f t="shared" si="100"/>
        <v>111.67945439045184</v>
      </c>
      <c r="V402" s="116">
        <f t="shared" si="101"/>
        <v>0</v>
      </c>
      <c r="W402" s="116">
        <f t="shared" si="102"/>
        <v>100</v>
      </c>
      <c r="X402" s="116">
        <f t="shared" si="103"/>
        <v>0</v>
      </c>
      <c r="Y402" s="116">
        <f t="shared" si="104"/>
        <v>100</v>
      </c>
      <c r="Z402" s="180"/>
    </row>
    <row r="403" spans="1:26">
      <c r="A403" s="103"/>
      <c r="B403" s="126" t="s">
        <v>137</v>
      </c>
      <c r="C403" s="119">
        <v>22152</v>
      </c>
      <c r="D403" s="183">
        <v>16</v>
      </c>
      <c r="E403" s="120"/>
      <c r="F403" s="159">
        <v>31.2</v>
      </c>
      <c r="G403" s="120"/>
      <c r="H403" s="159">
        <v>31.2</v>
      </c>
      <c r="I403" s="120"/>
      <c r="J403" s="177">
        <v>14.3</v>
      </c>
      <c r="K403" s="158"/>
      <c r="L403" s="159">
        <v>38.4</v>
      </c>
      <c r="M403" s="120"/>
      <c r="N403" s="159">
        <v>38.4</v>
      </c>
      <c r="O403" s="120"/>
      <c r="P403" s="159">
        <v>38.4</v>
      </c>
      <c r="Q403" s="120"/>
      <c r="R403" s="116">
        <f t="shared" si="98"/>
        <v>15.2</v>
      </c>
      <c r="S403" s="116">
        <f t="shared" si="110"/>
        <v>195</v>
      </c>
      <c r="T403" s="117">
        <f t="shared" si="99"/>
        <v>7.1999999999999993</v>
      </c>
      <c r="U403" s="117">
        <f t="shared" si="100"/>
        <v>123.07692307692308</v>
      </c>
      <c r="V403" s="116">
        <f t="shared" si="101"/>
        <v>0</v>
      </c>
      <c r="W403" s="116">
        <f t="shared" si="102"/>
        <v>100</v>
      </c>
      <c r="X403" s="116">
        <f t="shared" si="103"/>
        <v>0</v>
      </c>
      <c r="Y403" s="116">
        <f t="shared" si="104"/>
        <v>100</v>
      </c>
      <c r="Z403" s="180"/>
    </row>
    <row r="404" spans="1:26">
      <c r="A404" s="103"/>
      <c r="B404" s="126" t="s">
        <v>103</v>
      </c>
      <c r="C404" s="119">
        <v>22153</v>
      </c>
      <c r="D404" s="183">
        <v>6.2</v>
      </c>
      <c r="E404" s="120"/>
      <c r="F404" s="159">
        <v>15</v>
      </c>
      <c r="G404" s="120"/>
      <c r="H404" s="159">
        <v>15</v>
      </c>
      <c r="I404" s="120"/>
      <c r="J404" s="177"/>
      <c r="K404" s="158"/>
      <c r="L404" s="159">
        <v>7</v>
      </c>
      <c r="M404" s="120"/>
      <c r="N404" s="159">
        <v>7</v>
      </c>
      <c r="O404" s="120"/>
      <c r="P404" s="159">
        <v>7</v>
      </c>
      <c r="Q404" s="120"/>
      <c r="R404" s="116">
        <f t="shared" si="98"/>
        <v>8.8000000000000007</v>
      </c>
      <c r="S404" s="116">
        <f t="shared" si="110"/>
        <v>241.93548387096774</v>
      </c>
      <c r="T404" s="117">
        <f t="shared" si="99"/>
        <v>-8</v>
      </c>
      <c r="U404" s="117">
        <f t="shared" si="100"/>
        <v>46.666666666666664</v>
      </c>
      <c r="V404" s="116">
        <f t="shared" si="101"/>
        <v>0</v>
      </c>
      <c r="W404" s="116">
        <f t="shared" si="102"/>
        <v>100</v>
      </c>
      <c r="X404" s="116">
        <f t="shared" si="103"/>
        <v>0</v>
      </c>
      <c r="Y404" s="116">
        <f t="shared" si="104"/>
        <v>100</v>
      </c>
      <c r="Z404" s="180"/>
    </row>
    <row r="405" spans="1:26">
      <c r="A405" s="103"/>
      <c r="B405" s="126" t="s">
        <v>138</v>
      </c>
      <c r="C405" s="119">
        <v>22154</v>
      </c>
      <c r="D405" s="156">
        <v>56.9</v>
      </c>
      <c r="E405" s="120"/>
      <c r="F405" s="159">
        <v>117</v>
      </c>
      <c r="G405" s="120"/>
      <c r="H405" s="159">
        <v>117</v>
      </c>
      <c r="I405" s="120"/>
      <c r="J405" s="177"/>
      <c r="K405" s="158"/>
      <c r="L405" s="159">
        <f>72+9+95</f>
        <v>176</v>
      </c>
      <c r="M405" s="120"/>
      <c r="N405" s="159">
        <f>72+9+95</f>
        <v>176</v>
      </c>
      <c r="O405" s="120"/>
      <c r="P405" s="159">
        <f>72+9+95</f>
        <v>176</v>
      </c>
      <c r="Q405" s="120"/>
      <c r="R405" s="116">
        <f t="shared" si="98"/>
        <v>60.1</v>
      </c>
      <c r="S405" s="116">
        <f t="shared" si="110"/>
        <v>205.62390158172232</v>
      </c>
      <c r="T405" s="117">
        <f t="shared" si="99"/>
        <v>59</v>
      </c>
      <c r="U405" s="117">
        <f t="shared" si="100"/>
        <v>150.42735042735043</v>
      </c>
      <c r="V405" s="116">
        <f t="shared" si="101"/>
        <v>0</v>
      </c>
      <c r="W405" s="116">
        <f t="shared" si="102"/>
        <v>100</v>
      </c>
      <c r="X405" s="116">
        <f t="shared" si="103"/>
        <v>0</v>
      </c>
      <c r="Y405" s="116">
        <f t="shared" si="104"/>
        <v>100</v>
      </c>
      <c r="Z405" s="180"/>
    </row>
    <row r="406" spans="1:26">
      <c r="A406" s="103"/>
      <c r="B406" s="122" t="s">
        <v>105</v>
      </c>
      <c r="C406" s="119">
        <v>2217</v>
      </c>
      <c r="D406" s="156"/>
      <c r="E406" s="120"/>
      <c r="F406" s="120">
        <v>0</v>
      </c>
      <c r="G406" s="120"/>
      <c r="H406" s="120">
        <v>0</v>
      </c>
      <c r="I406" s="120"/>
      <c r="J406" s="158"/>
      <c r="K406" s="158"/>
      <c r="L406" s="120"/>
      <c r="M406" s="120"/>
      <c r="N406" s="120"/>
      <c r="O406" s="120"/>
      <c r="P406" s="120"/>
      <c r="Q406" s="120"/>
      <c r="R406" s="116">
        <f t="shared" si="98"/>
        <v>0</v>
      </c>
      <c r="S406" s="116" t="e">
        <f t="shared" si="110"/>
        <v>#DIV/0!</v>
      </c>
      <c r="T406" s="117">
        <f t="shared" si="99"/>
        <v>0</v>
      </c>
      <c r="U406" s="117" t="e">
        <f t="shared" si="100"/>
        <v>#DIV/0!</v>
      </c>
      <c r="V406" s="116">
        <f t="shared" si="101"/>
        <v>0</v>
      </c>
      <c r="W406" s="116" t="e">
        <f t="shared" si="102"/>
        <v>#DIV/0!</v>
      </c>
      <c r="X406" s="116">
        <f t="shared" si="103"/>
        <v>0</v>
      </c>
      <c r="Y406" s="116" t="e">
        <f t="shared" si="104"/>
        <v>#DIV/0!</v>
      </c>
      <c r="Z406" s="180"/>
    </row>
    <row r="407" spans="1:26">
      <c r="A407" s="103"/>
      <c r="B407" s="118" t="s">
        <v>106</v>
      </c>
      <c r="C407" s="119">
        <v>2218</v>
      </c>
      <c r="D407" s="156"/>
      <c r="E407" s="120"/>
      <c r="F407" s="120">
        <v>0</v>
      </c>
      <c r="G407" s="120"/>
      <c r="H407" s="120">
        <v>0</v>
      </c>
      <c r="I407" s="120"/>
      <c r="J407" s="158"/>
      <c r="K407" s="158"/>
      <c r="L407" s="120"/>
      <c r="M407" s="120"/>
      <c r="N407" s="120"/>
      <c r="O407" s="120"/>
      <c r="P407" s="120"/>
      <c r="Q407" s="120"/>
      <c r="R407" s="116">
        <f t="shared" si="98"/>
        <v>0</v>
      </c>
      <c r="S407" s="116" t="e">
        <f t="shared" si="110"/>
        <v>#DIV/0!</v>
      </c>
      <c r="T407" s="117">
        <f t="shared" si="99"/>
        <v>0</v>
      </c>
      <c r="U407" s="117" t="e">
        <f t="shared" si="100"/>
        <v>#DIV/0!</v>
      </c>
      <c r="V407" s="116">
        <f t="shared" si="101"/>
        <v>0</v>
      </c>
      <c r="W407" s="116" t="e">
        <f t="shared" si="102"/>
        <v>#DIV/0!</v>
      </c>
      <c r="X407" s="116">
        <f t="shared" si="103"/>
        <v>0</v>
      </c>
      <c r="Y407" s="116" t="e">
        <f t="shared" si="104"/>
        <v>#DIV/0!</v>
      </c>
      <c r="Z407" s="180"/>
    </row>
    <row r="408" spans="1:26">
      <c r="A408" s="103"/>
      <c r="B408" s="118" t="s">
        <v>139</v>
      </c>
      <c r="C408" s="119">
        <v>2221</v>
      </c>
      <c r="D408" s="156">
        <v>86</v>
      </c>
      <c r="E408" s="120"/>
      <c r="F408" s="120">
        <v>100</v>
      </c>
      <c r="G408" s="120"/>
      <c r="H408" s="120">
        <v>100</v>
      </c>
      <c r="I408" s="120"/>
      <c r="J408" s="158"/>
      <c r="K408" s="158"/>
      <c r="L408" s="120">
        <v>100</v>
      </c>
      <c r="M408" s="120"/>
      <c r="N408" s="120">
        <v>100</v>
      </c>
      <c r="O408" s="120"/>
      <c r="P408" s="120">
        <v>100</v>
      </c>
      <c r="Q408" s="120"/>
      <c r="R408" s="116">
        <f t="shared" si="98"/>
        <v>14</v>
      </c>
      <c r="S408" s="116">
        <f t="shared" si="110"/>
        <v>116.27906976744187</v>
      </c>
      <c r="T408" s="117">
        <f t="shared" si="99"/>
        <v>0</v>
      </c>
      <c r="U408" s="117">
        <f t="shared" si="100"/>
        <v>100</v>
      </c>
      <c r="V408" s="116">
        <f t="shared" si="101"/>
        <v>0</v>
      </c>
      <c r="W408" s="116">
        <f t="shared" si="102"/>
        <v>100</v>
      </c>
      <c r="X408" s="116">
        <f t="shared" si="103"/>
        <v>0</v>
      </c>
      <c r="Y408" s="116">
        <f t="shared" si="104"/>
        <v>100</v>
      </c>
      <c r="Z408" s="180"/>
    </row>
    <row r="409" spans="1:26" ht="25.5">
      <c r="A409" s="103"/>
      <c r="B409" s="128" t="s">
        <v>108</v>
      </c>
      <c r="C409" s="119">
        <v>2222</v>
      </c>
      <c r="D409" s="156">
        <v>121.85</v>
      </c>
      <c r="E409" s="120"/>
      <c r="F409" s="120">
        <v>432.1</v>
      </c>
      <c r="G409" s="120"/>
      <c r="H409" s="120">
        <v>432.1</v>
      </c>
      <c r="I409" s="120"/>
      <c r="J409" s="158">
        <v>123.2</v>
      </c>
      <c r="K409" s="158"/>
      <c r="L409" s="120">
        <v>564</v>
      </c>
      <c r="M409" s="120"/>
      <c r="N409" s="120">
        <v>564</v>
      </c>
      <c r="O409" s="120"/>
      <c r="P409" s="120">
        <v>564</v>
      </c>
      <c r="Q409" s="120"/>
      <c r="R409" s="116">
        <f t="shared" si="98"/>
        <v>310.25</v>
      </c>
      <c r="S409" s="116">
        <f t="shared" si="110"/>
        <v>354.61633155519087</v>
      </c>
      <c r="T409" s="117">
        <f t="shared" si="99"/>
        <v>131.89999999999998</v>
      </c>
      <c r="U409" s="117">
        <f t="shared" si="100"/>
        <v>130.52534135616756</v>
      </c>
      <c r="V409" s="116">
        <f t="shared" si="101"/>
        <v>0</v>
      </c>
      <c r="W409" s="116">
        <f t="shared" si="102"/>
        <v>100</v>
      </c>
      <c r="X409" s="116">
        <f t="shared" si="103"/>
        <v>0</v>
      </c>
      <c r="Y409" s="116">
        <f t="shared" si="104"/>
        <v>100</v>
      </c>
      <c r="Z409" s="180"/>
    </row>
    <row r="410" spans="1:26">
      <c r="A410" s="103"/>
      <c r="B410" s="128"/>
      <c r="C410" s="119">
        <v>2223</v>
      </c>
      <c r="D410" s="156"/>
      <c r="E410" s="120"/>
      <c r="F410" s="120">
        <v>0</v>
      </c>
      <c r="G410" s="120"/>
      <c r="H410" s="120">
        <v>0</v>
      </c>
      <c r="I410" s="120"/>
      <c r="J410" s="158"/>
      <c r="K410" s="158"/>
      <c r="L410" s="120"/>
      <c r="M410" s="120"/>
      <c r="N410" s="120"/>
      <c r="O410" s="120"/>
      <c r="P410" s="120"/>
      <c r="Q410" s="120"/>
      <c r="R410" s="116">
        <f t="shared" si="98"/>
        <v>0</v>
      </c>
      <c r="S410" s="116" t="e">
        <f t="shared" si="110"/>
        <v>#DIV/0!</v>
      </c>
      <c r="T410" s="117">
        <f t="shared" si="99"/>
        <v>0</v>
      </c>
      <c r="U410" s="117" t="e">
        <f t="shared" si="100"/>
        <v>#DIV/0!</v>
      </c>
      <c r="V410" s="116">
        <f t="shared" si="101"/>
        <v>0</v>
      </c>
      <c r="W410" s="116" t="e">
        <f t="shared" si="102"/>
        <v>#DIV/0!</v>
      </c>
      <c r="X410" s="116">
        <f t="shared" si="103"/>
        <v>0</v>
      </c>
      <c r="Y410" s="116" t="e">
        <f t="shared" si="104"/>
        <v>#DIV/0!</v>
      </c>
      <c r="Z410" s="180"/>
    </row>
    <row r="411" spans="1:26">
      <c r="A411" s="103"/>
      <c r="B411" s="128" t="s">
        <v>145</v>
      </c>
      <c r="C411" s="119">
        <v>2224</v>
      </c>
      <c r="D411" s="156">
        <v>119.85</v>
      </c>
      <c r="E411" s="120"/>
      <c r="F411" s="120">
        <v>150</v>
      </c>
      <c r="G411" s="120"/>
      <c r="H411" s="120">
        <v>150</v>
      </c>
      <c r="I411" s="120"/>
      <c r="J411" s="158"/>
      <c r="K411" s="158"/>
      <c r="L411" s="120">
        <v>180</v>
      </c>
      <c r="M411" s="120"/>
      <c r="N411" s="120">
        <v>180</v>
      </c>
      <c r="O411" s="120"/>
      <c r="P411" s="120">
        <v>180</v>
      </c>
      <c r="Q411" s="120"/>
      <c r="R411" s="116">
        <f t="shared" si="98"/>
        <v>30.150000000000006</v>
      </c>
      <c r="S411" s="116">
        <f t="shared" si="110"/>
        <v>125.15644555694618</v>
      </c>
      <c r="T411" s="117">
        <f t="shared" si="99"/>
        <v>30</v>
      </c>
      <c r="U411" s="117">
        <f t="shared" si="100"/>
        <v>120</v>
      </c>
      <c r="V411" s="116">
        <f t="shared" si="101"/>
        <v>0</v>
      </c>
      <c r="W411" s="116">
        <f t="shared" si="102"/>
        <v>100</v>
      </c>
      <c r="X411" s="116">
        <f t="shared" si="103"/>
        <v>0</v>
      </c>
      <c r="Y411" s="116">
        <f t="shared" si="104"/>
        <v>100</v>
      </c>
      <c r="Z411" s="180"/>
    </row>
    <row r="412" spans="1:26">
      <c r="A412" s="103"/>
      <c r="B412" s="128" t="s">
        <v>140</v>
      </c>
      <c r="C412" s="119">
        <v>2225</v>
      </c>
      <c r="D412" s="156"/>
      <c r="E412" s="120"/>
      <c r="F412" s="120">
        <v>0</v>
      </c>
      <c r="G412" s="120"/>
      <c r="H412" s="120">
        <v>0</v>
      </c>
      <c r="I412" s="120"/>
      <c r="J412" s="158"/>
      <c r="K412" s="158"/>
      <c r="L412" s="120"/>
      <c r="M412" s="120"/>
      <c r="N412" s="120"/>
      <c r="O412" s="120"/>
      <c r="P412" s="120"/>
      <c r="Q412" s="120"/>
      <c r="R412" s="116">
        <f t="shared" si="98"/>
        <v>0</v>
      </c>
      <c r="S412" s="116" t="e">
        <f t="shared" si="110"/>
        <v>#DIV/0!</v>
      </c>
      <c r="T412" s="117">
        <f t="shared" si="99"/>
        <v>0</v>
      </c>
      <c r="U412" s="117" t="e">
        <f t="shared" si="100"/>
        <v>#DIV/0!</v>
      </c>
      <c r="V412" s="116">
        <f t="shared" si="101"/>
        <v>0</v>
      </c>
      <c r="W412" s="116" t="e">
        <f t="shared" si="102"/>
        <v>#DIV/0!</v>
      </c>
      <c r="X412" s="116">
        <f t="shared" si="103"/>
        <v>0</v>
      </c>
      <c r="Y412" s="116" t="e">
        <f t="shared" si="104"/>
        <v>#DIV/0!</v>
      </c>
      <c r="Z412" s="180"/>
    </row>
    <row r="413" spans="1:26">
      <c r="A413" s="103"/>
      <c r="B413" s="131" t="s">
        <v>112</v>
      </c>
      <c r="C413" s="132">
        <v>2231</v>
      </c>
      <c r="D413" s="156">
        <v>151.1</v>
      </c>
      <c r="E413" s="133"/>
      <c r="F413" s="133">
        <f>F414+F415+F416+F417</f>
        <v>298.89999999999998</v>
      </c>
      <c r="G413" s="133"/>
      <c r="H413" s="133">
        <f>H414+H415+H416+H417</f>
        <v>298.89999999999998</v>
      </c>
      <c r="I413" s="133"/>
      <c r="J413" s="167">
        <f>J414+J415+J417</f>
        <v>52.7</v>
      </c>
      <c r="K413" s="167">
        <f>K414+K415+K416+K417</f>
        <v>0</v>
      </c>
      <c r="L413" s="133">
        <f>L414+L415+L416+L417</f>
        <v>298.89999999999998</v>
      </c>
      <c r="M413" s="133"/>
      <c r="N413" s="133">
        <f>N414+N415+N416+N417</f>
        <v>298.89999999999998</v>
      </c>
      <c r="O413" s="133"/>
      <c r="P413" s="133">
        <f>P414+P415+P416+P417</f>
        <v>298.89999999999998</v>
      </c>
      <c r="Q413" s="133"/>
      <c r="R413" s="116">
        <f t="shared" si="98"/>
        <v>147.79999999999998</v>
      </c>
      <c r="S413" s="116">
        <f t="shared" si="110"/>
        <v>197.81601588352083</v>
      </c>
      <c r="T413" s="117">
        <f t="shared" si="99"/>
        <v>0</v>
      </c>
      <c r="U413" s="117">
        <f t="shared" si="100"/>
        <v>100</v>
      </c>
      <c r="V413" s="116">
        <f t="shared" si="101"/>
        <v>0</v>
      </c>
      <c r="W413" s="116">
        <f t="shared" si="102"/>
        <v>100</v>
      </c>
      <c r="X413" s="116">
        <f t="shared" si="103"/>
        <v>0</v>
      </c>
      <c r="Y413" s="116">
        <f t="shared" si="104"/>
        <v>100</v>
      </c>
      <c r="Z413" s="180"/>
    </row>
    <row r="414" spans="1:26">
      <c r="A414" s="103"/>
      <c r="B414" s="128" t="s">
        <v>113</v>
      </c>
      <c r="C414" s="119">
        <v>22311100</v>
      </c>
      <c r="D414" s="156">
        <v>72.400000000000006</v>
      </c>
      <c r="E414" s="120"/>
      <c r="F414" s="120">
        <v>163.1</v>
      </c>
      <c r="G414" s="120"/>
      <c r="H414" s="120">
        <v>163.1</v>
      </c>
      <c r="I414" s="120"/>
      <c r="J414" s="158">
        <v>5.6</v>
      </c>
      <c r="K414" s="158"/>
      <c r="L414" s="120">
        <v>163.1</v>
      </c>
      <c r="M414" s="120"/>
      <c r="N414" s="120">
        <v>163.1</v>
      </c>
      <c r="O414" s="120"/>
      <c r="P414" s="120">
        <v>163.1</v>
      </c>
      <c r="Q414" s="120"/>
      <c r="R414" s="116">
        <f t="shared" si="98"/>
        <v>90.699999999999989</v>
      </c>
      <c r="S414" s="116">
        <f t="shared" si="110"/>
        <v>225.27624309392263</v>
      </c>
      <c r="T414" s="117">
        <f t="shared" si="99"/>
        <v>0</v>
      </c>
      <c r="U414" s="117">
        <f t="shared" si="100"/>
        <v>100</v>
      </c>
      <c r="V414" s="116">
        <f t="shared" si="101"/>
        <v>0</v>
      </c>
      <c r="W414" s="116">
        <f t="shared" si="102"/>
        <v>100</v>
      </c>
      <c r="X414" s="116">
        <f t="shared" si="103"/>
        <v>0</v>
      </c>
      <c r="Y414" s="116">
        <f t="shared" si="104"/>
        <v>100</v>
      </c>
      <c r="Z414" s="180"/>
    </row>
    <row r="415" spans="1:26">
      <c r="A415" s="103"/>
      <c r="B415" s="128" t="s">
        <v>114</v>
      </c>
      <c r="C415" s="119">
        <v>22311200</v>
      </c>
      <c r="D415" s="156">
        <v>60.3</v>
      </c>
      <c r="E415" s="120"/>
      <c r="F415" s="120">
        <v>85.8</v>
      </c>
      <c r="G415" s="120"/>
      <c r="H415" s="120">
        <v>85.8</v>
      </c>
      <c r="I415" s="120"/>
      <c r="J415" s="158">
        <v>26.1</v>
      </c>
      <c r="K415" s="158"/>
      <c r="L415" s="120">
        <v>85.8</v>
      </c>
      <c r="M415" s="120"/>
      <c r="N415" s="120">
        <v>85.8</v>
      </c>
      <c r="O415" s="120"/>
      <c r="P415" s="120">
        <v>85.8</v>
      </c>
      <c r="Q415" s="120"/>
      <c r="R415" s="116">
        <f t="shared" si="98"/>
        <v>25.5</v>
      </c>
      <c r="S415" s="116">
        <f t="shared" si="110"/>
        <v>142.28855721393035</v>
      </c>
      <c r="T415" s="117">
        <f t="shared" si="99"/>
        <v>0</v>
      </c>
      <c r="U415" s="117">
        <f t="shared" si="100"/>
        <v>100</v>
      </c>
      <c r="V415" s="116">
        <f t="shared" si="101"/>
        <v>0</v>
      </c>
      <c r="W415" s="116">
        <f t="shared" si="102"/>
        <v>100</v>
      </c>
      <c r="X415" s="116">
        <f t="shared" si="103"/>
        <v>0</v>
      </c>
      <c r="Y415" s="116">
        <f t="shared" si="104"/>
        <v>100</v>
      </c>
      <c r="Z415" s="180"/>
    </row>
    <row r="416" spans="1:26" ht="25.5">
      <c r="A416" s="103"/>
      <c r="B416" s="128" t="s">
        <v>115</v>
      </c>
      <c r="C416" s="119">
        <v>22311300</v>
      </c>
      <c r="D416" s="156"/>
      <c r="E416" s="120"/>
      <c r="F416" s="120">
        <v>0</v>
      </c>
      <c r="G416" s="120"/>
      <c r="H416" s="120">
        <v>0</v>
      </c>
      <c r="I416" s="120"/>
      <c r="J416" s="158"/>
      <c r="K416" s="158"/>
      <c r="L416" s="120"/>
      <c r="M416" s="120"/>
      <c r="N416" s="120"/>
      <c r="O416" s="120"/>
      <c r="P416" s="120"/>
      <c r="Q416" s="120"/>
      <c r="R416" s="116">
        <f t="shared" si="98"/>
        <v>0</v>
      </c>
      <c r="S416" s="116" t="e">
        <f t="shared" si="110"/>
        <v>#DIV/0!</v>
      </c>
      <c r="T416" s="117">
        <f t="shared" si="99"/>
        <v>0</v>
      </c>
      <c r="U416" s="117" t="e">
        <f t="shared" si="100"/>
        <v>#DIV/0!</v>
      </c>
      <c r="V416" s="116">
        <f t="shared" si="101"/>
        <v>0</v>
      </c>
      <c r="W416" s="116" t="e">
        <f t="shared" si="102"/>
        <v>#DIV/0!</v>
      </c>
      <c r="X416" s="116">
        <f t="shared" si="103"/>
        <v>0</v>
      </c>
      <c r="Y416" s="116" t="e">
        <f t="shared" si="104"/>
        <v>#DIV/0!</v>
      </c>
      <c r="Z416" s="180"/>
    </row>
    <row r="417" spans="1:26">
      <c r="A417" s="103"/>
      <c r="B417" s="128" t="s">
        <v>116</v>
      </c>
      <c r="C417" s="119">
        <v>22311400</v>
      </c>
      <c r="D417" s="156">
        <v>18.399999999999999</v>
      </c>
      <c r="E417" s="120"/>
      <c r="F417" s="120">
        <v>50</v>
      </c>
      <c r="G417" s="120"/>
      <c r="H417" s="120">
        <v>50</v>
      </c>
      <c r="I417" s="120"/>
      <c r="J417" s="158">
        <v>21</v>
      </c>
      <c r="K417" s="158"/>
      <c r="L417" s="120">
        <v>50</v>
      </c>
      <c r="M417" s="120"/>
      <c r="N417" s="120">
        <v>50</v>
      </c>
      <c r="O417" s="120"/>
      <c r="P417" s="120">
        <v>50</v>
      </c>
      <c r="Q417" s="120"/>
      <c r="R417" s="116">
        <f t="shared" si="98"/>
        <v>31.6</v>
      </c>
      <c r="S417" s="116">
        <f t="shared" si="110"/>
        <v>271.73913043478262</v>
      </c>
      <c r="T417" s="117">
        <f t="shared" si="99"/>
        <v>0</v>
      </c>
      <c r="U417" s="117">
        <f t="shared" si="100"/>
        <v>100</v>
      </c>
      <c r="V417" s="116">
        <f t="shared" si="101"/>
        <v>0</v>
      </c>
      <c r="W417" s="116">
        <f t="shared" si="102"/>
        <v>100</v>
      </c>
      <c r="X417" s="116">
        <f t="shared" si="103"/>
        <v>0</v>
      </c>
      <c r="Y417" s="116">
        <f t="shared" si="104"/>
        <v>100</v>
      </c>
      <c r="Z417" s="180"/>
    </row>
    <row r="418" spans="1:26">
      <c r="A418" s="103"/>
      <c r="B418" s="128" t="s">
        <v>117</v>
      </c>
      <c r="C418" s="119">
        <v>2235</v>
      </c>
      <c r="D418" s="120"/>
      <c r="E418" s="120"/>
      <c r="F418" s="120">
        <v>0</v>
      </c>
      <c r="G418" s="120"/>
      <c r="H418" s="120">
        <v>0</v>
      </c>
      <c r="I418" s="120"/>
      <c r="J418" s="158"/>
      <c r="K418" s="158"/>
      <c r="L418" s="120"/>
      <c r="M418" s="120"/>
      <c r="N418" s="120"/>
      <c r="O418" s="120"/>
      <c r="P418" s="120"/>
      <c r="Q418" s="120"/>
      <c r="R418" s="116">
        <f t="shared" si="98"/>
        <v>0</v>
      </c>
      <c r="S418" s="116" t="e">
        <f t="shared" si="110"/>
        <v>#DIV/0!</v>
      </c>
      <c r="T418" s="117">
        <f t="shared" si="99"/>
        <v>0</v>
      </c>
      <c r="U418" s="117" t="e">
        <f t="shared" si="100"/>
        <v>#DIV/0!</v>
      </c>
      <c r="V418" s="116">
        <f t="shared" si="101"/>
        <v>0</v>
      </c>
      <c r="W418" s="116" t="e">
        <f t="shared" si="102"/>
        <v>#DIV/0!</v>
      </c>
      <c r="X418" s="116">
        <f t="shared" si="103"/>
        <v>0</v>
      </c>
      <c r="Y418" s="116" t="e">
        <f t="shared" si="104"/>
        <v>#DIV/0!</v>
      </c>
      <c r="Z418" s="180"/>
    </row>
    <row r="419" spans="1:26">
      <c r="A419" s="103"/>
      <c r="B419" s="118" t="s">
        <v>118</v>
      </c>
      <c r="C419" s="135">
        <v>2511</v>
      </c>
      <c r="D419" s="120"/>
      <c r="E419" s="120"/>
      <c r="F419" s="120">
        <v>0</v>
      </c>
      <c r="G419" s="120"/>
      <c r="H419" s="120">
        <v>0</v>
      </c>
      <c r="I419" s="120"/>
      <c r="J419" s="158"/>
      <c r="K419" s="158"/>
      <c r="L419" s="120"/>
      <c r="M419" s="120"/>
      <c r="N419" s="120"/>
      <c r="O419" s="120"/>
      <c r="P419" s="120"/>
      <c r="Q419" s="120"/>
      <c r="R419" s="116">
        <f t="shared" si="98"/>
        <v>0</v>
      </c>
      <c r="S419" s="116" t="e">
        <f t="shared" si="110"/>
        <v>#DIV/0!</v>
      </c>
      <c r="T419" s="117">
        <f t="shared" si="99"/>
        <v>0</v>
      </c>
      <c r="U419" s="117" t="e">
        <f t="shared" si="100"/>
        <v>#DIV/0!</v>
      </c>
      <c r="V419" s="116">
        <f t="shared" si="101"/>
        <v>0</v>
      </c>
      <c r="W419" s="116" t="e">
        <f t="shared" si="102"/>
        <v>#DIV/0!</v>
      </c>
      <c r="X419" s="116">
        <f t="shared" si="103"/>
        <v>0</v>
      </c>
      <c r="Y419" s="116" t="e">
        <f t="shared" si="104"/>
        <v>#DIV/0!</v>
      </c>
      <c r="Z419" s="180"/>
    </row>
    <row r="420" spans="1:26">
      <c r="A420" s="103"/>
      <c r="B420" s="118" t="s">
        <v>119</v>
      </c>
      <c r="C420" s="135">
        <v>2512</v>
      </c>
      <c r="D420" s="120"/>
      <c r="E420" s="120"/>
      <c r="F420" s="120">
        <v>0</v>
      </c>
      <c r="G420" s="120"/>
      <c r="H420" s="120">
        <v>0</v>
      </c>
      <c r="I420" s="120"/>
      <c r="J420" s="158"/>
      <c r="K420" s="158"/>
      <c r="L420" s="120"/>
      <c r="M420" s="120"/>
      <c r="N420" s="120"/>
      <c r="O420" s="120"/>
      <c r="P420" s="120"/>
      <c r="Q420" s="120"/>
      <c r="R420" s="116">
        <f t="shared" si="98"/>
        <v>0</v>
      </c>
      <c r="S420" s="116" t="e">
        <f t="shared" si="110"/>
        <v>#DIV/0!</v>
      </c>
      <c r="T420" s="117">
        <f t="shared" si="99"/>
        <v>0</v>
      </c>
      <c r="U420" s="117" t="e">
        <f t="shared" si="100"/>
        <v>#DIV/0!</v>
      </c>
      <c r="V420" s="116">
        <f t="shared" si="101"/>
        <v>0</v>
      </c>
      <c r="W420" s="116" t="e">
        <f t="shared" si="102"/>
        <v>#DIV/0!</v>
      </c>
      <c r="X420" s="116">
        <f t="shared" si="103"/>
        <v>0</v>
      </c>
      <c r="Y420" s="116" t="e">
        <f t="shared" si="104"/>
        <v>#DIV/0!</v>
      </c>
      <c r="Z420" s="180"/>
    </row>
    <row r="421" spans="1:26">
      <c r="A421" s="103"/>
      <c r="B421" s="118" t="s">
        <v>146</v>
      </c>
      <c r="C421" s="135">
        <v>2521</v>
      </c>
      <c r="D421" s="120"/>
      <c r="E421" s="120"/>
      <c r="F421" s="120">
        <v>0</v>
      </c>
      <c r="G421" s="120"/>
      <c r="H421" s="120">
        <v>0</v>
      </c>
      <c r="I421" s="120"/>
      <c r="J421" s="158"/>
      <c r="K421" s="158"/>
      <c r="L421" s="120"/>
      <c r="M421" s="120"/>
      <c r="N421" s="120"/>
      <c r="O421" s="120"/>
      <c r="P421" s="120"/>
      <c r="Q421" s="120"/>
      <c r="R421" s="116">
        <f t="shared" si="98"/>
        <v>0</v>
      </c>
      <c r="S421" s="116" t="e">
        <f t="shared" si="110"/>
        <v>#DIV/0!</v>
      </c>
      <c r="T421" s="117">
        <f t="shared" si="99"/>
        <v>0</v>
      </c>
      <c r="U421" s="117" t="e">
        <f t="shared" si="100"/>
        <v>#DIV/0!</v>
      </c>
      <c r="V421" s="116">
        <f t="shared" si="101"/>
        <v>0</v>
      </c>
      <c r="W421" s="116" t="e">
        <f t="shared" si="102"/>
        <v>#DIV/0!</v>
      </c>
      <c r="X421" s="116">
        <f t="shared" si="103"/>
        <v>0</v>
      </c>
      <c r="Y421" s="116" t="e">
        <f t="shared" si="104"/>
        <v>#DIV/0!</v>
      </c>
      <c r="Z421" s="180"/>
    </row>
    <row r="422" spans="1:26" ht="25.5">
      <c r="A422" s="103"/>
      <c r="B422" s="136" t="s">
        <v>121</v>
      </c>
      <c r="C422" s="119">
        <v>2721</v>
      </c>
      <c r="D422" s="120"/>
      <c r="E422" s="120"/>
      <c r="F422" s="120">
        <v>0</v>
      </c>
      <c r="G422" s="120"/>
      <c r="H422" s="120">
        <v>0</v>
      </c>
      <c r="I422" s="120"/>
      <c r="J422" s="158"/>
      <c r="K422" s="158"/>
      <c r="L422" s="120"/>
      <c r="M422" s="120"/>
      <c r="N422" s="120"/>
      <c r="O422" s="120"/>
      <c r="P422" s="120"/>
      <c r="Q422" s="120"/>
      <c r="R422" s="116">
        <f t="shared" si="98"/>
        <v>0</v>
      </c>
      <c r="S422" s="116" t="e">
        <f t="shared" si="110"/>
        <v>#DIV/0!</v>
      </c>
      <c r="T422" s="117">
        <f t="shared" si="99"/>
        <v>0</v>
      </c>
      <c r="U422" s="117" t="e">
        <f t="shared" si="100"/>
        <v>#DIV/0!</v>
      </c>
      <c r="V422" s="116">
        <f t="shared" si="101"/>
        <v>0</v>
      </c>
      <c r="W422" s="116" t="e">
        <f t="shared" si="102"/>
        <v>#DIV/0!</v>
      </c>
      <c r="X422" s="116">
        <f t="shared" si="103"/>
        <v>0</v>
      </c>
      <c r="Y422" s="116" t="e">
        <f t="shared" si="104"/>
        <v>#DIV/0!</v>
      </c>
      <c r="Z422" s="180"/>
    </row>
    <row r="423" spans="1:26">
      <c r="A423" s="103"/>
      <c r="B423" s="140" t="s">
        <v>126</v>
      </c>
      <c r="C423" s="184"/>
      <c r="D423" s="141">
        <f t="shared" ref="D423:Q423" si="111">SUM(D424:D426)</f>
        <v>0</v>
      </c>
      <c r="E423" s="141">
        <f t="shared" si="111"/>
        <v>0</v>
      </c>
      <c r="F423" s="141">
        <f t="shared" si="111"/>
        <v>500</v>
      </c>
      <c r="G423" s="141">
        <f t="shared" si="111"/>
        <v>0</v>
      </c>
      <c r="H423" s="141">
        <f>SUM(H424:H426)</f>
        <v>500</v>
      </c>
      <c r="I423" s="141">
        <f>SUM(I424:I426)</f>
        <v>0</v>
      </c>
      <c r="J423" s="179">
        <f t="shared" si="111"/>
        <v>0</v>
      </c>
      <c r="K423" s="169">
        <f t="shared" si="111"/>
        <v>0</v>
      </c>
      <c r="L423" s="141">
        <f t="shared" si="111"/>
        <v>500</v>
      </c>
      <c r="M423" s="141">
        <f t="shared" si="111"/>
        <v>0</v>
      </c>
      <c r="N423" s="141">
        <f>SUM(N424:N426)</f>
        <v>500</v>
      </c>
      <c r="O423" s="141">
        <f t="shared" si="111"/>
        <v>0</v>
      </c>
      <c r="P423" s="141">
        <f>SUM(P424:P426)</f>
        <v>500</v>
      </c>
      <c r="Q423" s="141">
        <f t="shared" si="111"/>
        <v>0</v>
      </c>
      <c r="R423" s="116">
        <f t="shared" si="98"/>
        <v>500</v>
      </c>
      <c r="S423" s="116" t="e">
        <f t="shared" si="110"/>
        <v>#DIV/0!</v>
      </c>
      <c r="T423" s="117">
        <f t="shared" si="99"/>
        <v>0</v>
      </c>
      <c r="U423" s="117">
        <f t="shared" si="100"/>
        <v>100</v>
      </c>
      <c r="V423" s="116">
        <f t="shared" si="101"/>
        <v>0</v>
      </c>
      <c r="W423" s="116">
        <f t="shared" si="102"/>
        <v>100</v>
      </c>
      <c r="X423" s="116">
        <f t="shared" si="103"/>
        <v>0</v>
      </c>
      <c r="Y423" s="116">
        <f t="shared" si="104"/>
        <v>100</v>
      </c>
      <c r="Z423" s="180"/>
    </row>
    <row r="424" spans="1:26">
      <c r="A424" s="103"/>
      <c r="B424" s="118" t="s">
        <v>127</v>
      </c>
      <c r="C424" s="119">
        <v>3111</v>
      </c>
      <c r="D424" s="170"/>
      <c r="E424" s="120"/>
      <c r="F424" s="120">
        <v>500</v>
      </c>
      <c r="G424" s="120"/>
      <c r="H424" s="120">
        <v>500</v>
      </c>
      <c r="I424" s="120"/>
      <c r="J424" s="158"/>
      <c r="K424" s="158"/>
      <c r="L424" s="120">
        <v>500</v>
      </c>
      <c r="M424" s="120"/>
      <c r="N424" s="120">
        <v>500</v>
      </c>
      <c r="O424" s="120"/>
      <c r="P424" s="120">
        <v>500</v>
      </c>
      <c r="Q424" s="120"/>
      <c r="R424" s="116">
        <f t="shared" si="98"/>
        <v>500</v>
      </c>
      <c r="S424" s="116" t="e">
        <f t="shared" si="110"/>
        <v>#DIV/0!</v>
      </c>
      <c r="T424" s="117">
        <f t="shared" si="99"/>
        <v>0</v>
      </c>
      <c r="U424" s="117">
        <f t="shared" si="100"/>
        <v>100</v>
      </c>
      <c r="V424" s="116">
        <f t="shared" si="101"/>
        <v>0</v>
      </c>
      <c r="W424" s="116">
        <f t="shared" si="102"/>
        <v>100</v>
      </c>
      <c r="X424" s="116">
        <f t="shared" si="103"/>
        <v>0</v>
      </c>
      <c r="Y424" s="116">
        <f t="shared" si="104"/>
        <v>100</v>
      </c>
      <c r="Z424" s="180"/>
    </row>
    <row r="425" spans="1:26">
      <c r="A425" s="103"/>
      <c r="B425" s="118" t="s">
        <v>128</v>
      </c>
      <c r="C425" s="119">
        <v>3112</v>
      </c>
      <c r="D425" s="120"/>
      <c r="E425" s="120"/>
      <c r="F425" s="120">
        <v>0</v>
      </c>
      <c r="G425" s="120"/>
      <c r="H425" s="120">
        <v>0</v>
      </c>
      <c r="I425" s="120"/>
      <c r="J425" s="158"/>
      <c r="K425" s="158"/>
      <c r="L425" s="120"/>
      <c r="M425" s="120"/>
      <c r="N425" s="120"/>
      <c r="O425" s="120"/>
      <c r="P425" s="120"/>
      <c r="Q425" s="120"/>
      <c r="R425" s="116">
        <f t="shared" si="98"/>
        <v>0</v>
      </c>
      <c r="S425" s="116" t="e">
        <f t="shared" si="110"/>
        <v>#DIV/0!</v>
      </c>
      <c r="T425" s="117">
        <f t="shared" si="99"/>
        <v>0</v>
      </c>
      <c r="U425" s="117" t="e">
        <f t="shared" si="100"/>
        <v>#DIV/0!</v>
      </c>
      <c r="V425" s="116">
        <f t="shared" si="101"/>
        <v>0</v>
      </c>
      <c r="W425" s="116" t="e">
        <f t="shared" si="102"/>
        <v>#DIV/0!</v>
      </c>
      <c r="X425" s="116">
        <f t="shared" si="103"/>
        <v>0</v>
      </c>
      <c r="Y425" s="116" t="e">
        <f t="shared" si="104"/>
        <v>#DIV/0!</v>
      </c>
      <c r="Z425" s="180"/>
    </row>
    <row r="426" spans="1:26">
      <c r="A426" s="103"/>
      <c r="B426" s="118" t="s">
        <v>129</v>
      </c>
      <c r="C426" s="119">
        <v>3113</v>
      </c>
      <c r="D426" s="120"/>
      <c r="E426" s="120"/>
      <c r="F426" s="120">
        <v>0</v>
      </c>
      <c r="G426" s="120"/>
      <c r="H426" s="120">
        <v>0</v>
      </c>
      <c r="I426" s="120"/>
      <c r="J426" s="158"/>
      <c r="K426" s="158"/>
      <c r="L426" s="120"/>
      <c r="M426" s="120"/>
      <c r="N426" s="120"/>
      <c r="O426" s="120"/>
      <c r="P426" s="120"/>
      <c r="Q426" s="120"/>
      <c r="R426" s="116">
        <f t="shared" si="98"/>
        <v>0</v>
      </c>
      <c r="S426" s="116" t="e">
        <f t="shared" si="110"/>
        <v>#DIV/0!</v>
      </c>
      <c r="T426" s="117">
        <f t="shared" si="99"/>
        <v>0</v>
      </c>
      <c r="U426" s="117" t="e">
        <f t="shared" si="100"/>
        <v>#DIV/0!</v>
      </c>
      <c r="V426" s="116">
        <f t="shared" si="101"/>
        <v>0</v>
      </c>
      <c r="W426" s="116" t="e">
        <f t="shared" si="102"/>
        <v>#DIV/0!</v>
      </c>
      <c r="X426" s="116">
        <f t="shared" si="103"/>
        <v>0</v>
      </c>
      <c r="Y426" s="116" t="e">
        <f t="shared" si="104"/>
        <v>#DIV/0!</v>
      </c>
      <c r="Z426" s="180"/>
    </row>
    <row r="427" spans="1:26">
      <c r="A427" s="103"/>
      <c r="B427" s="181"/>
      <c r="C427" s="154"/>
      <c r="D427" s="120"/>
      <c r="E427" s="120"/>
      <c r="F427" s="120"/>
      <c r="G427" s="120"/>
      <c r="H427" s="120"/>
      <c r="I427" s="120"/>
      <c r="J427" s="158"/>
      <c r="K427" s="158"/>
      <c r="L427" s="120"/>
      <c r="M427" s="120"/>
      <c r="N427" s="120"/>
      <c r="O427" s="120"/>
      <c r="P427" s="120"/>
      <c r="Q427" s="120"/>
      <c r="R427" s="116">
        <f t="shared" si="98"/>
        <v>0</v>
      </c>
      <c r="S427" s="116" t="e">
        <f t="shared" si="110"/>
        <v>#DIV/0!</v>
      </c>
      <c r="T427" s="117">
        <f t="shared" si="99"/>
        <v>0</v>
      </c>
      <c r="U427" s="117" t="e">
        <f t="shared" si="100"/>
        <v>#DIV/0!</v>
      </c>
      <c r="V427" s="116">
        <f t="shared" si="101"/>
        <v>0</v>
      </c>
      <c r="W427" s="116" t="e">
        <f t="shared" si="102"/>
        <v>#DIV/0!</v>
      </c>
      <c r="X427" s="116">
        <f t="shared" si="103"/>
        <v>0</v>
      </c>
      <c r="Y427" s="116" t="e">
        <f t="shared" si="104"/>
        <v>#DIV/0!</v>
      </c>
      <c r="Z427" s="180"/>
    </row>
    <row r="428" spans="1:26" ht="25.5">
      <c r="A428" s="103">
        <v>8</v>
      </c>
      <c r="B428" s="175" t="s">
        <v>156</v>
      </c>
      <c r="C428" s="150">
        <v>703</v>
      </c>
      <c r="D428" s="151"/>
      <c r="E428" s="151"/>
      <c r="F428" s="151">
        <v>0</v>
      </c>
      <c r="G428" s="151"/>
      <c r="H428" s="151">
        <v>0</v>
      </c>
      <c r="I428" s="151"/>
      <c r="J428" s="152"/>
      <c r="K428" s="158"/>
      <c r="L428" s="151">
        <v>0</v>
      </c>
      <c r="M428" s="151"/>
      <c r="N428" s="151">
        <v>0</v>
      </c>
      <c r="O428" s="151"/>
      <c r="P428" s="151">
        <v>0</v>
      </c>
      <c r="Q428" s="151"/>
      <c r="R428" s="116">
        <f t="shared" si="98"/>
        <v>0</v>
      </c>
      <c r="S428" s="116" t="e">
        <f t="shared" si="110"/>
        <v>#DIV/0!</v>
      </c>
      <c r="T428" s="117">
        <f t="shared" si="99"/>
        <v>0</v>
      </c>
      <c r="U428" s="117" t="e">
        <f t="shared" si="100"/>
        <v>#DIV/0!</v>
      </c>
      <c r="V428" s="116">
        <f t="shared" si="101"/>
        <v>0</v>
      </c>
      <c r="W428" s="116" t="e">
        <f t="shared" si="102"/>
        <v>#DIV/0!</v>
      </c>
      <c r="X428" s="116">
        <f t="shared" si="103"/>
        <v>0</v>
      </c>
      <c r="Y428" s="116" t="e">
        <f t="shared" si="104"/>
        <v>#DIV/0!</v>
      </c>
      <c r="Z428" s="180"/>
    </row>
    <row r="429" spans="1:26">
      <c r="A429" s="103"/>
      <c r="B429" s="176" t="s">
        <v>134</v>
      </c>
      <c r="C429" s="154"/>
      <c r="D429" s="111"/>
      <c r="E429" s="111"/>
      <c r="F429" s="111"/>
      <c r="G429" s="111"/>
      <c r="H429" s="111"/>
      <c r="I429" s="111"/>
      <c r="J429" s="155"/>
      <c r="K429" s="155">
        <f>SUM(K430:K436,K441:K458)-K448</f>
        <v>0</v>
      </c>
      <c r="L429" s="111"/>
      <c r="M429" s="111"/>
      <c r="N429" s="111"/>
      <c r="O429" s="111"/>
      <c r="P429" s="111"/>
      <c r="Q429" s="111"/>
      <c r="R429" s="116">
        <f t="shared" si="98"/>
        <v>0</v>
      </c>
      <c r="S429" s="116" t="e">
        <f t="shared" si="110"/>
        <v>#DIV/0!</v>
      </c>
      <c r="T429" s="117">
        <f t="shared" si="99"/>
        <v>0</v>
      </c>
      <c r="U429" s="117" t="e">
        <f t="shared" si="100"/>
        <v>#DIV/0!</v>
      </c>
      <c r="V429" s="116">
        <f t="shared" si="101"/>
        <v>0</v>
      </c>
      <c r="W429" s="116" t="e">
        <f t="shared" si="102"/>
        <v>#DIV/0!</v>
      </c>
      <c r="X429" s="116">
        <f t="shared" si="103"/>
        <v>0</v>
      </c>
      <c r="Y429" s="116" t="e">
        <f t="shared" si="104"/>
        <v>#DIV/0!</v>
      </c>
      <c r="Z429" s="180"/>
    </row>
    <row r="430" spans="1:26" ht="12.75" hidden="1" customHeight="1">
      <c r="A430" s="103"/>
      <c r="B430" s="118" t="s">
        <v>94</v>
      </c>
      <c r="C430" s="119">
        <v>2111</v>
      </c>
      <c r="D430" s="120"/>
      <c r="E430" s="120"/>
      <c r="F430" s="120"/>
      <c r="G430" s="120"/>
      <c r="H430" s="120"/>
      <c r="I430" s="120"/>
      <c r="J430" s="158"/>
      <c r="K430" s="158"/>
      <c r="L430" s="120"/>
      <c r="M430" s="120"/>
      <c r="N430" s="120"/>
      <c r="O430" s="120"/>
      <c r="P430" s="120"/>
      <c r="Q430" s="120"/>
      <c r="R430" s="116">
        <f t="shared" si="98"/>
        <v>0</v>
      </c>
      <c r="S430" s="116" t="e">
        <f t="shared" si="110"/>
        <v>#DIV/0!</v>
      </c>
      <c r="T430" s="117">
        <f t="shared" si="99"/>
        <v>0</v>
      </c>
      <c r="U430" s="117" t="e">
        <f t="shared" si="100"/>
        <v>#DIV/0!</v>
      </c>
      <c r="V430" s="116">
        <f t="shared" si="101"/>
        <v>0</v>
      </c>
      <c r="W430" s="116" t="e">
        <f t="shared" si="102"/>
        <v>#DIV/0!</v>
      </c>
      <c r="X430" s="116">
        <f t="shared" si="103"/>
        <v>0</v>
      </c>
      <c r="Y430" s="116" t="e">
        <f t="shared" si="104"/>
        <v>#DIV/0!</v>
      </c>
      <c r="Z430" s="180"/>
    </row>
    <row r="431" spans="1:26" ht="12.75" hidden="1" customHeight="1">
      <c r="A431" s="103"/>
      <c r="B431" s="118" t="s">
        <v>135</v>
      </c>
      <c r="C431" s="119">
        <v>2121</v>
      </c>
      <c r="D431" s="120"/>
      <c r="E431" s="120"/>
      <c r="F431" s="120"/>
      <c r="G431" s="120"/>
      <c r="H431" s="120"/>
      <c r="I431" s="120"/>
      <c r="J431" s="158"/>
      <c r="K431" s="158"/>
      <c r="L431" s="120"/>
      <c r="M431" s="120"/>
      <c r="N431" s="120"/>
      <c r="O431" s="120"/>
      <c r="P431" s="120"/>
      <c r="Q431" s="120"/>
      <c r="R431" s="116">
        <f t="shared" si="98"/>
        <v>0</v>
      </c>
      <c r="S431" s="116" t="e">
        <f t="shared" si="110"/>
        <v>#DIV/0!</v>
      </c>
      <c r="T431" s="117">
        <f t="shared" si="99"/>
        <v>0</v>
      </c>
      <c r="U431" s="117" t="e">
        <f t="shared" si="100"/>
        <v>#DIV/0!</v>
      </c>
      <c r="V431" s="116">
        <f t="shared" si="101"/>
        <v>0</v>
      </c>
      <c r="W431" s="116" t="e">
        <f t="shared" si="102"/>
        <v>#DIV/0!</v>
      </c>
      <c r="X431" s="116">
        <f t="shared" si="103"/>
        <v>0</v>
      </c>
      <c r="Y431" s="116" t="e">
        <f t="shared" si="104"/>
        <v>#DIV/0!</v>
      </c>
      <c r="Z431" s="180"/>
    </row>
    <row r="432" spans="1:26" ht="12.75" hidden="1" customHeight="1">
      <c r="A432" s="103"/>
      <c r="B432" s="160" t="s">
        <v>96</v>
      </c>
      <c r="C432" s="119">
        <v>2211</v>
      </c>
      <c r="D432" s="120"/>
      <c r="E432" s="120"/>
      <c r="F432" s="120"/>
      <c r="G432" s="120"/>
      <c r="H432" s="120"/>
      <c r="I432" s="120"/>
      <c r="J432" s="158"/>
      <c r="K432" s="158"/>
      <c r="L432" s="120"/>
      <c r="M432" s="120"/>
      <c r="N432" s="120"/>
      <c r="O432" s="120"/>
      <c r="P432" s="120"/>
      <c r="Q432" s="120"/>
      <c r="R432" s="116">
        <f t="shared" si="98"/>
        <v>0</v>
      </c>
      <c r="S432" s="116" t="e">
        <f t="shared" si="110"/>
        <v>#DIV/0!</v>
      </c>
      <c r="T432" s="117">
        <f t="shared" si="99"/>
        <v>0</v>
      </c>
      <c r="U432" s="117" t="e">
        <f t="shared" si="100"/>
        <v>#DIV/0!</v>
      </c>
      <c r="V432" s="116">
        <f t="shared" si="101"/>
        <v>0</v>
      </c>
      <c r="W432" s="116" t="e">
        <f t="shared" si="102"/>
        <v>#DIV/0!</v>
      </c>
      <c r="X432" s="116">
        <f t="shared" si="103"/>
        <v>0</v>
      </c>
      <c r="Y432" s="116" t="e">
        <f t="shared" si="104"/>
        <v>#DIV/0!</v>
      </c>
      <c r="Z432" s="180"/>
    </row>
    <row r="433" spans="1:26" ht="13.5" hidden="1" customHeight="1">
      <c r="A433" s="103"/>
      <c r="B433" s="122" t="s">
        <v>97</v>
      </c>
      <c r="C433" s="119">
        <v>2212</v>
      </c>
      <c r="D433" s="120"/>
      <c r="E433" s="120"/>
      <c r="F433" s="120"/>
      <c r="G433" s="120"/>
      <c r="H433" s="120"/>
      <c r="I433" s="120"/>
      <c r="J433" s="158"/>
      <c r="K433" s="158"/>
      <c r="L433" s="120"/>
      <c r="M433" s="120"/>
      <c r="N433" s="120"/>
      <c r="O433" s="120"/>
      <c r="P433" s="120"/>
      <c r="Q433" s="120"/>
      <c r="R433" s="116">
        <f t="shared" si="98"/>
        <v>0</v>
      </c>
      <c r="S433" s="116" t="e">
        <f t="shared" si="110"/>
        <v>#DIV/0!</v>
      </c>
      <c r="T433" s="117">
        <f t="shared" si="99"/>
        <v>0</v>
      </c>
      <c r="U433" s="117" t="e">
        <f t="shared" si="100"/>
        <v>#DIV/0!</v>
      </c>
      <c r="V433" s="116">
        <f t="shared" si="101"/>
        <v>0</v>
      </c>
      <c r="W433" s="116" t="e">
        <f t="shared" si="102"/>
        <v>#DIV/0!</v>
      </c>
      <c r="X433" s="116">
        <f t="shared" si="103"/>
        <v>0</v>
      </c>
      <c r="Y433" s="116" t="e">
        <f t="shared" si="104"/>
        <v>#DIV/0!</v>
      </c>
      <c r="Z433" s="180"/>
    </row>
    <row r="434" spans="1:26" ht="13.5" hidden="1" customHeight="1">
      <c r="A434" s="103"/>
      <c r="B434" s="118" t="s">
        <v>98</v>
      </c>
      <c r="C434" s="119">
        <v>2213</v>
      </c>
      <c r="D434" s="120"/>
      <c r="E434" s="120"/>
      <c r="F434" s="120"/>
      <c r="G434" s="120"/>
      <c r="H434" s="120"/>
      <c r="I434" s="120"/>
      <c r="J434" s="158"/>
      <c r="K434" s="158"/>
      <c r="L434" s="120"/>
      <c r="M434" s="120"/>
      <c r="N434" s="120"/>
      <c r="O434" s="120"/>
      <c r="P434" s="120"/>
      <c r="Q434" s="120"/>
      <c r="R434" s="116">
        <f t="shared" si="98"/>
        <v>0</v>
      </c>
      <c r="S434" s="116" t="e">
        <f t="shared" si="110"/>
        <v>#DIV/0!</v>
      </c>
      <c r="T434" s="117">
        <f t="shared" si="99"/>
        <v>0</v>
      </c>
      <c r="U434" s="117" t="e">
        <f t="shared" si="100"/>
        <v>#DIV/0!</v>
      </c>
      <c r="V434" s="116">
        <f t="shared" si="101"/>
        <v>0</v>
      </c>
      <c r="W434" s="116" t="e">
        <f t="shared" si="102"/>
        <v>#DIV/0!</v>
      </c>
      <c r="X434" s="116">
        <f t="shared" si="103"/>
        <v>0</v>
      </c>
      <c r="Y434" s="116" t="e">
        <f t="shared" si="104"/>
        <v>#DIV/0!</v>
      </c>
      <c r="Z434" s="180"/>
    </row>
    <row r="435" spans="1:26" ht="13.5" hidden="1" customHeight="1">
      <c r="A435" s="103"/>
      <c r="B435" s="118" t="s">
        <v>99</v>
      </c>
      <c r="C435" s="119">
        <v>2214</v>
      </c>
      <c r="D435" s="120"/>
      <c r="E435" s="120"/>
      <c r="F435" s="120"/>
      <c r="G435" s="120"/>
      <c r="H435" s="120"/>
      <c r="I435" s="120"/>
      <c r="J435" s="158"/>
      <c r="K435" s="158"/>
      <c r="L435" s="120"/>
      <c r="M435" s="120"/>
      <c r="N435" s="120"/>
      <c r="O435" s="120"/>
      <c r="P435" s="120"/>
      <c r="Q435" s="120"/>
      <c r="R435" s="116">
        <f t="shared" si="98"/>
        <v>0</v>
      </c>
      <c r="S435" s="116" t="e">
        <f t="shared" si="110"/>
        <v>#DIV/0!</v>
      </c>
      <c r="T435" s="117">
        <f t="shared" si="99"/>
        <v>0</v>
      </c>
      <c r="U435" s="117" t="e">
        <f t="shared" si="100"/>
        <v>#DIV/0!</v>
      </c>
      <c r="V435" s="116">
        <f t="shared" si="101"/>
        <v>0</v>
      </c>
      <c r="W435" s="116" t="e">
        <f t="shared" si="102"/>
        <v>#DIV/0!</v>
      </c>
      <c r="X435" s="116">
        <f t="shared" si="103"/>
        <v>0</v>
      </c>
      <c r="Y435" s="116" t="e">
        <f t="shared" si="104"/>
        <v>#DIV/0!</v>
      </c>
      <c r="Z435" s="180"/>
    </row>
    <row r="436" spans="1:26" ht="13.5" hidden="1" customHeight="1">
      <c r="A436" s="103"/>
      <c r="B436" s="161" t="s">
        <v>100</v>
      </c>
      <c r="C436" s="124">
        <v>2215</v>
      </c>
      <c r="D436" s="141"/>
      <c r="E436" s="125"/>
      <c r="F436" s="125"/>
      <c r="G436" s="125"/>
      <c r="H436" s="125"/>
      <c r="I436" s="125"/>
      <c r="J436" s="163"/>
      <c r="K436" s="163">
        <f>K437+K438+K439+K440</f>
        <v>0</v>
      </c>
      <c r="L436" s="125"/>
      <c r="M436" s="125"/>
      <c r="N436" s="125"/>
      <c r="O436" s="125"/>
      <c r="P436" s="125"/>
      <c r="Q436" s="125"/>
      <c r="R436" s="116">
        <f t="shared" si="98"/>
        <v>0</v>
      </c>
      <c r="S436" s="116" t="e">
        <f t="shared" si="110"/>
        <v>#DIV/0!</v>
      </c>
      <c r="T436" s="117">
        <f t="shared" si="99"/>
        <v>0</v>
      </c>
      <c r="U436" s="117" t="e">
        <f t="shared" si="100"/>
        <v>#DIV/0!</v>
      </c>
      <c r="V436" s="116">
        <f t="shared" si="101"/>
        <v>0</v>
      </c>
      <c r="W436" s="116" t="e">
        <f t="shared" si="102"/>
        <v>#DIV/0!</v>
      </c>
      <c r="X436" s="116">
        <f t="shared" si="103"/>
        <v>0</v>
      </c>
      <c r="Y436" s="116" t="e">
        <f t="shared" si="104"/>
        <v>#DIV/0!</v>
      </c>
      <c r="Z436" s="180"/>
    </row>
    <row r="437" spans="1:26" ht="13.5" hidden="1" customHeight="1">
      <c r="A437" s="103"/>
      <c r="B437" s="126" t="s">
        <v>136</v>
      </c>
      <c r="C437" s="119">
        <v>22151</v>
      </c>
      <c r="D437" s="120"/>
      <c r="E437" s="120"/>
      <c r="F437" s="120"/>
      <c r="G437" s="120"/>
      <c r="H437" s="120"/>
      <c r="I437" s="120"/>
      <c r="J437" s="158"/>
      <c r="K437" s="158"/>
      <c r="L437" s="120"/>
      <c r="M437" s="120"/>
      <c r="N437" s="120"/>
      <c r="O437" s="120"/>
      <c r="P437" s="120"/>
      <c r="Q437" s="120"/>
      <c r="R437" s="116">
        <f t="shared" si="98"/>
        <v>0</v>
      </c>
      <c r="S437" s="116" t="e">
        <f t="shared" si="110"/>
        <v>#DIV/0!</v>
      </c>
      <c r="T437" s="117">
        <f t="shared" si="99"/>
        <v>0</v>
      </c>
      <c r="U437" s="117" t="e">
        <f t="shared" si="100"/>
        <v>#DIV/0!</v>
      </c>
      <c r="V437" s="116">
        <f t="shared" si="101"/>
        <v>0</v>
      </c>
      <c r="W437" s="116" t="e">
        <f t="shared" si="102"/>
        <v>#DIV/0!</v>
      </c>
      <c r="X437" s="116">
        <f t="shared" si="103"/>
        <v>0</v>
      </c>
      <c r="Y437" s="116" t="e">
        <f t="shared" si="104"/>
        <v>#DIV/0!</v>
      </c>
      <c r="Z437" s="180"/>
    </row>
    <row r="438" spans="1:26" ht="13.5" hidden="1" customHeight="1">
      <c r="A438" s="103"/>
      <c r="B438" s="126" t="s">
        <v>137</v>
      </c>
      <c r="C438" s="119">
        <v>22152</v>
      </c>
      <c r="D438" s="120"/>
      <c r="E438" s="120"/>
      <c r="F438" s="120"/>
      <c r="G438" s="120"/>
      <c r="H438" s="120"/>
      <c r="I438" s="120"/>
      <c r="J438" s="158"/>
      <c r="K438" s="158"/>
      <c r="L438" s="120"/>
      <c r="M438" s="120"/>
      <c r="N438" s="120"/>
      <c r="O438" s="120"/>
      <c r="P438" s="120"/>
      <c r="Q438" s="120"/>
      <c r="R438" s="116">
        <f t="shared" si="98"/>
        <v>0</v>
      </c>
      <c r="S438" s="116" t="e">
        <f t="shared" si="110"/>
        <v>#DIV/0!</v>
      </c>
      <c r="T438" s="117">
        <f t="shared" si="99"/>
        <v>0</v>
      </c>
      <c r="U438" s="117" t="e">
        <f t="shared" si="100"/>
        <v>#DIV/0!</v>
      </c>
      <c r="V438" s="116">
        <f t="shared" si="101"/>
        <v>0</v>
      </c>
      <c r="W438" s="116" t="e">
        <f t="shared" si="102"/>
        <v>#DIV/0!</v>
      </c>
      <c r="X438" s="116">
        <f t="shared" si="103"/>
        <v>0</v>
      </c>
      <c r="Y438" s="116" t="e">
        <f t="shared" si="104"/>
        <v>#DIV/0!</v>
      </c>
      <c r="Z438" s="180"/>
    </row>
    <row r="439" spans="1:26" ht="13.5" hidden="1" customHeight="1">
      <c r="A439" s="103"/>
      <c r="B439" s="126" t="s">
        <v>103</v>
      </c>
      <c r="C439" s="119">
        <v>22153</v>
      </c>
      <c r="D439" s="120"/>
      <c r="E439" s="120"/>
      <c r="F439" s="120"/>
      <c r="G439" s="120"/>
      <c r="H439" s="120"/>
      <c r="I439" s="120"/>
      <c r="J439" s="158"/>
      <c r="K439" s="158"/>
      <c r="L439" s="120"/>
      <c r="M439" s="120"/>
      <c r="N439" s="120"/>
      <c r="O439" s="120"/>
      <c r="P439" s="120"/>
      <c r="Q439" s="120"/>
      <c r="R439" s="116">
        <f t="shared" si="98"/>
        <v>0</v>
      </c>
      <c r="S439" s="116" t="e">
        <f t="shared" si="110"/>
        <v>#DIV/0!</v>
      </c>
      <c r="T439" s="117">
        <f t="shared" si="99"/>
        <v>0</v>
      </c>
      <c r="U439" s="117" t="e">
        <f t="shared" si="100"/>
        <v>#DIV/0!</v>
      </c>
      <c r="V439" s="116">
        <f t="shared" si="101"/>
        <v>0</v>
      </c>
      <c r="W439" s="116" t="e">
        <f t="shared" si="102"/>
        <v>#DIV/0!</v>
      </c>
      <c r="X439" s="116">
        <f t="shared" si="103"/>
        <v>0</v>
      </c>
      <c r="Y439" s="116" t="e">
        <f t="shared" si="104"/>
        <v>#DIV/0!</v>
      </c>
      <c r="Z439" s="180"/>
    </row>
    <row r="440" spans="1:26" ht="13.5" hidden="1" customHeight="1">
      <c r="A440" s="103"/>
      <c r="B440" s="126" t="s">
        <v>138</v>
      </c>
      <c r="C440" s="119">
        <v>22154</v>
      </c>
      <c r="D440" s="120"/>
      <c r="E440" s="120"/>
      <c r="F440" s="120"/>
      <c r="G440" s="120"/>
      <c r="H440" s="120"/>
      <c r="I440" s="120"/>
      <c r="J440" s="158"/>
      <c r="K440" s="158"/>
      <c r="L440" s="120"/>
      <c r="M440" s="120"/>
      <c r="N440" s="120"/>
      <c r="O440" s="120"/>
      <c r="P440" s="120"/>
      <c r="Q440" s="120"/>
      <c r="R440" s="116">
        <f t="shared" si="98"/>
        <v>0</v>
      </c>
      <c r="S440" s="116" t="e">
        <f t="shared" si="110"/>
        <v>#DIV/0!</v>
      </c>
      <c r="T440" s="117">
        <f t="shared" si="99"/>
        <v>0</v>
      </c>
      <c r="U440" s="117" t="e">
        <f t="shared" si="100"/>
        <v>#DIV/0!</v>
      </c>
      <c r="V440" s="116">
        <f t="shared" si="101"/>
        <v>0</v>
      </c>
      <c r="W440" s="116" t="e">
        <f t="shared" si="102"/>
        <v>#DIV/0!</v>
      </c>
      <c r="X440" s="116">
        <f t="shared" si="103"/>
        <v>0</v>
      </c>
      <c r="Y440" s="116" t="e">
        <f t="shared" si="104"/>
        <v>#DIV/0!</v>
      </c>
      <c r="Z440" s="180"/>
    </row>
    <row r="441" spans="1:26" ht="13.5" hidden="1" customHeight="1">
      <c r="A441" s="103"/>
      <c r="B441" s="122" t="s">
        <v>105</v>
      </c>
      <c r="C441" s="119">
        <v>2217</v>
      </c>
      <c r="D441" s="120"/>
      <c r="E441" s="120"/>
      <c r="F441" s="120"/>
      <c r="G441" s="120"/>
      <c r="H441" s="120"/>
      <c r="I441" s="120"/>
      <c r="J441" s="158"/>
      <c r="K441" s="158"/>
      <c r="L441" s="120"/>
      <c r="M441" s="120"/>
      <c r="N441" s="120"/>
      <c r="O441" s="120"/>
      <c r="P441" s="120"/>
      <c r="Q441" s="120"/>
      <c r="R441" s="116">
        <f t="shared" si="98"/>
        <v>0</v>
      </c>
      <c r="S441" s="116" t="e">
        <f t="shared" si="110"/>
        <v>#DIV/0!</v>
      </c>
      <c r="T441" s="117">
        <f t="shared" si="99"/>
        <v>0</v>
      </c>
      <c r="U441" s="117" t="e">
        <f t="shared" si="100"/>
        <v>#DIV/0!</v>
      </c>
      <c r="V441" s="116">
        <f t="shared" si="101"/>
        <v>0</v>
      </c>
      <c r="W441" s="116" t="e">
        <f t="shared" si="102"/>
        <v>#DIV/0!</v>
      </c>
      <c r="X441" s="116">
        <f t="shared" si="103"/>
        <v>0</v>
      </c>
      <c r="Y441" s="116" t="e">
        <f t="shared" si="104"/>
        <v>#DIV/0!</v>
      </c>
      <c r="Z441" s="180"/>
    </row>
    <row r="442" spans="1:26" ht="13.5" hidden="1" customHeight="1">
      <c r="A442" s="103"/>
      <c r="B442" s="118" t="s">
        <v>106</v>
      </c>
      <c r="C442" s="119">
        <v>2218</v>
      </c>
      <c r="D442" s="120"/>
      <c r="E442" s="120"/>
      <c r="F442" s="120"/>
      <c r="G442" s="120"/>
      <c r="H442" s="120"/>
      <c r="I442" s="120"/>
      <c r="J442" s="158"/>
      <c r="K442" s="158"/>
      <c r="L442" s="120"/>
      <c r="M442" s="120"/>
      <c r="N442" s="120"/>
      <c r="O442" s="120"/>
      <c r="P442" s="120"/>
      <c r="Q442" s="120"/>
      <c r="R442" s="116">
        <f t="shared" si="98"/>
        <v>0</v>
      </c>
      <c r="S442" s="116" t="e">
        <f t="shared" si="110"/>
        <v>#DIV/0!</v>
      </c>
      <c r="T442" s="117">
        <f t="shared" si="99"/>
        <v>0</v>
      </c>
      <c r="U442" s="117" t="e">
        <f t="shared" si="100"/>
        <v>#DIV/0!</v>
      </c>
      <c r="V442" s="116">
        <f t="shared" si="101"/>
        <v>0</v>
      </c>
      <c r="W442" s="116" t="e">
        <f t="shared" si="102"/>
        <v>#DIV/0!</v>
      </c>
      <c r="X442" s="116">
        <f t="shared" si="103"/>
        <v>0</v>
      </c>
      <c r="Y442" s="116" t="e">
        <f t="shared" si="104"/>
        <v>#DIV/0!</v>
      </c>
      <c r="Z442" s="180"/>
    </row>
    <row r="443" spans="1:26" ht="13.5" hidden="1" customHeight="1">
      <c r="A443" s="103"/>
      <c r="B443" s="118" t="s">
        <v>139</v>
      </c>
      <c r="C443" s="119">
        <v>2221</v>
      </c>
      <c r="D443" s="120"/>
      <c r="E443" s="120"/>
      <c r="F443" s="120"/>
      <c r="G443" s="120"/>
      <c r="H443" s="120"/>
      <c r="I443" s="120"/>
      <c r="J443" s="158"/>
      <c r="K443" s="158"/>
      <c r="L443" s="120"/>
      <c r="M443" s="120"/>
      <c r="N443" s="120"/>
      <c r="O443" s="120"/>
      <c r="P443" s="120"/>
      <c r="Q443" s="120"/>
      <c r="R443" s="116">
        <f t="shared" si="98"/>
        <v>0</v>
      </c>
      <c r="S443" s="116" t="e">
        <f t="shared" si="110"/>
        <v>#DIV/0!</v>
      </c>
      <c r="T443" s="117">
        <f t="shared" si="99"/>
        <v>0</v>
      </c>
      <c r="U443" s="117" t="e">
        <f t="shared" si="100"/>
        <v>#DIV/0!</v>
      </c>
      <c r="V443" s="116">
        <f t="shared" si="101"/>
        <v>0</v>
      </c>
      <c r="W443" s="116" t="e">
        <f t="shared" si="102"/>
        <v>#DIV/0!</v>
      </c>
      <c r="X443" s="116">
        <f t="shared" si="103"/>
        <v>0</v>
      </c>
      <c r="Y443" s="116" t="e">
        <f t="shared" si="104"/>
        <v>#DIV/0!</v>
      </c>
      <c r="Z443" s="180"/>
    </row>
    <row r="444" spans="1:26" ht="13.5" hidden="1" customHeight="1">
      <c r="A444" s="103"/>
      <c r="B444" s="128" t="s">
        <v>108</v>
      </c>
      <c r="C444" s="119">
        <v>2222</v>
      </c>
      <c r="D444" s="120"/>
      <c r="E444" s="120"/>
      <c r="F444" s="120"/>
      <c r="G444" s="120"/>
      <c r="H444" s="120"/>
      <c r="I444" s="120"/>
      <c r="J444" s="158"/>
      <c r="K444" s="158"/>
      <c r="L444" s="120"/>
      <c r="M444" s="120"/>
      <c r="N444" s="120"/>
      <c r="O444" s="120"/>
      <c r="P444" s="120"/>
      <c r="Q444" s="120"/>
      <c r="R444" s="116">
        <f t="shared" si="98"/>
        <v>0</v>
      </c>
      <c r="S444" s="116" t="e">
        <f t="shared" si="110"/>
        <v>#DIV/0!</v>
      </c>
      <c r="T444" s="117">
        <f t="shared" si="99"/>
        <v>0</v>
      </c>
      <c r="U444" s="117" t="e">
        <f t="shared" si="100"/>
        <v>#DIV/0!</v>
      </c>
      <c r="V444" s="116">
        <f t="shared" si="101"/>
        <v>0</v>
      </c>
      <c r="W444" s="116" t="e">
        <f t="shared" si="102"/>
        <v>#DIV/0!</v>
      </c>
      <c r="X444" s="116">
        <f t="shared" si="103"/>
        <v>0</v>
      </c>
      <c r="Y444" s="116" t="e">
        <f t="shared" si="104"/>
        <v>#DIV/0!</v>
      </c>
      <c r="Z444" s="180"/>
    </row>
    <row r="445" spans="1:26" ht="13.5" hidden="1" customHeight="1">
      <c r="A445" s="103"/>
      <c r="B445" s="128" t="s">
        <v>109</v>
      </c>
      <c r="C445" s="129">
        <v>2223</v>
      </c>
      <c r="D445" s="120"/>
      <c r="E445" s="120"/>
      <c r="F445" s="120"/>
      <c r="G445" s="120"/>
      <c r="H445" s="120"/>
      <c r="I445" s="120"/>
      <c r="J445" s="158"/>
      <c r="K445" s="158"/>
      <c r="L445" s="120"/>
      <c r="M445" s="120"/>
      <c r="N445" s="120"/>
      <c r="O445" s="120"/>
      <c r="P445" s="120"/>
      <c r="Q445" s="120"/>
      <c r="R445" s="116">
        <f t="shared" ref="R445:R508" si="112">F445-D445</f>
        <v>0</v>
      </c>
      <c r="S445" s="116" t="e">
        <f t="shared" si="110"/>
        <v>#DIV/0!</v>
      </c>
      <c r="T445" s="117">
        <f t="shared" ref="T445:T508" si="113">L445-F445</f>
        <v>0</v>
      </c>
      <c r="U445" s="117" t="e">
        <f t="shared" ref="U445:U508" si="114">L445/F445*100</f>
        <v>#DIV/0!</v>
      </c>
      <c r="V445" s="116">
        <f t="shared" ref="V445:V508" si="115">N445-L445</f>
        <v>0</v>
      </c>
      <c r="W445" s="116" t="e">
        <f t="shared" ref="W445:W508" si="116">+N445/L445*100</f>
        <v>#DIV/0!</v>
      </c>
      <c r="X445" s="116">
        <f t="shared" ref="X445:X508" si="117">P445-N445</f>
        <v>0</v>
      </c>
      <c r="Y445" s="116" t="e">
        <f t="shared" ref="Y445:Y508" si="118">+P445/N445*100</f>
        <v>#DIV/0!</v>
      </c>
      <c r="Z445" s="180"/>
    </row>
    <row r="446" spans="1:26" ht="13.5" hidden="1" customHeight="1">
      <c r="A446" s="103"/>
      <c r="B446" s="128" t="s">
        <v>145</v>
      </c>
      <c r="C446" s="119">
        <v>2224</v>
      </c>
      <c r="D446" s="120"/>
      <c r="E446" s="120"/>
      <c r="F446" s="120"/>
      <c r="G446" s="120"/>
      <c r="H446" s="120"/>
      <c r="I446" s="120"/>
      <c r="J446" s="158"/>
      <c r="K446" s="158"/>
      <c r="L446" s="120"/>
      <c r="M446" s="120"/>
      <c r="N446" s="120"/>
      <c r="O446" s="120"/>
      <c r="P446" s="120"/>
      <c r="Q446" s="120"/>
      <c r="R446" s="116">
        <f t="shared" si="112"/>
        <v>0</v>
      </c>
      <c r="S446" s="116" t="e">
        <f t="shared" si="110"/>
        <v>#DIV/0!</v>
      </c>
      <c r="T446" s="117">
        <f t="shared" si="113"/>
        <v>0</v>
      </c>
      <c r="U446" s="117" t="e">
        <f t="shared" si="114"/>
        <v>#DIV/0!</v>
      </c>
      <c r="V446" s="116">
        <f t="shared" si="115"/>
        <v>0</v>
      </c>
      <c r="W446" s="116" t="e">
        <f t="shared" si="116"/>
        <v>#DIV/0!</v>
      </c>
      <c r="X446" s="116">
        <f t="shared" si="117"/>
        <v>0</v>
      </c>
      <c r="Y446" s="116" t="e">
        <f t="shared" si="118"/>
        <v>#DIV/0!</v>
      </c>
      <c r="Z446" s="180"/>
    </row>
    <row r="447" spans="1:26" ht="13.5" hidden="1" customHeight="1">
      <c r="A447" s="103"/>
      <c r="B447" s="128" t="s">
        <v>140</v>
      </c>
      <c r="C447" s="119">
        <v>2225</v>
      </c>
      <c r="D447" s="120"/>
      <c r="E447" s="120"/>
      <c r="F447" s="120"/>
      <c r="G447" s="120"/>
      <c r="H447" s="120"/>
      <c r="I447" s="120"/>
      <c r="J447" s="158"/>
      <c r="K447" s="158"/>
      <c r="L447" s="120"/>
      <c r="M447" s="120"/>
      <c r="N447" s="120"/>
      <c r="O447" s="120"/>
      <c r="P447" s="120"/>
      <c r="Q447" s="120"/>
      <c r="R447" s="116">
        <f t="shared" si="112"/>
        <v>0</v>
      </c>
      <c r="S447" s="116" t="e">
        <f t="shared" si="110"/>
        <v>#DIV/0!</v>
      </c>
      <c r="T447" s="117">
        <f t="shared" si="113"/>
        <v>0</v>
      </c>
      <c r="U447" s="117" t="e">
        <f t="shared" si="114"/>
        <v>#DIV/0!</v>
      </c>
      <c r="V447" s="116">
        <f t="shared" si="115"/>
        <v>0</v>
      </c>
      <c r="W447" s="116" t="e">
        <f t="shared" si="116"/>
        <v>#DIV/0!</v>
      </c>
      <c r="X447" s="116">
        <f t="shared" si="117"/>
        <v>0</v>
      </c>
      <c r="Y447" s="116" t="e">
        <f t="shared" si="118"/>
        <v>#DIV/0!</v>
      </c>
      <c r="Z447" s="180"/>
    </row>
    <row r="448" spans="1:26" ht="13.5" hidden="1" customHeight="1">
      <c r="A448" s="103"/>
      <c r="B448" s="131" t="s">
        <v>112</v>
      </c>
      <c r="C448" s="132">
        <v>2231</v>
      </c>
      <c r="D448" s="133"/>
      <c r="E448" s="133"/>
      <c r="F448" s="133"/>
      <c r="G448" s="133"/>
      <c r="H448" s="133"/>
      <c r="I448" s="133"/>
      <c r="J448" s="167"/>
      <c r="K448" s="167">
        <f>K449+K450+K451+K452</f>
        <v>0</v>
      </c>
      <c r="L448" s="133"/>
      <c r="M448" s="133"/>
      <c r="N448" s="133"/>
      <c r="O448" s="133"/>
      <c r="P448" s="133"/>
      <c r="Q448" s="133"/>
      <c r="R448" s="116">
        <f t="shared" si="112"/>
        <v>0</v>
      </c>
      <c r="S448" s="116" t="e">
        <f t="shared" si="110"/>
        <v>#DIV/0!</v>
      </c>
      <c r="T448" s="117">
        <f t="shared" si="113"/>
        <v>0</v>
      </c>
      <c r="U448" s="117" t="e">
        <f t="shared" si="114"/>
        <v>#DIV/0!</v>
      </c>
      <c r="V448" s="116">
        <f t="shared" si="115"/>
        <v>0</v>
      </c>
      <c r="W448" s="116" t="e">
        <f t="shared" si="116"/>
        <v>#DIV/0!</v>
      </c>
      <c r="X448" s="116">
        <f t="shared" si="117"/>
        <v>0</v>
      </c>
      <c r="Y448" s="116" t="e">
        <f t="shared" si="118"/>
        <v>#DIV/0!</v>
      </c>
      <c r="Z448" s="180"/>
    </row>
    <row r="449" spans="1:26" ht="13.5" hidden="1" customHeight="1">
      <c r="A449" s="103"/>
      <c r="B449" s="128" t="s">
        <v>113</v>
      </c>
      <c r="C449" s="119">
        <v>22311100</v>
      </c>
      <c r="D449" s="120"/>
      <c r="E449" s="120"/>
      <c r="F449" s="120"/>
      <c r="G449" s="120"/>
      <c r="H449" s="120"/>
      <c r="I449" s="120"/>
      <c r="J449" s="158"/>
      <c r="K449" s="158"/>
      <c r="L449" s="120"/>
      <c r="M449" s="120"/>
      <c r="N449" s="120"/>
      <c r="O449" s="120"/>
      <c r="P449" s="120"/>
      <c r="Q449" s="120"/>
      <c r="R449" s="116">
        <f t="shared" si="112"/>
        <v>0</v>
      </c>
      <c r="S449" s="116" t="e">
        <f t="shared" si="110"/>
        <v>#DIV/0!</v>
      </c>
      <c r="T449" s="117">
        <f t="shared" si="113"/>
        <v>0</v>
      </c>
      <c r="U449" s="117" t="e">
        <f t="shared" si="114"/>
        <v>#DIV/0!</v>
      </c>
      <c r="V449" s="116">
        <f t="shared" si="115"/>
        <v>0</v>
      </c>
      <c r="W449" s="116" t="e">
        <f t="shared" si="116"/>
        <v>#DIV/0!</v>
      </c>
      <c r="X449" s="116">
        <f t="shared" si="117"/>
        <v>0</v>
      </c>
      <c r="Y449" s="116" t="e">
        <f t="shared" si="118"/>
        <v>#DIV/0!</v>
      </c>
      <c r="Z449" s="180"/>
    </row>
    <row r="450" spans="1:26" ht="13.5" hidden="1" customHeight="1">
      <c r="A450" s="103"/>
      <c r="B450" s="128" t="s">
        <v>114</v>
      </c>
      <c r="C450" s="119">
        <v>22311200</v>
      </c>
      <c r="D450" s="120"/>
      <c r="E450" s="120"/>
      <c r="F450" s="120"/>
      <c r="G450" s="120"/>
      <c r="H450" s="120"/>
      <c r="I450" s="120"/>
      <c r="J450" s="158"/>
      <c r="K450" s="158"/>
      <c r="L450" s="120"/>
      <c r="M450" s="120"/>
      <c r="N450" s="120"/>
      <c r="O450" s="120"/>
      <c r="P450" s="120"/>
      <c r="Q450" s="120"/>
      <c r="R450" s="116">
        <f t="shared" si="112"/>
        <v>0</v>
      </c>
      <c r="S450" s="116" t="e">
        <f t="shared" si="110"/>
        <v>#DIV/0!</v>
      </c>
      <c r="T450" s="117">
        <f t="shared" si="113"/>
        <v>0</v>
      </c>
      <c r="U450" s="117" t="e">
        <f t="shared" si="114"/>
        <v>#DIV/0!</v>
      </c>
      <c r="V450" s="116">
        <f t="shared" si="115"/>
        <v>0</v>
      </c>
      <c r="W450" s="116" t="e">
        <f t="shared" si="116"/>
        <v>#DIV/0!</v>
      </c>
      <c r="X450" s="116">
        <f t="shared" si="117"/>
        <v>0</v>
      </c>
      <c r="Y450" s="116" t="e">
        <f t="shared" si="118"/>
        <v>#DIV/0!</v>
      </c>
      <c r="Z450" s="180"/>
    </row>
    <row r="451" spans="1:26" ht="13.5" hidden="1" customHeight="1">
      <c r="A451" s="103"/>
      <c r="B451" s="128" t="s">
        <v>115</v>
      </c>
      <c r="C451" s="119">
        <v>22311300</v>
      </c>
      <c r="D451" s="120"/>
      <c r="E451" s="120"/>
      <c r="F451" s="120"/>
      <c r="G451" s="120"/>
      <c r="H451" s="120"/>
      <c r="I451" s="120"/>
      <c r="J451" s="158"/>
      <c r="K451" s="158"/>
      <c r="L451" s="120"/>
      <c r="M451" s="120"/>
      <c r="N451" s="120"/>
      <c r="O451" s="120"/>
      <c r="P451" s="120"/>
      <c r="Q451" s="120"/>
      <c r="R451" s="116">
        <f t="shared" si="112"/>
        <v>0</v>
      </c>
      <c r="S451" s="116" t="e">
        <f t="shared" si="110"/>
        <v>#DIV/0!</v>
      </c>
      <c r="T451" s="117">
        <f t="shared" si="113"/>
        <v>0</v>
      </c>
      <c r="U451" s="117" t="e">
        <f t="shared" si="114"/>
        <v>#DIV/0!</v>
      </c>
      <c r="V451" s="116">
        <f t="shared" si="115"/>
        <v>0</v>
      </c>
      <c r="W451" s="116" t="e">
        <f t="shared" si="116"/>
        <v>#DIV/0!</v>
      </c>
      <c r="X451" s="116">
        <f t="shared" si="117"/>
        <v>0</v>
      </c>
      <c r="Y451" s="116" t="e">
        <f t="shared" si="118"/>
        <v>#DIV/0!</v>
      </c>
      <c r="Z451" s="180"/>
    </row>
    <row r="452" spans="1:26" ht="13.5" hidden="1" customHeight="1">
      <c r="A452" s="103"/>
      <c r="B452" s="128" t="s">
        <v>116</v>
      </c>
      <c r="C452" s="119">
        <v>22311400</v>
      </c>
      <c r="D452" s="120"/>
      <c r="E452" s="120"/>
      <c r="F452" s="120"/>
      <c r="G452" s="120"/>
      <c r="H452" s="120"/>
      <c r="I452" s="120"/>
      <c r="J452" s="158"/>
      <c r="K452" s="158"/>
      <c r="L452" s="120"/>
      <c r="M452" s="120"/>
      <c r="N452" s="120"/>
      <c r="O452" s="120"/>
      <c r="P452" s="120"/>
      <c r="Q452" s="120"/>
      <c r="R452" s="116">
        <f t="shared" si="112"/>
        <v>0</v>
      </c>
      <c r="S452" s="116" t="e">
        <f t="shared" si="110"/>
        <v>#DIV/0!</v>
      </c>
      <c r="T452" s="117">
        <f t="shared" si="113"/>
        <v>0</v>
      </c>
      <c r="U452" s="117" t="e">
        <f t="shared" si="114"/>
        <v>#DIV/0!</v>
      </c>
      <c r="V452" s="116">
        <f t="shared" si="115"/>
        <v>0</v>
      </c>
      <c r="W452" s="116" t="e">
        <f t="shared" si="116"/>
        <v>#DIV/0!</v>
      </c>
      <c r="X452" s="116">
        <f t="shared" si="117"/>
        <v>0</v>
      </c>
      <c r="Y452" s="116" t="e">
        <f t="shared" si="118"/>
        <v>#DIV/0!</v>
      </c>
      <c r="Z452" s="180"/>
    </row>
    <row r="453" spans="1:26" ht="13.5" hidden="1" customHeight="1">
      <c r="A453" s="103"/>
      <c r="B453" s="128" t="s">
        <v>117</v>
      </c>
      <c r="C453" s="119">
        <v>2235</v>
      </c>
      <c r="D453" s="120"/>
      <c r="E453" s="120"/>
      <c r="F453" s="120"/>
      <c r="G453" s="120"/>
      <c r="H453" s="120"/>
      <c r="I453" s="120"/>
      <c r="J453" s="158"/>
      <c r="K453" s="158"/>
      <c r="L453" s="120"/>
      <c r="M453" s="120"/>
      <c r="N453" s="120"/>
      <c r="O453" s="120"/>
      <c r="P453" s="120"/>
      <c r="Q453" s="120"/>
      <c r="R453" s="116">
        <f t="shared" si="112"/>
        <v>0</v>
      </c>
      <c r="S453" s="116" t="e">
        <f t="shared" si="110"/>
        <v>#DIV/0!</v>
      </c>
      <c r="T453" s="117">
        <f t="shared" si="113"/>
        <v>0</v>
      </c>
      <c r="U453" s="117" t="e">
        <f t="shared" si="114"/>
        <v>#DIV/0!</v>
      </c>
      <c r="V453" s="116">
        <f t="shared" si="115"/>
        <v>0</v>
      </c>
      <c r="W453" s="116" t="e">
        <f t="shared" si="116"/>
        <v>#DIV/0!</v>
      </c>
      <c r="X453" s="116">
        <f t="shared" si="117"/>
        <v>0</v>
      </c>
      <c r="Y453" s="116" t="e">
        <f t="shared" si="118"/>
        <v>#DIV/0!</v>
      </c>
      <c r="Z453" s="180"/>
    </row>
    <row r="454" spans="1:26" ht="13.5" hidden="1" customHeight="1">
      <c r="A454" s="103"/>
      <c r="B454" s="118" t="s">
        <v>118</v>
      </c>
      <c r="C454" s="135">
        <v>2511</v>
      </c>
      <c r="D454" s="120"/>
      <c r="E454" s="120"/>
      <c r="F454" s="120"/>
      <c r="G454" s="120"/>
      <c r="H454" s="120"/>
      <c r="I454" s="120"/>
      <c r="J454" s="158"/>
      <c r="K454" s="158"/>
      <c r="L454" s="120"/>
      <c r="M454" s="120"/>
      <c r="N454" s="120"/>
      <c r="O454" s="120"/>
      <c r="P454" s="120"/>
      <c r="Q454" s="120"/>
      <c r="R454" s="116">
        <f t="shared" si="112"/>
        <v>0</v>
      </c>
      <c r="S454" s="116" t="e">
        <f t="shared" si="110"/>
        <v>#DIV/0!</v>
      </c>
      <c r="T454" s="117">
        <f t="shared" si="113"/>
        <v>0</v>
      </c>
      <c r="U454" s="117" t="e">
        <f t="shared" si="114"/>
        <v>#DIV/0!</v>
      </c>
      <c r="V454" s="116">
        <f t="shared" si="115"/>
        <v>0</v>
      </c>
      <c r="W454" s="116" t="e">
        <f t="shared" si="116"/>
        <v>#DIV/0!</v>
      </c>
      <c r="X454" s="116">
        <f t="shared" si="117"/>
        <v>0</v>
      </c>
      <c r="Y454" s="116" t="e">
        <f t="shared" si="118"/>
        <v>#DIV/0!</v>
      </c>
      <c r="Z454" s="180"/>
    </row>
    <row r="455" spans="1:26" ht="13.5" hidden="1" customHeight="1">
      <c r="A455" s="103"/>
      <c r="B455" s="118" t="s">
        <v>119</v>
      </c>
      <c r="C455" s="135">
        <v>2512</v>
      </c>
      <c r="D455" s="120"/>
      <c r="E455" s="120"/>
      <c r="F455" s="120"/>
      <c r="G455" s="120"/>
      <c r="H455" s="120"/>
      <c r="I455" s="120"/>
      <c r="J455" s="158"/>
      <c r="K455" s="158"/>
      <c r="L455" s="120"/>
      <c r="M455" s="120"/>
      <c r="N455" s="120"/>
      <c r="O455" s="120"/>
      <c r="P455" s="120"/>
      <c r="Q455" s="120"/>
      <c r="R455" s="116">
        <f t="shared" si="112"/>
        <v>0</v>
      </c>
      <c r="S455" s="116" t="e">
        <f t="shared" si="110"/>
        <v>#DIV/0!</v>
      </c>
      <c r="T455" s="117">
        <f t="shared" si="113"/>
        <v>0</v>
      </c>
      <c r="U455" s="117" t="e">
        <f t="shared" si="114"/>
        <v>#DIV/0!</v>
      </c>
      <c r="V455" s="116">
        <f t="shared" si="115"/>
        <v>0</v>
      </c>
      <c r="W455" s="116" t="e">
        <f t="shared" si="116"/>
        <v>#DIV/0!</v>
      </c>
      <c r="X455" s="116">
        <f t="shared" si="117"/>
        <v>0</v>
      </c>
      <c r="Y455" s="116" t="e">
        <f t="shared" si="118"/>
        <v>#DIV/0!</v>
      </c>
      <c r="Z455" s="180"/>
    </row>
    <row r="456" spans="1:26" ht="13.5" hidden="1" customHeight="1">
      <c r="A456" s="103"/>
      <c r="B456" s="118" t="s">
        <v>146</v>
      </c>
      <c r="C456" s="135">
        <v>2521</v>
      </c>
      <c r="D456" s="120"/>
      <c r="E456" s="120"/>
      <c r="F456" s="120"/>
      <c r="G456" s="120"/>
      <c r="H456" s="120"/>
      <c r="I456" s="120"/>
      <c r="J456" s="158"/>
      <c r="K456" s="158"/>
      <c r="L456" s="120"/>
      <c r="M456" s="120"/>
      <c r="N456" s="120"/>
      <c r="O456" s="120"/>
      <c r="P456" s="120"/>
      <c r="Q456" s="120"/>
      <c r="R456" s="116">
        <f t="shared" si="112"/>
        <v>0</v>
      </c>
      <c r="S456" s="116" t="e">
        <f t="shared" si="110"/>
        <v>#DIV/0!</v>
      </c>
      <c r="T456" s="117">
        <f t="shared" si="113"/>
        <v>0</v>
      </c>
      <c r="U456" s="117" t="e">
        <f t="shared" si="114"/>
        <v>#DIV/0!</v>
      </c>
      <c r="V456" s="116">
        <f t="shared" si="115"/>
        <v>0</v>
      </c>
      <c r="W456" s="116" t="e">
        <f t="shared" si="116"/>
        <v>#DIV/0!</v>
      </c>
      <c r="X456" s="116">
        <f t="shared" si="117"/>
        <v>0</v>
      </c>
      <c r="Y456" s="116" t="e">
        <f t="shared" si="118"/>
        <v>#DIV/0!</v>
      </c>
      <c r="Z456" s="180"/>
    </row>
    <row r="457" spans="1:26" ht="13.5" hidden="1" customHeight="1">
      <c r="A457" s="103"/>
      <c r="B457" s="136" t="s">
        <v>121</v>
      </c>
      <c r="C457" s="119">
        <v>2721</v>
      </c>
      <c r="D457" s="120"/>
      <c r="E457" s="120"/>
      <c r="F457" s="120"/>
      <c r="G457" s="120"/>
      <c r="H457" s="120"/>
      <c r="I457" s="120"/>
      <c r="J457" s="158"/>
      <c r="K457" s="158"/>
      <c r="L457" s="120"/>
      <c r="M457" s="120"/>
      <c r="N457" s="120"/>
      <c r="O457" s="120"/>
      <c r="P457" s="120"/>
      <c r="Q457" s="120"/>
      <c r="R457" s="116">
        <f t="shared" si="112"/>
        <v>0</v>
      </c>
      <c r="S457" s="116" t="e">
        <f t="shared" si="110"/>
        <v>#DIV/0!</v>
      </c>
      <c r="T457" s="117">
        <f t="shared" si="113"/>
        <v>0</v>
      </c>
      <c r="U457" s="117" t="e">
        <f t="shared" si="114"/>
        <v>#DIV/0!</v>
      </c>
      <c r="V457" s="116">
        <f t="shared" si="115"/>
        <v>0</v>
      </c>
      <c r="W457" s="116" t="e">
        <f t="shared" si="116"/>
        <v>#DIV/0!</v>
      </c>
      <c r="X457" s="116">
        <f t="shared" si="117"/>
        <v>0</v>
      </c>
      <c r="Y457" s="116" t="e">
        <f t="shared" si="118"/>
        <v>#DIV/0!</v>
      </c>
      <c r="Z457" s="180"/>
    </row>
    <row r="458" spans="1:26" ht="12.75" hidden="1" customHeight="1">
      <c r="A458" s="103"/>
      <c r="B458" s="140" t="s">
        <v>126</v>
      </c>
      <c r="C458" s="184"/>
      <c r="D458" s="141"/>
      <c r="E458" s="141"/>
      <c r="F458" s="141"/>
      <c r="G458" s="141"/>
      <c r="H458" s="141"/>
      <c r="I458" s="141"/>
      <c r="J458" s="169"/>
      <c r="K458" s="169">
        <f>SUM(K459:K461)</f>
        <v>0</v>
      </c>
      <c r="L458" s="141"/>
      <c r="M458" s="141"/>
      <c r="N458" s="141"/>
      <c r="O458" s="141"/>
      <c r="P458" s="141"/>
      <c r="Q458" s="141"/>
      <c r="R458" s="116">
        <f t="shared" si="112"/>
        <v>0</v>
      </c>
      <c r="S458" s="116" t="e">
        <f t="shared" si="110"/>
        <v>#DIV/0!</v>
      </c>
      <c r="T458" s="117">
        <f t="shared" si="113"/>
        <v>0</v>
      </c>
      <c r="U458" s="117" t="e">
        <f t="shared" si="114"/>
        <v>#DIV/0!</v>
      </c>
      <c r="V458" s="116">
        <f t="shared" si="115"/>
        <v>0</v>
      </c>
      <c r="W458" s="116" t="e">
        <f t="shared" si="116"/>
        <v>#DIV/0!</v>
      </c>
      <c r="X458" s="116">
        <f t="shared" si="117"/>
        <v>0</v>
      </c>
      <c r="Y458" s="116" t="e">
        <f t="shared" si="118"/>
        <v>#DIV/0!</v>
      </c>
      <c r="Z458" s="180"/>
    </row>
    <row r="459" spans="1:26" ht="12.75" hidden="1" customHeight="1">
      <c r="A459" s="103"/>
      <c r="B459" s="118" t="s">
        <v>127</v>
      </c>
      <c r="C459" s="119">
        <v>3111</v>
      </c>
      <c r="D459" s="120"/>
      <c r="E459" s="120"/>
      <c r="F459" s="120"/>
      <c r="G459" s="120"/>
      <c r="H459" s="120"/>
      <c r="I459" s="120"/>
      <c r="J459" s="158"/>
      <c r="K459" s="158"/>
      <c r="L459" s="120"/>
      <c r="M459" s="120"/>
      <c r="N459" s="120"/>
      <c r="O459" s="120"/>
      <c r="P459" s="120"/>
      <c r="Q459" s="120"/>
      <c r="R459" s="116">
        <f t="shared" si="112"/>
        <v>0</v>
      </c>
      <c r="S459" s="116" t="e">
        <f t="shared" si="110"/>
        <v>#DIV/0!</v>
      </c>
      <c r="T459" s="117">
        <f t="shared" si="113"/>
        <v>0</v>
      </c>
      <c r="U459" s="117" t="e">
        <f t="shared" si="114"/>
        <v>#DIV/0!</v>
      </c>
      <c r="V459" s="116">
        <f t="shared" si="115"/>
        <v>0</v>
      </c>
      <c r="W459" s="116" t="e">
        <f t="shared" si="116"/>
        <v>#DIV/0!</v>
      </c>
      <c r="X459" s="116">
        <f t="shared" si="117"/>
        <v>0</v>
      </c>
      <c r="Y459" s="116" t="e">
        <f t="shared" si="118"/>
        <v>#DIV/0!</v>
      </c>
      <c r="Z459" s="180"/>
    </row>
    <row r="460" spans="1:26" ht="12.75" hidden="1" customHeight="1">
      <c r="A460" s="103"/>
      <c r="B460" s="118" t="s">
        <v>128</v>
      </c>
      <c r="C460" s="119">
        <v>3112</v>
      </c>
      <c r="D460" s="120"/>
      <c r="E460" s="120"/>
      <c r="F460" s="120"/>
      <c r="G460" s="120"/>
      <c r="H460" s="120"/>
      <c r="I460" s="120"/>
      <c r="J460" s="158"/>
      <c r="K460" s="158"/>
      <c r="L460" s="120"/>
      <c r="M460" s="120"/>
      <c r="N460" s="120"/>
      <c r="O460" s="120"/>
      <c r="P460" s="120"/>
      <c r="Q460" s="120"/>
      <c r="R460" s="116">
        <f t="shared" si="112"/>
        <v>0</v>
      </c>
      <c r="S460" s="116" t="e">
        <f t="shared" si="110"/>
        <v>#DIV/0!</v>
      </c>
      <c r="T460" s="117">
        <f t="shared" si="113"/>
        <v>0</v>
      </c>
      <c r="U460" s="117" t="e">
        <f t="shared" si="114"/>
        <v>#DIV/0!</v>
      </c>
      <c r="V460" s="116">
        <f t="shared" si="115"/>
        <v>0</v>
      </c>
      <c r="W460" s="116" t="e">
        <f t="shared" si="116"/>
        <v>#DIV/0!</v>
      </c>
      <c r="X460" s="116">
        <f t="shared" si="117"/>
        <v>0</v>
      </c>
      <c r="Y460" s="116" t="e">
        <f t="shared" si="118"/>
        <v>#DIV/0!</v>
      </c>
      <c r="Z460" s="180"/>
    </row>
    <row r="461" spans="1:26" ht="12.75" hidden="1" customHeight="1">
      <c r="A461" s="103"/>
      <c r="B461" s="118" t="s">
        <v>129</v>
      </c>
      <c r="C461" s="119">
        <v>3113</v>
      </c>
      <c r="D461" s="120"/>
      <c r="E461" s="120"/>
      <c r="F461" s="120"/>
      <c r="G461" s="120"/>
      <c r="H461" s="120"/>
      <c r="I461" s="120"/>
      <c r="J461" s="158"/>
      <c r="K461" s="158"/>
      <c r="L461" s="120"/>
      <c r="M461" s="120"/>
      <c r="N461" s="120"/>
      <c r="O461" s="120"/>
      <c r="P461" s="120"/>
      <c r="Q461" s="120"/>
      <c r="R461" s="116">
        <f t="shared" si="112"/>
        <v>0</v>
      </c>
      <c r="S461" s="116" t="e">
        <f t="shared" si="110"/>
        <v>#DIV/0!</v>
      </c>
      <c r="T461" s="117">
        <f t="shared" si="113"/>
        <v>0</v>
      </c>
      <c r="U461" s="117" t="e">
        <f t="shared" si="114"/>
        <v>#DIV/0!</v>
      </c>
      <c r="V461" s="116">
        <f t="shared" si="115"/>
        <v>0</v>
      </c>
      <c r="W461" s="116" t="e">
        <f t="shared" si="116"/>
        <v>#DIV/0!</v>
      </c>
      <c r="X461" s="116">
        <f t="shared" si="117"/>
        <v>0</v>
      </c>
      <c r="Y461" s="116" t="e">
        <f t="shared" si="118"/>
        <v>#DIV/0!</v>
      </c>
      <c r="Z461" s="180"/>
    </row>
    <row r="462" spans="1:26">
      <c r="A462" s="103"/>
      <c r="B462" s="185"/>
      <c r="C462" s="186"/>
      <c r="D462" s="120"/>
      <c r="E462" s="120"/>
      <c r="F462" s="120"/>
      <c r="G462" s="120"/>
      <c r="H462" s="120"/>
      <c r="I462" s="120"/>
      <c r="J462" s="158"/>
      <c r="K462" s="158"/>
      <c r="L462" s="120"/>
      <c r="M462" s="120"/>
      <c r="N462" s="120"/>
      <c r="O462" s="120"/>
      <c r="P462" s="120"/>
      <c r="Q462" s="120"/>
      <c r="R462" s="116">
        <f t="shared" si="112"/>
        <v>0</v>
      </c>
      <c r="S462" s="116" t="e">
        <f t="shared" ref="S462:S525" si="119">+F462/D462*100</f>
        <v>#DIV/0!</v>
      </c>
      <c r="T462" s="117">
        <f t="shared" si="113"/>
        <v>0</v>
      </c>
      <c r="U462" s="117" t="e">
        <f t="shared" si="114"/>
        <v>#DIV/0!</v>
      </c>
      <c r="V462" s="116">
        <f t="shared" si="115"/>
        <v>0</v>
      </c>
      <c r="W462" s="116" t="e">
        <f t="shared" si="116"/>
        <v>#DIV/0!</v>
      </c>
      <c r="X462" s="116">
        <f t="shared" si="117"/>
        <v>0</v>
      </c>
      <c r="Y462" s="116" t="e">
        <f t="shared" si="118"/>
        <v>#DIV/0!</v>
      </c>
      <c r="Z462" s="180"/>
    </row>
    <row r="463" spans="1:26" outlineLevel="1">
      <c r="A463" s="103">
        <v>9</v>
      </c>
      <c r="B463" s="175" t="s">
        <v>157</v>
      </c>
      <c r="C463" s="154" t="s">
        <v>158</v>
      </c>
      <c r="D463" s="151"/>
      <c r="E463" s="151"/>
      <c r="F463" s="151"/>
      <c r="G463" s="151"/>
      <c r="H463" s="151"/>
      <c r="I463" s="151"/>
      <c r="J463" s="152"/>
      <c r="K463" s="152"/>
      <c r="L463" s="151"/>
      <c r="M463" s="151"/>
      <c r="N463" s="151"/>
      <c r="O463" s="151"/>
      <c r="P463" s="151"/>
      <c r="Q463" s="151"/>
      <c r="R463" s="116">
        <f t="shared" si="112"/>
        <v>0</v>
      </c>
      <c r="S463" s="116" t="e">
        <f t="shared" si="119"/>
        <v>#DIV/0!</v>
      </c>
      <c r="T463" s="117">
        <f t="shared" si="113"/>
        <v>0</v>
      </c>
      <c r="U463" s="117" t="e">
        <f t="shared" si="114"/>
        <v>#DIV/0!</v>
      </c>
      <c r="V463" s="116">
        <f t="shared" si="115"/>
        <v>0</v>
      </c>
      <c r="W463" s="116" t="e">
        <f t="shared" si="116"/>
        <v>#DIV/0!</v>
      </c>
      <c r="X463" s="116">
        <f t="shared" si="117"/>
        <v>0</v>
      </c>
      <c r="Y463" s="116" t="e">
        <f t="shared" si="118"/>
        <v>#DIV/0!</v>
      </c>
      <c r="Z463" s="180"/>
    </row>
    <row r="464" spans="1:26" outlineLevel="1">
      <c r="A464" s="103"/>
      <c r="B464" s="176" t="s">
        <v>134</v>
      </c>
      <c r="C464" s="154"/>
      <c r="D464" s="111">
        <f>SUM(D465:D471,D476:D493)-D483</f>
        <v>968219.75899999985</v>
      </c>
      <c r="E464" s="111">
        <f>SUM(E465:E471,E476:E497)-E483</f>
        <v>4661.8040000000001</v>
      </c>
      <c r="F464" s="111">
        <f>SUM(F465:F471,F476:F493)-F483</f>
        <v>82058.3</v>
      </c>
      <c r="G464" s="111">
        <f>SUM(G465:G471,G476:G493)-G483+G497</f>
        <v>30100</v>
      </c>
      <c r="H464" s="111">
        <f>SUM(H465:H471,H476:H493)-H483</f>
        <v>407773.9</v>
      </c>
      <c r="I464" s="111">
        <f>SUM(I465:I471,I476:I493)-I483</f>
        <v>32684.7</v>
      </c>
      <c r="J464" s="155">
        <f>SUM(J465:J471,J476:J493)-J483+J497</f>
        <v>123411.10800000001</v>
      </c>
      <c r="K464" s="155">
        <f>SUM(K465:K471,K476:K493)</f>
        <v>1933</v>
      </c>
      <c r="L464" s="111">
        <f t="shared" ref="L464:Q464" si="120">SUM(L465:L471,L476:L493)-L483</f>
        <v>202825.3</v>
      </c>
      <c r="M464" s="111">
        <f t="shared" si="120"/>
        <v>81366.2</v>
      </c>
      <c r="N464" s="111">
        <f t="shared" si="120"/>
        <v>159011.79999999999</v>
      </c>
      <c r="O464" s="111">
        <f t="shared" si="120"/>
        <v>81366.2</v>
      </c>
      <c r="P464" s="111">
        <f t="shared" si="120"/>
        <v>159216.79999999999</v>
      </c>
      <c r="Q464" s="111">
        <f t="shared" si="120"/>
        <v>81366.2</v>
      </c>
      <c r="R464" s="116">
        <f t="shared" si="112"/>
        <v>-886161.4589999998</v>
      </c>
      <c r="S464" s="116">
        <f t="shared" si="119"/>
        <v>8.4751730417846201</v>
      </c>
      <c r="T464" s="117">
        <f t="shared" si="113"/>
        <v>120766.99999999999</v>
      </c>
      <c r="U464" s="117">
        <f t="shared" si="114"/>
        <v>247.17219342833081</v>
      </c>
      <c r="V464" s="116">
        <f t="shared" si="115"/>
        <v>-43813.5</v>
      </c>
      <c r="W464" s="116">
        <f t="shared" si="116"/>
        <v>78.398404932717952</v>
      </c>
      <c r="X464" s="116">
        <f t="shared" si="117"/>
        <v>205</v>
      </c>
      <c r="Y464" s="116">
        <f t="shared" si="118"/>
        <v>100.12892124986949</v>
      </c>
      <c r="Z464" s="180"/>
    </row>
    <row r="465" spans="1:26" outlineLevel="1">
      <c r="A465" s="103"/>
      <c r="B465" s="118" t="s">
        <v>94</v>
      </c>
      <c r="C465" s="119">
        <v>2111</v>
      </c>
      <c r="D465" s="120">
        <v>24935.582999999999</v>
      </c>
      <c r="E465" s="120"/>
      <c r="F465" s="120">
        <v>27478.200000000004</v>
      </c>
      <c r="G465" s="120">
        <v>1044.4000000000001</v>
      </c>
      <c r="H465" s="120">
        <v>29204.1</v>
      </c>
      <c r="I465" s="120">
        <v>1044.4000000000001</v>
      </c>
      <c r="J465" s="158">
        <v>12529.194</v>
      </c>
      <c r="K465" s="158"/>
      <c r="L465" s="120">
        <v>32973.800000000003</v>
      </c>
      <c r="M465" s="120">
        <v>3133.2</v>
      </c>
      <c r="N465" s="120">
        <v>32973.800000000003</v>
      </c>
      <c r="O465" s="120">
        <v>3133.2</v>
      </c>
      <c r="P465" s="120">
        <v>32973.800000000003</v>
      </c>
      <c r="Q465" s="120">
        <v>3133.2</v>
      </c>
      <c r="R465" s="116">
        <f t="shared" si="112"/>
        <v>2542.6170000000056</v>
      </c>
      <c r="S465" s="116">
        <f t="shared" si="119"/>
        <v>110.19674174050795</v>
      </c>
      <c r="T465" s="117">
        <f t="shared" si="113"/>
        <v>5495.5999999999985</v>
      </c>
      <c r="U465" s="117">
        <f t="shared" si="114"/>
        <v>119.99985443005727</v>
      </c>
      <c r="V465" s="116">
        <f t="shared" si="115"/>
        <v>0</v>
      </c>
      <c r="W465" s="116">
        <f t="shared" si="116"/>
        <v>100</v>
      </c>
      <c r="X465" s="116">
        <f t="shared" si="117"/>
        <v>0</v>
      </c>
      <c r="Y465" s="116">
        <f t="shared" si="118"/>
        <v>100</v>
      </c>
      <c r="Z465" s="180"/>
    </row>
    <row r="466" spans="1:26" outlineLevel="1">
      <c r="A466" s="103"/>
      <c r="B466" s="118" t="s">
        <v>135</v>
      </c>
      <c r="C466" s="119">
        <v>2121</v>
      </c>
      <c r="D466" s="120">
        <v>3899</v>
      </c>
      <c r="E466" s="120"/>
      <c r="F466" s="159">
        <v>4119.6000000000004</v>
      </c>
      <c r="G466" s="120">
        <v>180.2</v>
      </c>
      <c r="H466" s="159">
        <v>4417.3</v>
      </c>
      <c r="I466" s="120">
        <v>180.2</v>
      </c>
      <c r="J466" s="177">
        <v>1821.18</v>
      </c>
      <c r="K466" s="158"/>
      <c r="L466" s="159">
        <v>5688</v>
      </c>
      <c r="M466" s="120">
        <v>540.4</v>
      </c>
      <c r="N466" s="159">
        <v>5688</v>
      </c>
      <c r="O466" s="120">
        <v>540.4</v>
      </c>
      <c r="P466" s="159">
        <v>5688</v>
      </c>
      <c r="Q466" s="120">
        <v>540.4</v>
      </c>
      <c r="R466" s="116">
        <f t="shared" si="112"/>
        <v>220.60000000000036</v>
      </c>
      <c r="S466" s="116">
        <f t="shared" si="119"/>
        <v>105.65786098999746</v>
      </c>
      <c r="T466" s="117">
        <f t="shared" si="113"/>
        <v>1568.3999999999996</v>
      </c>
      <c r="U466" s="117">
        <f t="shared" si="114"/>
        <v>138.07165744247015</v>
      </c>
      <c r="V466" s="116">
        <f t="shared" si="115"/>
        <v>0</v>
      </c>
      <c r="W466" s="116">
        <f t="shared" si="116"/>
        <v>100</v>
      </c>
      <c r="X466" s="116">
        <f t="shared" si="117"/>
        <v>0</v>
      </c>
      <c r="Y466" s="116">
        <f t="shared" si="118"/>
        <v>100</v>
      </c>
      <c r="Z466" s="180"/>
    </row>
    <row r="467" spans="1:26" outlineLevel="1">
      <c r="A467" s="103"/>
      <c r="B467" s="160" t="s">
        <v>96</v>
      </c>
      <c r="C467" s="119">
        <v>2211</v>
      </c>
      <c r="D467" s="120">
        <v>18.3</v>
      </c>
      <c r="E467" s="120"/>
      <c r="F467" s="159">
        <v>100</v>
      </c>
      <c r="G467" s="120"/>
      <c r="H467" s="159">
        <v>100</v>
      </c>
      <c r="I467" s="120"/>
      <c r="J467" s="177"/>
      <c r="K467" s="158"/>
      <c r="L467" s="159">
        <v>100</v>
      </c>
      <c r="M467" s="120"/>
      <c r="N467" s="159">
        <v>100</v>
      </c>
      <c r="O467" s="120"/>
      <c r="P467" s="159">
        <v>100</v>
      </c>
      <c r="Q467" s="120"/>
      <c r="R467" s="116">
        <f t="shared" si="112"/>
        <v>81.7</v>
      </c>
      <c r="S467" s="116">
        <f t="shared" si="119"/>
        <v>546.44808743169392</v>
      </c>
      <c r="T467" s="117">
        <f t="shared" si="113"/>
        <v>0</v>
      </c>
      <c r="U467" s="117">
        <f t="shared" si="114"/>
        <v>100</v>
      </c>
      <c r="V467" s="116">
        <f t="shared" si="115"/>
        <v>0</v>
      </c>
      <c r="W467" s="116">
        <f t="shared" si="116"/>
        <v>100</v>
      </c>
      <c r="X467" s="116">
        <f t="shared" si="117"/>
        <v>0</v>
      </c>
      <c r="Y467" s="116">
        <f t="shared" si="118"/>
        <v>100</v>
      </c>
      <c r="Z467" s="180"/>
    </row>
    <row r="468" spans="1:26" outlineLevel="1">
      <c r="A468" s="103"/>
      <c r="B468" s="122" t="s">
        <v>97</v>
      </c>
      <c r="C468" s="119">
        <v>2212</v>
      </c>
      <c r="D468" s="120">
        <v>30</v>
      </c>
      <c r="E468" s="120"/>
      <c r="F468" s="159">
        <v>30</v>
      </c>
      <c r="G468" s="120"/>
      <c r="H468" s="159">
        <v>30</v>
      </c>
      <c r="I468" s="120"/>
      <c r="J468" s="177">
        <v>6</v>
      </c>
      <c r="K468" s="158"/>
      <c r="L468" s="159">
        <v>30</v>
      </c>
      <c r="M468" s="120"/>
      <c r="N468" s="159">
        <v>30</v>
      </c>
      <c r="O468" s="120"/>
      <c r="P468" s="159">
        <v>30</v>
      </c>
      <c r="Q468" s="120"/>
      <c r="R468" s="116">
        <f t="shared" si="112"/>
        <v>0</v>
      </c>
      <c r="S468" s="116">
        <f t="shared" si="119"/>
        <v>100</v>
      </c>
      <c r="T468" s="117">
        <f t="shared" si="113"/>
        <v>0</v>
      </c>
      <c r="U468" s="117">
        <f t="shared" si="114"/>
        <v>100</v>
      </c>
      <c r="V468" s="116">
        <f t="shared" si="115"/>
        <v>0</v>
      </c>
      <c r="W468" s="116">
        <f t="shared" si="116"/>
        <v>100</v>
      </c>
      <c r="X468" s="116">
        <f t="shared" si="117"/>
        <v>0</v>
      </c>
      <c r="Y468" s="116">
        <f t="shared" si="118"/>
        <v>100</v>
      </c>
      <c r="Z468" s="180"/>
    </row>
    <row r="469" spans="1:26" outlineLevel="1">
      <c r="A469" s="103"/>
      <c r="B469" s="118" t="s">
        <v>98</v>
      </c>
      <c r="C469" s="119">
        <v>2213</v>
      </c>
      <c r="D469" s="120">
        <v>600</v>
      </c>
      <c r="E469" s="120"/>
      <c r="F469" s="159">
        <v>600</v>
      </c>
      <c r="G469" s="120"/>
      <c r="H469" s="159">
        <v>600</v>
      </c>
      <c r="I469" s="120"/>
      <c r="J469" s="177">
        <v>150</v>
      </c>
      <c r="K469" s="158"/>
      <c r="L469" s="159">
        <v>600</v>
      </c>
      <c r="M469" s="120"/>
      <c r="N469" s="159">
        <v>600</v>
      </c>
      <c r="O469" s="120"/>
      <c r="P469" s="159">
        <v>600</v>
      </c>
      <c r="Q469" s="120"/>
      <c r="R469" s="116">
        <f t="shared" si="112"/>
        <v>0</v>
      </c>
      <c r="S469" s="116">
        <f t="shared" si="119"/>
        <v>100</v>
      </c>
      <c r="T469" s="117">
        <f t="shared" si="113"/>
        <v>0</v>
      </c>
      <c r="U469" s="117">
        <f t="shared" si="114"/>
        <v>100</v>
      </c>
      <c r="V469" s="116">
        <f t="shared" si="115"/>
        <v>0</v>
      </c>
      <c r="W469" s="116">
        <f t="shared" si="116"/>
        <v>100</v>
      </c>
      <c r="X469" s="116">
        <f t="shared" si="117"/>
        <v>0</v>
      </c>
      <c r="Y469" s="116">
        <f t="shared" si="118"/>
        <v>100</v>
      </c>
      <c r="Z469" s="180"/>
    </row>
    <row r="470" spans="1:26" outlineLevel="1">
      <c r="A470" s="103"/>
      <c r="B470" s="118" t="s">
        <v>99</v>
      </c>
      <c r="C470" s="119">
        <v>2214</v>
      </c>
      <c r="D470" s="120">
        <v>13056.628000000001</v>
      </c>
      <c r="E470" s="120">
        <v>968.3</v>
      </c>
      <c r="F470" s="159">
        <v>17400.5</v>
      </c>
      <c r="G470" s="120">
        <v>2621.4</v>
      </c>
      <c r="H470" s="159">
        <v>19765.5</v>
      </c>
      <c r="I470" s="120">
        <v>2621.4</v>
      </c>
      <c r="J470" s="177">
        <v>9700.1299999999992</v>
      </c>
      <c r="K470" s="158"/>
      <c r="L470" s="159">
        <v>20500</v>
      </c>
      <c r="M470" s="120">
        <v>7252.6</v>
      </c>
      <c r="N470" s="159">
        <v>20500</v>
      </c>
      <c r="O470" s="120">
        <v>7252.6</v>
      </c>
      <c r="P470" s="159">
        <v>20500</v>
      </c>
      <c r="Q470" s="120">
        <v>7252.6</v>
      </c>
      <c r="R470" s="116">
        <f t="shared" si="112"/>
        <v>4343.8719999999994</v>
      </c>
      <c r="S470" s="116">
        <f t="shared" si="119"/>
        <v>133.26947815316481</v>
      </c>
      <c r="T470" s="117">
        <f t="shared" si="113"/>
        <v>3099.5</v>
      </c>
      <c r="U470" s="117">
        <f t="shared" si="114"/>
        <v>117.81270653142151</v>
      </c>
      <c r="V470" s="116">
        <f t="shared" si="115"/>
        <v>0</v>
      </c>
      <c r="W470" s="116">
        <f t="shared" si="116"/>
        <v>100</v>
      </c>
      <c r="X470" s="116">
        <f t="shared" si="117"/>
        <v>0</v>
      </c>
      <c r="Y470" s="116">
        <f t="shared" si="118"/>
        <v>100</v>
      </c>
      <c r="Z470" s="180"/>
    </row>
    <row r="471" spans="1:26" outlineLevel="1">
      <c r="A471" s="103"/>
      <c r="B471" s="161" t="s">
        <v>100</v>
      </c>
      <c r="C471" s="124">
        <v>2215</v>
      </c>
      <c r="D471" s="187">
        <f>D472+D475</f>
        <v>6338.7430000000004</v>
      </c>
      <c r="E471" s="125">
        <f>E475</f>
        <v>121.904</v>
      </c>
      <c r="F471" s="125">
        <f>F475+F472+F473+F474</f>
        <v>7059.3</v>
      </c>
      <c r="G471" s="125">
        <f>G472+G473+G474+G475</f>
        <v>200</v>
      </c>
      <c r="H471" s="125">
        <f>H475+H472+H473+H474</f>
        <v>8797.2999999999993</v>
      </c>
      <c r="I471" s="125">
        <f>I472+I473+I474+I475</f>
        <v>225</v>
      </c>
      <c r="J471" s="163">
        <f>J472+J473+J474+J475</f>
        <v>2233.6979999999999</v>
      </c>
      <c r="K471" s="163">
        <f>K472+K473+K474+K475</f>
        <v>25</v>
      </c>
      <c r="L471" s="125">
        <f>L475+L472+L473+L474</f>
        <v>8000</v>
      </c>
      <c r="M471" s="125">
        <f>M472+M473+M474+M475</f>
        <v>2000</v>
      </c>
      <c r="N471" s="125">
        <f>N475+N472+N473+N474</f>
        <v>8000</v>
      </c>
      <c r="O471" s="125">
        <f>O472+O473+O474+O475</f>
        <v>2000</v>
      </c>
      <c r="P471" s="125">
        <f>P475+P472+P473+P474</f>
        <v>8000</v>
      </c>
      <c r="Q471" s="125">
        <f>Q472+Q473+Q474+Q475</f>
        <v>2000</v>
      </c>
      <c r="R471" s="116">
        <f t="shared" si="112"/>
        <v>720.55699999999979</v>
      </c>
      <c r="S471" s="116">
        <f t="shared" si="119"/>
        <v>111.36750614435699</v>
      </c>
      <c r="T471" s="117">
        <f t="shared" si="113"/>
        <v>940.69999999999982</v>
      </c>
      <c r="U471" s="117">
        <f t="shared" si="114"/>
        <v>113.32568384967348</v>
      </c>
      <c r="V471" s="116">
        <f t="shared" si="115"/>
        <v>0</v>
      </c>
      <c r="W471" s="116">
        <f t="shared" si="116"/>
        <v>100</v>
      </c>
      <c r="X471" s="116">
        <f t="shared" si="117"/>
        <v>0</v>
      </c>
      <c r="Y471" s="116">
        <f t="shared" si="118"/>
        <v>100</v>
      </c>
      <c r="Z471" s="180"/>
    </row>
    <row r="472" spans="1:26" outlineLevel="1">
      <c r="A472" s="103"/>
      <c r="B472" s="126" t="s">
        <v>136</v>
      </c>
      <c r="C472" s="119">
        <v>22151</v>
      </c>
      <c r="D472" s="120">
        <v>29.85</v>
      </c>
      <c r="E472" s="120"/>
      <c r="F472" s="120">
        <v>0</v>
      </c>
      <c r="G472" s="120"/>
      <c r="H472" s="120">
        <v>0</v>
      </c>
      <c r="I472" s="120"/>
      <c r="J472" s="158">
        <v>11.4</v>
      </c>
      <c r="K472" s="158"/>
      <c r="L472" s="120"/>
      <c r="M472" s="120"/>
      <c r="N472" s="120"/>
      <c r="O472" s="120"/>
      <c r="P472" s="120"/>
      <c r="Q472" s="120"/>
      <c r="R472" s="116">
        <f t="shared" si="112"/>
        <v>-29.85</v>
      </c>
      <c r="S472" s="116">
        <f t="shared" si="119"/>
        <v>0</v>
      </c>
      <c r="T472" s="117">
        <f t="shared" si="113"/>
        <v>0</v>
      </c>
      <c r="U472" s="117" t="e">
        <f t="shared" si="114"/>
        <v>#DIV/0!</v>
      </c>
      <c r="V472" s="116">
        <f t="shared" si="115"/>
        <v>0</v>
      </c>
      <c r="W472" s="116" t="e">
        <f t="shared" si="116"/>
        <v>#DIV/0!</v>
      </c>
      <c r="X472" s="116">
        <f t="shared" si="117"/>
        <v>0</v>
      </c>
      <c r="Y472" s="116" t="e">
        <f t="shared" si="118"/>
        <v>#DIV/0!</v>
      </c>
      <c r="Z472" s="180"/>
    </row>
    <row r="473" spans="1:26" outlineLevel="1">
      <c r="A473" s="103"/>
      <c r="B473" s="126" t="s">
        <v>137</v>
      </c>
      <c r="C473" s="119">
        <v>22152</v>
      </c>
      <c r="D473" s="120"/>
      <c r="E473" s="120"/>
      <c r="F473" s="120">
        <v>0</v>
      </c>
      <c r="G473" s="120"/>
      <c r="H473" s="120">
        <v>0</v>
      </c>
      <c r="I473" s="120"/>
      <c r="J473" s="158"/>
      <c r="K473" s="158"/>
      <c r="L473" s="120"/>
      <c r="M473" s="120"/>
      <c r="N473" s="120"/>
      <c r="O473" s="120"/>
      <c r="P473" s="120"/>
      <c r="Q473" s="120"/>
      <c r="R473" s="116">
        <f t="shared" si="112"/>
        <v>0</v>
      </c>
      <c r="S473" s="116" t="e">
        <f t="shared" si="119"/>
        <v>#DIV/0!</v>
      </c>
      <c r="T473" s="117">
        <f t="shared" si="113"/>
        <v>0</v>
      </c>
      <c r="U473" s="117" t="e">
        <f t="shared" si="114"/>
        <v>#DIV/0!</v>
      </c>
      <c r="V473" s="116">
        <f t="shared" si="115"/>
        <v>0</v>
      </c>
      <c r="W473" s="116" t="e">
        <f t="shared" si="116"/>
        <v>#DIV/0!</v>
      </c>
      <c r="X473" s="116">
        <f t="shared" si="117"/>
        <v>0</v>
      </c>
      <c r="Y473" s="116" t="e">
        <f t="shared" si="118"/>
        <v>#DIV/0!</v>
      </c>
      <c r="Z473" s="180"/>
    </row>
    <row r="474" spans="1:26" outlineLevel="1">
      <c r="A474" s="103"/>
      <c r="B474" s="126" t="s">
        <v>103</v>
      </c>
      <c r="C474" s="119">
        <v>22153</v>
      </c>
      <c r="D474" s="120"/>
      <c r="E474" s="120"/>
      <c r="F474" s="120">
        <v>0</v>
      </c>
      <c r="G474" s="120"/>
      <c r="H474" s="120">
        <v>0</v>
      </c>
      <c r="I474" s="120"/>
      <c r="J474" s="158"/>
      <c r="K474" s="158"/>
      <c r="L474" s="120"/>
      <c r="M474" s="120"/>
      <c r="N474" s="120"/>
      <c r="O474" s="120"/>
      <c r="P474" s="120"/>
      <c r="Q474" s="120"/>
      <c r="R474" s="116">
        <f t="shared" si="112"/>
        <v>0</v>
      </c>
      <c r="S474" s="116" t="e">
        <f t="shared" si="119"/>
        <v>#DIV/0!</v>
      </c>
      <c r="T474" s="117">
        <f t="shared" si="113"/>
        <v>0</v>
      </c>
      <c r="U474" s="117" t="e">
        <f t="shared" si="114"/>
        <v>#DIV/0!</v>
      </c>
      <c r="V474" s="116">
        <f t="shared" si="115"/>
        <v>0</v>
      </c>
      <c r="W474" s="116" t="e">
        <f t="shared" si="116"/>
        <v>#DIV/0!</v>
      </c>
      <c r="X474" s="116">
        <f t="shared" si="117"/>
        <v>0</v>
      </c>
      <c r="Y474" s="116" t="e">
        <f t="shared" si="118"/>
        <v>#DIV/0!</v>
      </c>
      <c r="Z474" s="180"/>
    </row>
    <row r="475" spans="1:26" outlineLevel="1">
      <c r="A475" s="103"/>
      <c r="B475" s="126" t="s">
        <v>138</v>
      </c>
      <c r="C475" s="119">
        <v>22154</v>
      </c>
      <c r="D475" s="188">
        <v>6308.893</v>
      </c>
      <c r="E475" s="171">
        <v>121.904</v>
      </c>
      <c r="F475" s="120">
        <v>7059.3</v>
      </c>
      <c r="G475" s="120">
        <v>200</v>
      </c>
      <c r="H475" s="120">
        <v>8797.2999999999993</v>
      </c>
      <c r="I475" s="120">
        <v>225</v>
      </c>
      <c r="J475" s="158">
        <v>2222.2979999999998</v>
      </c>
      <c r="K475" s="158">
        <v>25</v>
      </c>
      <c r="L475" s="120">
        <v>8000</v>
      </c>
      <c r="M475" s="120">
        <v>2000</v>
      </c>
      <c r="N475" s="120">
        <v>8000</v>
      </c>
      <c r="O475" s="120">
        <v>2000</v>
      </c>
      <c r="P475" s="120">
        <v>8000</v>
      </c>
      <c r="Q475" s="120">
        <v>2000</v>
      </c>
      <c r="R475" s="116">
        <f t="shared" si="112"/>
        <v>750.40700000000015</v>
      </c>
      <c r="S475" s="116">
        <f t="shared" si="119"/>
        <v>111.89443219277931</v>
      </c>
      <c r="T475" s="117">
        <f t="shared" si="113"/>
        <v>940.69999999999982</v>
      </c>
      <c r="U475" s="117">
        <f t="shared" si="114"/>
        <v>113.32568384967348</v>
      </c>
      <c r="V475" s="116">
        <f t="shared" si="115"/>
        <v>0</v>
      </c>
      <c r="W475" s="116">
        <f t="shared" si="116"/>
        <v>100</v>
      </c>
      <c r="X475" s="116">
        <f t="shared" si="117"/>
        <v>0</v>
      </c>
      <c r="Y475" s="116">
        <f t="shared" si="118"/>
        <v>100</v>
      </c>
      <c r="Z475" s="180"/>
    </row>
    <row r="476" spans="1:26" outlineLevel="1">
      <c r="A476" s="103"/>
      <c r="B476" s="122" t="s">
        <v>105</v>
      </c>
      <c r="C476" s="119">
        <v>2217</v>
      </c>
      <c r="D476" s="120"/>
      <c r="E476" s="120"/>
      <c r="F476" s="159">
        <v>0</v>
      </c>
      <c r="G476" s="120"/>
      <c r="H476" s="159">
        <v>0</v>
      </c>
      <c r="I476" s="120"/>
      <c r="J476" s="177"/>
      <c r="K476" s="158"/>
      <c r="L476" s="159"/>
      <c r="M476" s="120"/>
      <c r="N476" s="159"/>
      <c r="O476" s="120"/>
      <c r="P476" s="159"/>
      <c r="Q476" s="120"/>
      <c r="R476" s="116">
        <f t="shared" si="112"/>
        <v>0</v>
      </c>
      <c r="S476" s="116" t="e">
        <f t="shared" si="119"/>
        <v>#DIV/0!</v>
      </c>
      <c r="T476" s="117">
        <f t="shared" si="113"/>
        <v>0</v>
      </c>
      <c r="U476" s="117" t="e">
        <f t="shared" si="114"/>
        <v>#DIV/0!</v>
      </c>
      <c r="V476" s="116">
        <f t="shared" si="115"/>
        <v>0</v>
      </c>
      <c r="W476" s="116" t="e">
        <f t="shared" si="116"/>
        <v>#DIV/0!</v>
      </c>
      <c r="X476" s="116">
        <f t="shared" si="117"/>
        <v>0</v>
      </c>
      <c r="Y476" s="116" t="e">
        <f t="shared" si="118"/>
        <v>#DIV/0!</v>
      </c>
      <c r="Z476" s="180"/>
    </row>
    <row r="477" spans="1:26" outlineLevel="1">
      <c r="A477" s="103"/>
      <c r="B477" s="118" t="s">
        <v>106</v>
      </c>
      <c r="C477" s="119">
        <v>2218</v>
      </c>
      <c r="D477" s="120"/>
      <c r="E477" s="120"/>
      <c r="F477" s="159">
        <v>0</v>
      </c>
      <c r="G477" s="120"/>
      <c r="H477" s="159">
        <v>0</v>
      </c>
      <c r="I477" s="120"/>
      <c r="J477" s="177"/>
      <c r="K477" s="158"/>
      <c r="L477" s="159"/>
      <c r="M477" s="120"/>
      <c r="N477" s="159"/>
      <c r="O477" s="120"/>
      <c r="P477" s="159"/>
      <c r="Q477" s="120"/>
      <c r="R477" s="116">
        <f t="shared" si="112"/>
        <v>0</v>
      </c>
      <c r="S477" s="116" t="e">
        <f t="shared" si="119"/>
        <v>#DIV/0!</v>
      </c>
      <c r="T477" s="117">
        <f t="shared" si="113"/>
        <v>0</v>
      </c>
      <c r="U477" s="117" t="e">
        <f t="shared" si="114"/>
        <v>#DIV/0!</v>
      </c>
      <c r="V477" s="116">
        <f t="shared" si="115"/>
        <v>0</v>
      </c>
      <c r="W477" s="116" t="e">
        <f t="shared" si="116"/>
        <v>#DIV/0!</v>
      </c>
      <c r="X477" s="116">
        <f t="shared" si="117"/>
        <v>0</v>
      </c>
      <c r="Y477" s="116" t="e">
        <f t="shared" si="118"/>
        <v>#DIV/0!</v>
      </c>
      <c r="Z477" s="180"/>
    </row>
    <row r="478" spans="1:26" outlineLevel="1">
      <c r="A478" s="103"/>
      <c r="B478" s="118" t="s">
        <v>139</v>
      </c>
      <c r="C478" s="119">
        <v>2221</v>
      </c>
      <c r="D478" s="120">
        <v>291.39400000000001</v>
      </c>
      <c r="E478" s="120"/>
      <c r="F478" s="159">
        <v>0</v>
      </c>
      <c r="G478" s="120"/>
      <c r="H478" s="159">
        <v>0</v>
      </c>
      <c r="I478" s="120"/>
      <c r="J478" s="177"/>
      <c r="K478" s="158"/>
      <c r="L478" s="159"/>
      <c r="M478" s="120"/>
      <c r="N478" s="159"/>
      <c r="O478" s="120"/>
      <c r="P478" s="159"/>
      <c r="Q478" s="120"/>
      <c r="R478" s="116">
        <f t="shared" si="112"/>
        <v>-291.39400000000001</v>
      </c>
      <c r="S478" s="116">
        <f t="shared" si="119"/>
        <v>0</v>
      </c>
      <c r="T478" s="117">
        <f t="shared" si="113"/>
        <v>0</v>
      </c>
      <c r="U478" s="117" t="e">
        <f t="shared" si="114"/>
        <v>#DIV/0!</v>
      </c>
      <c r="V478" s="116">
        <f t="shared" si="115"/>
        <v>0</v>
      </c>
      <c r="W478" s="116" t="e">
        <f t="shared" si="116"/>
        <v>#DIV/0!</v>
      </c>
      <c r="X478" s="116">
        <f t="shared" si="117"/>
        <v>0</v>
      </c>
      <c r="Y478" s="116" t="e">
        <f t="shared" si="118"/>
        <v>#DIV/0!</v>
      </c>
      <c r="Z478" s="180"/>
    </row>
    <row r="479" spans="1:26" ht="25.5" outlineLevel="1">
      <c r="A479" s="103"/>
      <c r="B479" s="128" t="s">
        <v>108</v>
      </c>
      <c r="C479" s="119">
        <v>2222</v>
      </c>
      <c r="D479" s="120">
        <v>7721.7539999999999</v>
      </c>
      <c r="E479" s="120"/>
      <c r="F479" s="159">
        <v>6855.0000000000009</v>
      </c>
      <c r="G479" s="120">
        <v>500</v>
      </c>
      <c r="H479" s="159">
        <v>6589</v>
      </c>
      <c r="I479" s="120">
        <v>715.1</v>
      </c>
      <c r="J479" s="177">
        <v>2411.23</v>
      </c>
      <c r="K479" s="158"/>
      <c r="L479" s="159">
        <v>7000</v>
      </c>
      <c r="M479" s="120">
        <v>2000</v>
      </c>
      <c r="N479" s="159">
        <v>7000</v>
      </c>
      <c r="O479" s="120">
        <v>2000</v>
      </c>
      <c r="P479" s="159">
        <v>7000</v>
      </c>
      <c r="Q479" s="120">
        <v>2000</v>
      </c>
      <c r="R479" s="116">
        <f t="shared" si="112"/>
        <v>-866.753999999999</v>
      </c>
      <c r="S479" s="116">
        <f t="shared" si="119"/>
        <v>88.775166885658379</v>
      </c>
      <c r="T479" s="117">
        <f t="shared" si="113"/>
        <v>144.99999999999909</v>
      </c>
      <c r="U479" s="117">
        <f t="shared" si="114"/>
        <v>102.11524434719182</v>
      </c>
      <c r="V479" s="116">
        <f t="shared" si="115"/>
        <v>0</v>
      </c>
      <c r="W479" s="116">
        <f t="shared" si="116"/>
        <v>100</v>
      </c>
      <c r="X479" s="116">
        <f t="shared" si="117"/>
        <v>0</v>
      </c>
      <c r="Y479" s="116">
        <f t="shared" si="118"/>
        <v>100</v>
      </c>
      <c r="Z479" s="180"/>
    </row>
    <row r="480" spans="1:26" outlineLevel="1">
      <c r="A480" s="103"/>
      <c r="B480" s="128" t="s">
        <v>109</v>
      </c>
      <c r="C480" s="129">
        <v>2223</v>
      </c>
      <c r="D480" s="120">
        <v>319.60000000000002</v>
      </c>
      <c r="E480" s="120"/>
      <c r="F480" s="159">
        <v>598.70000000000005</v>
      </c>
      <c r="G480" s="120"/>
      <c r="H480" s="159">
        <v>598.70000000000005</v>
      </c>
      <c r="I480" s="120"/>
      <c r="J480" s="177">
        <v>598.5</v>
      </c>
      <c r="K480" s="158"/>
      <c r="L480" s="159">
        <v>500</v>
      </c>
      <c r="M480" s="120"/>
      <c r="N480" s="159">
        <v>500</v>
      </c>
      <c r="O480" s="120"/>
      <c r="P480" s="159">
        <v>700</v>
      </c>
      <c r="Q480" s="120"/>
      <c r="R480" s="116">
        <f t="shared" si="112"/>
        <v>279.10000000000002</v>
      </c>
      <c r="S480" s="116">
        <f t="shared" si="119"/>
        <v>187.3279098873592</v>
      </c>
      <c r="T480" s="117">
        <f t="shared" si="113"/>
        <v>-98.700000000000045</v>
      </c>
      <c r="U480" s="117">
        <f t="shared" si="114"/>
        <v>83.514280942041083</v>
      </c>
      <c r="V480" s="116">
        <f t="shared" si="115"/>
        <v>0</v>
      </c>
      <c r="W480" s="116">
        <f t="shared" si="116"/>
        <v>100</v>
      </c>
      <c r="X480" s="116">
        <f t="shared" si="117"/>
        <v>200</v>
      </c>
      <c r="Y480" s="116">
        <f t="shared" si="118"/>
        <v>140</v>
      </c>
      <c r="Z480" s="180"/>
    </row>
    <row r="481" spans="1:26" outlineLevel="1">
      <c r="A481" s="103"/>
      <c r="B481" s="128" t="s">
        <v>145</v>
      </c>
      <c r="C481" s="119">
        <v>2224</v>
      </c>
      <c r="D481" s="120">
        <v>4327.04</v>
      </c>
      <c r="E481" s="120">
        <v>580</v>
      </c>
      <c r="F481" s="159">
        <v>4963.8</v>
      </c>
      <c r="G481" s="120">
        <v>744</v>
      </c>
      <c r="H481" s="159">
        <v>7281.8</v>
      </c>
      <c r="I481" s="120">
        <v>963.6</v>
      </c>
      <c r="J481" s="177">
        <v>2480</v>
      </c>
      <c r="K481" s="158"/>
      <c r="L481" s="159">
        <v>5000</v>
      </c>
      <c r="M481" s="120">
        <v>5940</v>
      </c>
      <c r="N481" s="159">
        <v>5000</v>
      </c>
      <c r="O481" s="120">
        <v>5940</v>
      </c>
      <c r="P481" s="159">
        <v>5000</v>
      </c>
      <c r="Q481" s="120">
        <v>5940</v>
      </c>
      <c r="R481" s="116">
        <f t="shared" si="112"/>
        <v>636.76000000000022</v>
      </c>
      <c r="S481" s="116">
        <f t="shared" si="119"/>
        <v>114.71583345658927</v>
      </c>
      <c r="T481" s="117">
        <f t="shared" si="113"/>
        <v>36.199999999999818</v>
      </c>
      <c r="U481" s="117">
        <f t="shared" si="114"/>
        <v>100.72927998710665</v>
      </c>
      <c r="V481" s="116">
        <f t="shared" si="115"/>
        <v>0</v>
      </c>
      <c r="W481" s="116">
        <f t="shared" si="116"/>
        <v>100</v>
      </c>
      <c r="X481" s="116">
        <f t="shared" si="117"/>
        <v>0</v>
      </c>
      <c r="Y481" s="116">
        <f t="shared" si="118"/>
        <v>100</v>
      </c>
      <c r="Z481" s="180"/>
    </row>
    <row r="482" spans="1:26" outlineLevel="1">
      <c r="A482" s="103"/>
      <c r="B482" s="128" t="s">
        <v>140</v>
      </c>
      <c r="C482" s="119">
        <v>2225</v>
      </c>
      <c r="D482" s="120"/>
      <c r="E482" s="120"/>
      <c r="F482" s="120">
        <v>0</v>
      </c>
      <c r="G482" s="120"/>
      <c r="H482" s="120">
        <v>0</v>
      </c>
      <c r="I482" s="120"/>
      <c r="J482" s="158"/>
      <c r="K482" s="158"/>
      <c r="L482" s="120"/>
      <c r="M482" s="120"/>
      <c r="N482" s="120"/>
      <c r="O482" s="120"/>
      <c r="P482" s="120"/>
      <c r="Q482" s="120"/>
      <c r="R482" s="116">
        <f t="shared" si="112"/>
        <v>0</v>
      </c>
      <c r="S482" s="116" t="e">
        <f t="shared" si="119"/>
        <v>#DIV/0!</v>
      </c>
      <c r="T482" s="117">
        <f t="shared" si="113"/>
        <v>0</v>
      </c>
      <c r="U482" s="117" t="e">
        <f t="shared" si="114"/>
        <v>#DIV/0!</v>
      </c>
      <c r="V482" s="116">
        <f t="shared" si="115"/>
        <v>0</v>
      </c>
      <c r="W482" s="116" t="e">
        <f t="shared" si="116"/>
        <v>#DIV/0!</v>
      </c>
      <c r="X482" s="116">
        <f t="shared" si="117"/>
        <v>0</v>
      </c>
      <c r="Y482" s="116" t="e">
        <f t="shared" si="118"/>
        <v>#DIV/0!</v>
      </c>
      <c r="Z482" s="180"/>
    </row>
    <row r="483" spans="1:26" outlineLevel="1">
      <c r="A483" s="103"/>
      <c r="B483" s="131" t="s">
        <v>112</v>
      </c>
      <c r="C483" s="132">
        <v>2231</v>
      </c>
      <c r="D483" s="120">
        <v>1638.8</v>
      </c>
      <c r="E483" s="133"/>
      <c r="F483" s="133">
        <f>F484+F485+F486+F487</f>
        <v>2662.5</v>
      </c>
      <c r="G483" s="133"/>
      <c r="H483" s="133">
        <f>H484+H485+H486+H487</f>
        <v>2662.5</v>
      </c>
      <c r="I483" s="133"/>
      <c r="J483" s="167">
        <f>J484+J485</f>
        <v>837.8</v>
      </c>
      <c r="K483" s="167"/>
      <c r="L483" s="133">
        <f>L484+L485+L486+L487</f>
        <v>2620</v>
      </c>
      <c r="M483" s="133"/>
      <c r="N483" s="133">
        <f>N484+N485+N486+N487</f>
        <v>2620</v>
      </c>
      <c r="O483" s="133"/>
      <c r="P483" s="133">
        <f>P484+P485+P486+P487</f>
        <v>2625</v>
      </c>
      <c r="Q483" s="133"/>
      <c r="R483" s="116">
        <f t="shared" si="112"/>
        <v>1023.7</v>
      </c>
      <c r="S483" s="116">
        <f t="shared" si="119"/>
        <v>162.46643885770075</v>
      </c>
      <c r="T483" s="117">
        <f t="shared" si="113"/>
        <v>-42.5</v>
      </c>
      <c r="U483" s="117">
        <f t="shared" si="114"/>
        <v>98.403755868544593</v>
      </c>
      <c r="V483" s="116">
        <f t="shared" si="115"/>
        <v>0</v>
      </c>
      <c r="W483" s="116">
        <f t="shared" si="116"/>
        <v>100</v>
      </c>
      <c r="X483" s="116">
        <f t="shared" si="117"/>
        <v>5</v>
      </c>
      <c r="Y483" s="116">
        <f t="shared" si="118"/>
        <v>100.1908396946565</v>
      </c>
      <c r="Z483" s="180"/>
    </row>
    <row r="484" spans="1:26" outlineLevel="1">
      <c r="A484" s="103"/>
      <c r="B484" s="128" t="s">
        <v>113</v>
      </c>
      <c r="C484" s="119">
        <v>22311100</v>
      </c>
      <c r="D484" s="120">
        <v>102</v>
      </c>
      <c r="E484" s="120"/>
      <c r="F484" s="120">
        <v>108.50000000000001</v>
      </c>
      <c r="G484" s="120"/>
      <c r="H484" s="120">
        <v>108.50000000000001</v>
      </c>
      <c r="I484" s="120"/>
      <c r="J484" s="158">
        <v>44.5</v>
      </c>
      <c r="K484" s="158"/>
      <c r="L484" s="120">
        <v>120</v>
      </c>
      <c r="M484" s="120"/>
      <c r="N484" s="120">
        <v>120</v>
      </c>
      <c r="O484" s="120"/>
      <c r="P484" s="120">
        <v>125</v>
      </c>
      <c r="Q484" s="120"/>
      <c r="R484" s="116">
        <f t="shared" si="112"/>
        <v>6.5000000000000142</v>
      </c>
      <c r="S484" s="116">
        <f t="shared" si="119"/>
        <v>106.37254901960786</v>
      </c>
      <c r="T484" s="117">
        <f t="shared" si="113"/>
        <v>11.499999999999986</v>
      </c>
      <c r="U484" s="117">
        <f t="shared" si="114"/>
        <v>110.59907834101381</v>
      </c>
      <c r="V484" s="116">
        <f t="shared" si="115"/>
        <v>0</v>
      </c>
      <c r="W484" s="116">
        <f t="shared" si="116"/>
        <v>100</v>
      </c>
      <c r="X484" s="116">
        <f t="shared" si="117"/>
        <v>5</v>
      </c>
      <c r="Y484" s="116">
        <f t="shared" si="118"/>
        <v>104.16666666666667</v>
      </c>
      <c r="Z484" s="180"/>
    </row>
    <row r="485" spans="1:26" outlineLevel="1">
      <c r="A485" s="103"/>
      <c r="B485" s="128" t="s">
        <v>114</v>
      </c>
      <c r="C485" s="119">
        <v>22311200</v>
      </c>
      <c r="D485" s="120">
        <v>1536.8</v>
      </c>
      <c r="E485" s="120"/>
      <c r="F485" s="120">
        <v>2554</v>
      </c>
      <c r="G485" s="120"/>
      <c r="H485" s="120">
        <v>2554</v>
      </c>
      <c r="I485" s="120"/>
      <c r="J485" s="158">
        <v>793.3</v>
      </c>
      <c r="K485" s="158"/>
      <c r="L485" s="120">
        <v>2500</v>
      </c>
      <c r="M485" s="120"/>
      <c r="N485" s="120">
        <v>2500</v>
      </c>
      <c r="O485" s="120"/>
      <c r="P485" s="120">
        <v>2500</v>
      </c>
      <c r="Q485" s="120"/>
      <c r="R485" s="116">
        <f t="shared" si="112"/>
        <v>1017.2</v>
      </c>
      <c r="S485" s="116">
        <f t="shared" si="119"/>
        <v>166.18948464341489</v>
      </c>
      <c r="T485" s="117">
        <f t="shared" si="113"/>
        <v>-54</v>
      </c>
      <c r="U485" s="117">
        <f t="shared" si="114"/>
        <v>97.885669537979638</v>
      </c>
      <c r="V485" s="116">
        <f t="shared" si="115"/>
        <v>0</v>
      </c>
      <c r="W485" s="116">
        <f t="shared" si="116"/>
        <v>100</v>
      </c>
      <c r="X485" s="116">
        <f t="shared" si="117"/>
        <v>0</v>
      </c>
      <c r="Y485" s="116">
        <f t="shared" si="118"/>
        <v>100</v>
      </c>
      <c r="Z485" s="180"/>
    </row>
    <row r="486" spans="1:26" ht="25.5" outlineLevel="1">
      <c r="A486" s="103"/>
      <c r="B486" s="128" t="s">
        <v>115</v>
      </c>
      <c r="C486" s="119">
        <v>22311300</v>
      </c>
      <c r="D486" s="120"/>
      <c r="E486" s="120"/>
      <c r="F486" s="120">
        <v>0</v>
      </c>
      <c r="G486" s="120"/>
      <c r="H486" s="120">
        <v>0</v>
      </c>
      <c r="I486" s="120"/>
      <c r="J486" s="158"/>
      <c r="K486" s="158"/>
      <c r="L486" s="120"/>
      <c r="M486" s="120"/>
      <c r="N486" s="120"/>
      <c r="O486" s="120"/>
      <c r="P486" s="120"/>
      <c r="Q486" s="120"/>
      <c r="R486" s="116">
        <f t="shared" si="112"/>
        <v>0</v>
      </c>
      <c r="S486" s="116" t="e">
        <f t="shared" si="119"/>
        <v>#DIV/0!</v>
      </c>
      <c r="T486" s="117">
        <f t="shared" si="113"/>
        <v>0</v>
      </c>
      <c r="U486" s="117" t="e">
        <f t="shared" si="114"/>
        <v>#DIV/0!</v>
      </c>
      <c r="V486" s="116">
        <f t="shared" si="115"/>
        <v>0</v>
      </c>
      <c r="W486" s="116" t="e">
        <f t="shared" si="116"/>
        <v>#DIV/0!</v>
      </c>
      <c r="X486" s="116">
        <f t="shared" si="117"/>
        <v>0</v>
      </c>
      <c r="Y486" s="116" t="e">
        <f t="shared" si="118"/>
        <v>#DIV/0!</v>
      </c>
      <c r="Z486" s="180"/>
    </row>
    <row r="487" spans="1:26" outlineLevel="1">
      <c r="A487" s="103"/>
      <c r="B487" s="128" t="s">
        <v>116</v>
      </c>
      <c r="C487" s="119">
        <v>22311400</v>
      </c>
      <c r="D487" s="120"/>
      <c r="E487" s="120"/>
      <c r="F487" s="120">
        <v>0</v>
      </c>
      <c r="G487" s="120"/>
      <c r="H487" s="120">
        <v>0</v>
      </c>
      <c r="I487" s="120"/>
      <c r="J487" s="158"/>
      <c r="K487" s="158"/>
      <c r="L487" s="120"/>
      <c r="M487" s="120"/>
      <c r="N487" s="120"/>
      <c r="O487" s="120"/>
      <c r="P487" s="120"/>
      <c r="Q487" s="120"/>
      <c r="R487" s="116">
        <f t="shared" si="112"/>
        <v>0</v>
      </c>
      <c r="S487" s="116" t="e">
        <f t="shared" si="119"/>
        <v>#DIV/0!</v>
      </c>
      <c r="T487" s="117">
        <f t="shared" si="113"/>
        <v>0</v>
      </c>
      <c r="U487" s="117" t="e">
        <f t="shared" si="114"/>
        <v>#DIV/0!</v>
      </c>
      <c r="V487" s="116">
        <f t="shared" si="115"/>
        <v>0</v>
      </c>
      <c r="W487" s="116" t="e">
        <f t="shared" si="116"/>
        <v>#DIV/0!</v>
      </c>
      <c r="X487" s="116">
        <f t="shared" si="117"/>
        <v>0</v>
      </c>
      <c r="Y487" s="116" t="e">
        <f t="shared" si="118"/>
        <v>#DIV/0!</v>
      </c>
      <c r="Z487" s="180"/>
    </row>
    <row r="488" spans="1:26" ht="13.5" customHeight="1" outlineLevel="1">
      <c r="A488" s="103"/>
      <c r="B488" s="128" t="s">
        <v>117</v>
      </c>
      <c r="C488" s="119">
        <v>2235</v>
      </c>
      <c r="D488" s="120"/>
      <c r="E488" s="120"/>
      <c r="F488" s="120">
        <v>0</v>
      </c>
      <c r="G488" s="120"/>
      <c r="H488" s="120">
        <v>0</v>
      </c>
      <c r="I488" s="120"/>
      <c r="J488" s="158"/>
      <c r="K488" s="158"/>
      <c r="L488" s="120"/>
      <c r="M488" s="120"/>
      <c r="N488" s="120"/>
      <c r="O488" s="120"/>
      <c r="P488" s="120"/>
      <c r="Q488" s="120"/>
      <c r="R488" s="116">
        <f t="shared" si="112"/>
        <v>0</v>
      </c>
      <c r="S488" s="116" t="e">
        <f t="shared" si="119"/>
        <v>#DIV/0!</v>
      </c>
      <c r="T488" s="117">
        <f t="shared" si="113"/>
        <v>0</v>
      </c>
      <c r="U488" s="117" t="e">
        <f t="shared" si="114"/>
        <v>#DIV/0!</v>
      </c>
      <c r="V488" s="116">
        <f t="shared" si="115"/>
        <v>0</v>
      </c>
      <c r="W488" s="116" t="e">
        <f t="shared" si="116"/>
        <v>#DIV/0!</v>
      </c>
      <c r="X488" s="116">
        <f t="shared" si="117"/>
        <v>0</v>
      </c>
      <c r="Y488" s="116" t="e">
        <f t="shared" si="118"/>
        <v>#DIV/0!</v>
      </c>
      <c r="Z488" s="180"/>
    </row>
    <row r="489" spans="1:26" ht="13.5" customHeight="1" outlineLevel="1">
      <c r="A489" s="103"/>
      <c r="B489" s="118" t="s">
        <v>118</v>
      </c>
      <c r="C489" s="135">
        <v>2511</v>
      </c>
      <c r="D489" s="120"/>
      <c r="E489" s="120"/>
      <c r="F489" s="120">
        <v>0</v>
      </c>
      <c r="G489" s="120"/>
      <c r="H489" s="120">
        <v>0</v>
      </c>
      <c r="I489" s="120"/>
      <c r="J489" s="158"/>
      <c r="K489" s="158"/>
      <c r="L489" s="120"/>
      <c r="M489" s="120"/>
      <c r="N489" s="120"/>
      <c r="O489" s="120"/>
      <c r="P489" s="120"/>
      <c r="Q489" s="120"/>
      <c r="R489" s="116">
        <f t="shared" si="112"/>
        <v>0</v>
      </c>
      <c r="S489" s="116" t="e">
        <f t="shared" si="119"/>
        <v>#DIV/0!</v>
      </c>
      <c r="T489" s="117">
        <f t="shared" si="113"/>
        <v>0</v>
      </c>
      <c r="U489" s="117" t="e">
        <f t="shared" si="114"/>
        <v>#DIV/0!</v>
      </c>
      <c r="V489" s="116">
        <f t="shared" si="115"/>
        <v>0</v>
      </c>
      <c r="W489" s="116" t="e">
        <f t="shared" si="116"/>
        <v>#DIV/0!</v>
      </c>
      <c r="X489" s="116">
        <f t="shared" si="117"/>
        <v>0</v>
      </c>
      <c r="Y489" s="116" t="e">
        <f t="shared" si="118"/>
        <v>#DIV/0!</v>
      </c>
      <c r="Z489" s="180"/>
    </row>
    <row r="490" spans="1:26" outlineLevel="1">
      <c r="A490" s="103"/>
      <c r="B490" s="118" t="s">
        <v>119</v>
      </c>
      <c r="C490" s="135">
        <v>2512</v>
      </c>
      <c r="D490" s="120"/>
      <c r="E490" s="120"/>
      <c r="F490" s="120">
        <v>0</v>
      </c>
      <c r="G490" s="120"/>
      <c r="H490" s="120">
        <v>0</v>
      </c>
      <c r="I490" s="120"/>
      <c r="J490" s="158"/>
      <c r="K490" s="158"/>
      <c r="L490" s="120"/>
      <c r="M490" s="120"/>
      <c r="N490" s="120"/>
      <c r="O490" s="120"/>
      <c r="P490" s="120"/>
      <c r="Q490" s="120"/>
      <c r="R490" s="116">
        <f t="shared" si="112"/>
        <v>0</v>
      </c>
      <c r="S490" s="116" t="e">
        <f t="shared" si="119"/>
        <v>#DIV/0!</v>
      </c>
      <c r="T490" s="117">
        <f t="shared" si="113"/>
        <v>0</v>
      </c>
      <c r="U490" s="117" t="e">
        <f t="shared" si="114"/>
        <v>#DIV/0!</v>
      </c>
      <c r="V490" s="116">
        <f t="shared" si="115"/>
        <v>0</v>
      </c>
      <c r="W490" s="116" t="e">
        <f t="shared" si="116"/>
        <v>#DIV/0!</v>
      </c>
      <c r="X490" s="116">
        <f t="shared" si="117"/>
        <v>0</v>
      </c>
      <c r="Y490" s="116" t="e">
        <f t="shared" si="118"/>
        <v>#DIV/0!</v>
      </c>
      <c r="Z490" s="180"/>
    </row>
    <row r="491" spans="1:26" outlineLevel="1">
      <c r="A491" s="103"/>
      <c r="B491" s="118" t="s">
        <v>146</v>
      </c>
      <c r="C491" s="135">
        <v>2521</v>
      </c>
      <c r="D491" s="120"/>
      <c r="E491" s="120"/>
      <c r="F491" s="120">
        <v>0</v>
      </c>
      <c r="G491" s="120"/>
      <c r="H491" s="120">
        <v>0</v>
      </c>
      <c r="I491" s="120"/>
      <c r="J491" s="158"/>
      <c r="K491" s="158"/>
      <c r="L491" s="120"/>
      <c r="M491" s="120"/>
      <c r="N491" s="120"/>
      <c r="O491" s="120"/>
      <c r="P491" s="120"/>
      <c r="Q491" s="120"/>
      <c r="R491" s="116">
        <f t="shared" si="112"/>
        <v>0</v>
      </c>
      <c r="S491" s="116" t="e">
        <f t="shared" si="119"/>
        <v>#DIV/0!</v>
      </c>
      <c r="T491" s="117">
        <f t="shared" si="113"/>
        <v>0</v>
      </c>
      <c r="U491" s="117" t="e">
        <f t="shared" si="114"/>
        <v>#DIV/0!</v>
      </c>
      <c r="V491" s="116">
        <f t="shared" si="115"/>
        <v>0</v>
      </c>
      <c r="W491" s="116" t="e">
        <f t="shared" si="116"/>
        <v>#DIV/0!</v>
      </c>
      <c r="X491" s="116">
        <f t="shared" si="117"/>
        <v>0</v>
      </c>
      <c r="Y491" s="116" t="e">
        <f t="shared" si="118"/>
        <v>#DIV/0!</v>
      </c>
      <c r="Z491" s="180"/>
    </row>
    <row r="492" spans="1:26" ht="25.5" outlineLevel="1">
      <c r="A492" s="103"/>
      <c r="B492" s="136" t="s">
        <v>121</v>
      </c>
      <c r="C492" s="119">
        <v>2721</v>
      </c>
      <c r="D492" s="120"/>
      <c r="E492" s="120"/>
      <c r="F492" s="120">
        <v>0</v>
      </c>
      <c r="G492" s="120"/>
      <c r="H492" s="120">
        <v>0</v>
      </c>
      <c r="I492" s="120"/>
      <c r="J492" s="158"/>
      <c r="K492" s="158"/>
      <c r="L492" s="120"/>
      <c r="M492" s="120"/>
      <c r="N492" s="120"/>
      <c r="O492" s="120"/>
      <c r="P492" s="120"/>
      <c r="Q492" s="120"/>
      <c r="R492" s="116">
        <f t="shared" si="112"/>
        <v>0</v>
      </c>
      <c r="S492" s="116" t="e">
        <f t="shared" si="119"/>
        <v>#DIV/0!</v>
      </c>
      <c r="T492" s="117">
        <f t="shared" si="113"/>
        <v>0</v>
      </c>
      <c r="U492" s="117" t="e">
        <f t="shared" si="114"/>
        <v>#DIV/0!</v>
      </c>
      <c r="V492" s="116">
        <f t="shared" si="115"/>
        <v>0</v>
      </c>
      <c r="W492" s="116" t="e">
        <f t="shared" si="116"/>
        <v>#DIV/0!</v>
      </c>
      <c r="X492" s="116">
        <f t="shared" si="117"/>
        <v>0</v>
      </c>
      <c r="Y492" s="116" t="e">
        <f t="shared" si="118"/>
        <v>#DIV/0!</v>
      </c>
      <c r="Z492" s="180"/>
    </row>
    <row r="493" spans="1:26" outlineLevel="1">
      <c r="A493" s="103"/>
      <c r="B493" s="140" t="s">
        <v>126</v>
      </c>
      <c r="C493" s="119"/>
      <c r="D493" s="141">
        <f>SUM(D494:D498)</f>
        <v>905042.9169999999</v>
      </c>
      <c r="E493" s="141"/>
      <c r="F493" s="141">
        <f>F494+F495</f>
        <v>10190.700000000001</v>
      </c>
      <c r="G493" s="141">
        <f>G494+G495</f>
        <v>0</v>
      </c>
      <c r="H493" s="141">
        <f>+SUM(H494:H498)</f>
        <v>327727.7</v>
      </c>
      <c r="I493" s="141">
        <f>+SUM(I494:I498)</f>
        <v>26935</v>
      </c>
      <c r="J493" s="169">
        <f>J494+J495</f>
        <v>52096.475999999995</v>
      </c>
      <c r="K493" s="169">
        <f>SUM(K494:K498)</f>
        <v>1908</v>
      </c>
      <c r="L493" s="141">
        <f t="shared" ref="L493:Q493" si="121">L494+L495+L497</f>
        <v>119813.5</v>
      </c>
      <c r="M493" s="141">
        <f t="shared" si="121"/>
        <v>60500</v>
      </c>
      <c r="N493" s="141">
        <f t="shared" si="121"/>
        <v>76000</v>
      </c>
      <c r="O493" s="141">
        <f t="shared" si="121"/>
        <v>60500</v>
      </c>
      <c r="P493" s="141">
        <f t="shared" si="121"/>
        <v>76000</v>
      </c>
      <c r="Q493" s="141">
        <f t="shared" si="121"/>
        <v>60500</v>
      </c>
      <c r="R493" s="116">
        <f t="shared" si="112"/>
        <v>-894852.21699999995</v>
      </c>
      <c r="S493" s="116">
        <f t="shared" si="119"/>
        <v>1.1259908020472362</v>
      </c>
      <c r="T493" s="117">
        <f t="shared" si="113"/>
        <v>109622.8</v>
      </c>
      <c r="U493" s="117">
        <f t="shared" si="114"/>
        <v>1175.7141315120648</v>
      </c>
      <c r="V493" s="116">
        <f t="shared" si="115"/>
        <v>-43813.5</v>
      </c>
      <c r="W493" s="116">
        <f t="shared" si="116"/>
        <v>63.431917104499917</v>
      </c>
      <c r="X493" s="116">
        <f t="shared" si="117"/>
        <v>0</v>
      </c>
      <c r="Y493" s="116">
        <f t="shared" si="118"/>
        <v>100</v>
      </c>
      <c r="Z493" s="180"/>
    </row>
    <row r="494" spans="1:26" outlineLevel="1">
      <c r="A494" s="103"/>
      <c r="B494" s="118" t="s">
        <v>127</v>
      </c>
      <c r="C494" s="119">
        <v>3111</v>
      </c>
      <c r="D494" s="120">
        <v>846570.10699999996</v>
      </c>
      <c r="E494" s="120"/>
      <c r="F494" s="120">
        <v>9600</v>
      </c>
      <c r="G494" s="120"/>
      <c r="H494" s="120">
        <v>264591</v>
      </c>
      <c r="I494" s="120"/>
      <c r="J494" s="158">
        <v>51829.88</v>
      </c>
      <c r="K494" s="158"/>
      <c r="L494" s="120">
        <v>10000</v>
      </c>
      <c r="M494" s="120"/>
      <c r="N494" s="120">
        <v>10000</v>
      </c>
      <c r="O494" s="120"/>
      <c r="P494" s="120">
        <v>10000</v>
      </c>
      <c r="Q494" s="120"/>
      <c r="R494" s="116">
        <f t="shared" si="112"/>
        <v>-836970.10699999996</v>
      </c>
      <c r="S494" s="116">
        <f t="shared" si="119"/>
        <v>1.1339875954301799</v>
      </c>
      <c r="T494" s="117">
        <f t="shared" si="113"/>
        <v>400</v>
      </c>
      <c r="U494" s="117">
        <f t="shared" si="114"/>
        <v>104.16666666666667</v>
      </c>
      <c r="V494" s="116">
        <f t="shared" si="115"/>
        <v>0</v>
      </c>
      <c r="W494" s="116">
        <f t="shared" si="116"/>
        <v>100</v>
      </c>
      <c r="X494" s="116">
        <f t="shared" si="117"/>
        <v>0</v>
      </c>
      <c r="Y494" s="116">
        <f t="shared" si="118"/>
        <v>100</v>
      </c>
      <c r="Z494" s="180"/>
    </row>
    <row r="495" spans="1:26" outlineLevel="1">
      <c r="A495" s="103"/>
      <c r="B495" s="118" t="s">
        <v>128</v>
      </c>
      <c r="C495" s="119">
        <v>3112</v>
      </c>
      <c r="D495" s="120">
        <v>11921</v>
      </c>
      <c r="E495" s="120"/>
      <c r="F495" s="120">
        <v>590.70000000000005</v>
      </c>
      <c r="G495" s="120"/>
      <c r="H495" s="120">
        <v>590.70000000000005</v>
      </c>
      <c r="I495" s="120">
        <v>145</v>
      </c>
      <c r="J495" s="158">
        <v>266.596</v>
      </c>
      <c r="K495" s="158"/>
      <c r="L495" s="120">
        <v>49813.5</v>
      </c>
      <c r="M495" s="120"/>
      <c r="N495" s="120">
        <v>6000</v>
      </c>
      <c r="O495" s="120"/>
      <c r="P495" s="120">
        <v>6000</v>
      </c>
      <c r="Q495" s="120"/>
      <c r="R495" s="116">
        <f t="shared" si="112"/>
        <v>-11330.3</v>
      </c>
      <c r="S495" s="116">
        <f t="shared" si="119"/>
        <v>4.9551212146631993</v>
      </c>
      <c r="T495" s="117">
        <f t="shared" si="113"/>
        <v>49222.8</v>
      </c>
      <c r="U495" s="117">
        <f t="shared" si="114"/>
        <v>8432.9608938547481</v>
      </c>
      <c r="V495" s="116">
        <f t="shared" si="115"/>
        <v>-43813.5</v>
      </c>
      <c r="W495" s="116">
        <f t="shared" si="116"/>
        <v>12.044927579872926</v>
      </c>
      <c r="X495" s="116">
        <f t="shared" si="117"/>
        <v>0</v>
      </c>
      <c r="Y495" s="116">
        <f t="shared" si="118"/>
        <v>100</v>
      </c>
      <c r="Z495" s="180"/>
    </row>
    <row r="496" spans="1:26" outlineLevel="1">
      <c r="A496" s="103"/>
      <c r="B496" s="118" t="s">
        <v>129</v>
      </c>
      <c r="C496" s="119">
        <v>3113</v>
      </c>
      <c r="D496" s="120"/>
      <c r="E496" s="120"/>
      <c r="F496" s="120">
        <v>0</v>
      </c>
      <c r="G496" s="120"/>
      <c r="H496" s="120">
        <v>0</v>
      </c>
      <c r="I496" s="120"/>
      <c r="J496" s="158"/>
      <c r="K496" s="158"/>
      <c r="L496" s="120"/>
      <c r="M496" s="120"/>
      <c r="N496" s="120"/>
      <c r="O496" s="120"/>
      <c r="P496" s="120"/>
      <c r="Q496" s="120"/>
      <c r="R496" s="116">
        <f t="shared" si="112"/>
        <v>0</v>
      </c>
      <c r="S496" s="116" t="e">
        <f t="shared" si="119"/>
        <v>#DIV/0!</v>
      </c>
      <c r="T496" s="117">
        <f t="shared" si="113"/>
        <v>0</v>
      </c>
      <c r="U496" s="117" t="e">
        <f t="shared" si="114"/>
        <v>#DIV/0!</v>
      </c>
      <c r="V496" s="116">
        <f t="shared" si="115"/>
        <v>0</v>
      </c>
      <c r="W496" s="116" t="e">
        <f t="shared" si="116"/>
        <v>#DIV/0!</v>
      </c>
      <c r="X496" s="116">
        <f t="shared" si="117"/>
        <v>0</v>
      </c>
      <c r="Y496" s="116" t="e">
        <f t="shared" si="118"/>
        <v>#DIV/0!</v>
      </c>
      <c r="Z496" s="180"/>
    </row>
    <row r="497" spans="1:26" ht="25.5" outlineLevel="1">
      <c r="A497" s="103"/>
      <c r="B497" s="142" t="s">
        <v>130</v>
      </c>
      <c r="C497" s="129">
        <v>3122</v>
      </c>
      <c r="D497" s="170">
        <v>46551.81</v>
      </c>
      <c r="E497" s="170">
        <v>2991.6</v>
      </c>
      <c r="F497" s="120">
        <v>0</v>
      </c>
      <c r="G497" s="120">
        <v>24810</v>
      </c>
      <c r="H497" s="120">
        <v>62546</v>
      </c>
      <c r="I497" s="120">
        <v>26790</v>
      </c>
      <c r="J497" s="158">
        <v>38546.9</v>
      </c>
      <c r="K497" s="158">
        <v>1908</v>
      </c>
      <c r="L497" s="120">
        <v>60000</v>
      </c>
      <c r="M497" s="120">
        <v>60500</v>
      </c>
      <c r="N497" s="120">
        <v>60000</v>
      </c>
      <c r="O497" s="120">
        <v>60500</v>
      </c>
      <c r="P497" s="120">
        <v>60000</v>
      </c>
      <c r="Q497" s="120">
        <v>60500</v>
      </c>
      <c r="R497" s="116">
        <f t="shared" si="112"/>
        <v>-46551.81</v>
      </c>
      <c r="S497" s="116">
        <f t="shared" si="119"/>
        <v>0</v>
      </c>
      <c r="T497" s="117">
        <f t="shared" si="113"/>
        <v>60000</v>
      </c>
      <c r="U497" s="117" t="e">
        <f t="shared" si="114"/>
        <v>#DIV/0!</v>
      </c>
      <c r="V497" s="116">
        <f t="shared" si="115"/>
        <v>0</v>
      </c>
      <c r="W497" s="116">
        <f t="shared" si="116"/>
        <v>100</v>
      </c>
      <c r="X497" s="116">
        <f t="shared" si="117"/>
        <v>0</v>
      </c>
      <c r="Y497" s="116">
        <f t="shared" si="118"/>
        <v>100</v>
      </c>
      <c r="Z497" s="180"/>
    </row>
    <row r="498" spans="1:26" ht="25.5" outlineLevel="1">
      <c r="A498" s="103"/>
      <c r="B498" s="142" t="s">
        <v>132</v>
      </c>
      <c r="C498" s="129">
        <v>3314</v>
      </c>
      <c r="D498" s="170"/>
      <c r="E498" s="120"/>
      <c r="F498" s="120">
        <v>0</v>
      </c>
      <c r="G498" s="120"/>
      <c r="H498" s="120">
        <v>0</v>
      </c>
      <c r="I498" s="120"/>
      <c r="J498" s="158"/>
      <c r="K498" s="158"/>
      <c r="L498" s="120"/>
      <c r="M498" s="120"/>
      <c r="N498" s="120"/>
      <c r="O498" s="120"/>
      <c r="P498" s="120"/>
      <c r="Q498" s="120"/>
      <c r="R498" s="116">
        <f t="shared" si="112"/>
        <v>0</v>
      </c>
      <c r="S498" s="116" t="e">
        <f t="shared" si="119"/>
        <v>#DIV/0!</v>
      </c>
      <c r="T498" s="117">
        <f t="shared" si="113"/>
        <v>0</v>
      </c>
      <c r="U498" s="117" t="e">
        <f t="shared" si="114"/>
        <v>#DIV/0!</v>
      </c>
      <c r="V498" s="116">
        <f t="shared" si="115"/>
        <v>0</v>
      </c>
      <c r="W498" s="116" t="e">
        <f t="shared" si="116"/>
        <v>#DIV/0!</v>
      </c>
      <c r="X498" s="116">
        <f t="shared" si="117"/>
        <v>0</v>
      </c>
      <c r="Y498" s="116" t="e">
        <f t="shared" si="118"/>
        <v>#DIV/0!</v>
      </c>
      <c r="Z498" s="180"/>
    </row>
    <row r="499" spans="1:26" outlineLevel="1">
      <c r="A499" s="103"/>
      <c r="B499" s="118"/>
      <c r="C499" s="119"/>
      <c r="D499" s="120"/>
      <c r="E499" s="120"/>
      <c r="F499" s="120"/>
      <c r="G499" s="120"/>
      <c r="H499" s="120"/>
      <c r="I499" s="120"/>
      <c r="J499" s="158"/>
      <c r="K499" s="158"/>
      <c r="L499" s="120"/>
      <c r="M499" s="120"/>
      <c r="N499" s="120"/>
      <c r="O499" s="120"/>
      <c r="P499" s="120"/>
      <c r="Q499" s="120"/>
      <c r="R499" s="116">
        <f t="shared" si="112"/>
        <v>0</v>
      </c>
      <c r="S499" s="116" t="e">
        <f t="shared" si="119"/>
        <v>#DIV/0!</v>
      </c>
      <c r="T499" s="117">
        <f t="shared" si="113"/>
        <v>0</v>
      </c>
      <c r="U499" s="117" t="e">
        <f t="shared" si="114"/>
        <v>#DIV/0!</v>
      </c>
      <c r="V499" s="116">
        <f t="shared" si="115"/>
        <v>0</v>
      </c>
      <c r="W499" s="116" t="e">
        <f t="shared" si="116"/>
        <v>#DIV/0!</v>
      </c>
      <c r="X499" s="116">
        <f t="shared" si="117"/>
        <v>0</v>
      </c>
      <c r="Y499" s="116" t="e">
        <f t="shared" si="118"/>
        <v>#DIV/0!</v>
      </c>
      <c r="Z499" s="180"/>
    </row>
    <row r="500" spans="1:26" ht="30" customHeight="1" outlineLevel="1">
      <c r="A500" s="103">
        <v>10</v>
      </c>
      <c r="B500" s="175" t="s">
        <v>159</v>
      </c>
      <c r="C500" s="154" t="s">
        <v>160</v>
      </c>
      <c r="D500" s="151"/>
      <c r="E500" s="151"/>
      <c r="F500" s="151"/>
      <c r="G500" s="151"/>
      <c r="H500" s="151"/>
      <c r="I500" s="151"/>
      <c r="J500" s="152"/>
      <c r="K500" s="152"/>
      <c r="L500" s="151"/>
      <c r="M500" s="151"/>
      <c r="N500" s="151"/>
      <c r="O500" s="151"/>
      <c r="P500" s="151"/>
      <c r="Q500" s="151"/>
      <c r="R500" s="116">
        <f t="shared" si="112"/>
        <v>0</v>
      </c>
      <c r="S500" s="116" t="e">
        <f t="shared" si="119"/>
        <v>#DIV/0!</v>
      </c>
      <c r="T500" s="117">
        <f t="shared" si="113"/>
        <v>0</v>
      </c>
      <c r="U500" s="117" t="e">
        <f t="shared" si="114"/>
        <v>#DIV/0!</v>
      </c>
      <c r="V500" s="116">
        <f t="shared" si="115"/>
        <v>0</v>
      </c>
      <c r="W500" s="116" t="e">
        <f t="shared" si="116"/>
        <v>#DIV/0!</v>
      </c>
      <c r="X500" s="116">
        <f t="shared" si="117"/>
        <v>0</v>
      </c>
      <c r="Y500" s="116" t="e">
        <f t="shared" si="118"/>
        <v>#DIV/0!</v>
      </c>
      <c r="Z500" s="180"/>
    </row>
    <row r="501" spans="1:26" outlineLevel="1">
      <c r="A501" s="103"/>
      <c r="B501" s="176" t="s">
        <v>134</v>
      </c>
      <c r="C501" s="154"/>
      <c r="D501" s="111">
        <f t="shared" ref="D501:Q501" si="122">SUM(D502:D508,D513:D530)</f>
        <v>1836.9569999999999</v>
      </c>
      <c r="E501" s="111">
        <f t="shared" si="122"/>
        <v>0</v>
      </c>
      <c r="F501" s="111">
        <f t="shared" si="122"/>
        <v>1959.2</v>
      </c>
      <c r="G501" s="111">
        <f t="shared" si="122"/>
        <v>0</v>
      </c>
      <c r="H501" s="111">
        <f t="shared" si="122"/>
        <v>1959.2</v>
      </c>
      <c r="I501" s="111">
        <f t="shared" si="122"/>
        <v>0</v>
      </c>
      <c r="J501" s="155">
        <f t="shared" si="122"/>
        <v>739.69899999999996</v>
      </c>
      <c r="K501" s="155">
        <f t="shared" si="122"/>
        <v>0</v>
      </c>
      <c r="L501" s="111">
        <f t="shared" si="122"/>
        <v>1960.4</v>
      </c>
      <c r="M501" s="111">
        <f t="shared" si="122"/>
        <v>0</v>
      </c>
      <c r="N501" s="111">
        <f>SUM(N502:N508,N513:N530)</f>
        <v>2031.7</v>
      </c>
      <c r="O501" s="111">
        <f t="shared" si="122"/>
        <v>0</v>
      </c>
      <c r="P501" s="111">
        <f>SUM(P502:P508,P513:P530)</f>
        <v>2031.7</v>
      </c>
      <c r="Q501" s="111">
        <f t="shared" si="122"/>
        <v>0</v>
      </c>
      <c r="R501" s="116">
        <f t="shared" si="112"/>
        <v>122.24300000000017</v>
      </c>
      <c r="S501" s="116">
        <f t="shared" si="119"/>
        <v>106.65464678813932</v>
      </c>
      <c r="T501" s="117">
        <f t="shared" si="113"/>
        <v>1.2000000000000455</v>
      </c>
      <c r="U501" s="117">
        <f t="shared" si="114"/>
        <v>100.0612494895876</v>
      </c>
      <c r="V501" s="116">
        <f t="shared" si="115"/>
        <v>71.299999999999955</v>
      </c>
      <c r="W501" s="116">
        <f t="shared" si="116"/>
        <v>103.63701285451947</v>
      </c>
      <c r="X501" s="116">
        <f t="shared" si="117"/>
        <v>0</v>
      </c>
      <c r="Y501" s="116">
        <f t="shared" si="118"/>
        <v>100</v>
      </c>
      <c r="Z501" s="180"/>
    </row>
    <row r="502" spans="1:26" outlineLevel="1">
      <c r="A502" s="103"/>
      <c r="B502" s="118" t="s">
        <v>94</v>
      </c>
      <c r="C502" s="119">
        <v>2111</v>
      </c>
      <c r="D502" s="120">
        <v>1425.4</v>
      </c>
      <c r="E502" s="120"/>
      <c r="F502" s="120">
        <v>1482.3</v>
      </c>
      <c r="G502" s="120"/>
      <c r="H502" s="120">
        <v>1482.3</v>
      </c>
      <c r="I502" s="120"/>
      <c r="J502" s="158">
        <v>600.47799999999995</v>
      </c>
      <c r="K502" s="158"/>
      <c r="L502" s="120">
        <v>1482.3</v>
      </c>
      <c r="M502" s="120"/>
      <c r="N502" s="120">
        <v>1482.3</v>
      </c>
      <c r="O502" s="120"/>
      <c r="P502" s="120">
        <v>1482.3</v>
      </c>
      <c r="Q502" s="120"/>
      <c r="R502" s="116">
        <f t="shared" si="112"/>
        <v>56.899999999999864</v>
      </c>
      <c r="S502" s="116">
        <f t="shared" si="119"/>
        <v>103.99186193349234</v>
      </c>
      <c r="T502" s="117">
        <f t="shared" si="113"/>
        <v>0</v>
      </c>
      <c r="U502" s="117">
        <f t="shared" si="114"/>
        <v>100</v>
      </c>
      <c r="V502" s="116">
        <f t="shared" si="115"/>
        <v>0</v>
      </c>
      <c r="W502" s="116">
        <f t="shared" si="116"/>
        <v>100</v>
      </c>
      <c r="X502" s="116">
        <f t="shared" si="117"/>
        <v>0</v>
      </c>
      <c r="Y502" s="116">
        <f t="shared" si="118"/>
        <v>100</v>
      </c>
      <c r="Z502" s="180"/>
    </row>
    <row r="503" spans="1:26" outlineLevel="1">
      <c r="A503" s="103"/>
      <c r="B503" s="118" t="s">
        <v>135</v>
      </c>
      <c r="C503" s="119">
        <v>2121</v>
      </c>
      <c r="D503" s="120">
        <v>213.1</v>
      </c>
      <c r="E503" s="120"/>
      <c r="F503" s="159">
        <v>222.20000000000002</v>
      </c>
      <c r="G503" s="120"/>
      <c r="H503" s="159">
        <v>222.20000000000002</v>
      </c>
      <c r="I503" s="120"/>
      <c r="J503" s="177">
        <v>84.721000000000004</v>
      </c>
      <c r="K503" s="158"/>
      <c r="L503" s="159">
        <v>222.20000000000002</v>
      </c>
      <c r="M503" s="120"/>
      <c r="N503" s="159">
        <v>222.20000000000002</v>
      </c>
      <c r="O503" s="120"/>
      <c r="P503" s="159">
        <v>222.20000000000002</v>
      </c>
      <c r="Q503" s="120"/>
      <c r="R503" s="116">
        <f t="shared" si="112"/>
        <v>9.1000000000000227</v>
      </c>
      <c r="S503" s="116">
        <f t="shared" si="119"/>
        <v>104.27029563585172</v>
      </c>
      <c r="T503" s="117">
        <f t="shared" si="113"/>
        <v>0</v>
      </c>
      <c r="U503" s="117">
        <f t="shared" si="114"/>
        <v>100</v>
      </c>
      <c r="V503" s="116">
        <f t="shared" si="115"/>
        <v>0</v>
      </c>
      <c r="W503" s="116">
        <f t="shared" si="116"/>
        <v>100</v>
      </c>
      <c r="X503" s="116">
        <f t="shared" si="117"/>
        <v>0</v>
      </c>
      <c r="Y503" s="116">
        <f t="shared" si="118"/>
        <v>100</v>
      </c>
      <c r="Z503" s="180"/>
    </row>
    <row r="504" spans="1:26" outlineLevel="1">
      <c r="A504" s="103"/>
      <c r="B504" s="160" t="s">
        <v>96</v>
      </c>
      <c r="C504" s="119">
        <v>2211</v>
      </c>
      <c r="D504" s="120">
        <v>45.6</v>
      </c>
      <c r="E504" s="120"/>
      <c r="F504" s="159">
        <v>86.4</v>
      </c>
      <c r="G504" s="120"/>
      <c r="H504" s="159">
        <v>86.4</v>
      </c>
      <c r="I504" s="120"/>
      <c r="J504" s="177">
        <v>0</v>
      </c>
      <c r="K504" s="158"/>
      <c r="L504" s="159">
        <v>99.9</v>
      </c>
      <c r="M504" s="120"/>
      <c r="N504" s="159">
        <v>99.9</v>
      </c>
      <c r="O504" s="120"/>
      <c r="P504" s="159">
        <v>99.9</v>
      </c>
      <c r="Q504" s="120"/>
      <c r="R504" s="116">
        <f t="shared" si="112"/>
        <v>40.800000000000004</v>
      </c>
      <c r="S504" s="116">
        <f t="shared" si="119"/>
        <v>189.47368421052633</v>
      </c>
      <c r="T504" s="117">
        <f t="shared" si="113"/>
        <v>13.5</v>
      </c>
      <c r="U504" s="117">
        <f t="shared" si="114"/>
        <v>115.625</v>
      </c>
      <c r="V504" s="116">
        <f t="shared" si="115"/>
        <v>0</v>
      </c>
      <c r="W504" s="116">
        <f t="shared" si="116"/>
        <v>100</v>
      </c>
      <c r="X504" s="116">
        <f t="shared" si="117"/>
        <v>0</v>
      </c>
      <c r="Y504" s="116">
        <f t="shared" si="118"/>
        <v>100</v>
      </c>
      <c r="Z504" s="180"/>
    </row>
    <row r="505" spans="1:26" outlineLevel="1">
      <c r="A505" s="103"/>
      <c r="B505" s="122" t="s">
        <v>97</v>
      </c>
      <c r="C505" s="119">
        <v>2212</v>
      </c>
      <c r="D505" s="120">
        <v>23.3</v>
      </c>
      <c r="E505" s="120"/>
      <c r="F505" s="159">
        <v>23.3</v>
      </c>
      <c r="G505" s="120"/>
      <c r="H505" s="159">
        <v>23.3</v>
      </c>
      <c r="I505" s="120"/>
      <c r="J505" s="177">
        <v>9.1</v>
      </c>
      <c r="K505" s="158"/>
      <c r="L505" s="159">
        <v>23.3</v>
      </c>
      <c r="M505" s="120"/>
      <c r="N505" s="159">
        <v>23.3</v>
      </c>
      <c r="O505" s="120"/>
      <c r="P505" s="159">
        <v>23.3</v>
      </c>
      <c r="Q505" s="120"/>
      <c r="R505" s="116">
        <f t="shared" si="112"/>
        <v>0</v>
      </c>
      <c r="S505" s="116">
        <f t="shared" si="119"/>
        <v>100</v>
      </c>
      <c r="T505" s="117">
        <f t="shared" si="113"/>
        <v>0</v>
      </c>
      <c r="U505" s="117">
        <f t="shared" si="114"/>
        <v>100</v>
      </c>
      <c r="V505" s="116">
        <f t="shared" si="115"/>
        <v>0</v>
      </c>
      <c r="W505" s="116">
        <f t="shared" si="116"/>
        <v>100</v>
      </c>
      <c r="X505" s="116">
        <f t="shared" si="117"/>
        <v>0</v>
      </c>
      <c r="Y505" s="116">
        <f t="shared" si="118"/>
        <v>100</v>
      </c>
      <c r="Z505" s="180"/>
    </row>
    <row r="506" spans="1:26" outlineLevel="1">
      <c r="A506" s="103"/>
      <c r="B506" s="118" t="s">
        <v>98</v>
      </c>
      <c r="C506" s="119">
        <v>2213</v>
      </c>
      <c r="D506" s="120"/>
      <c r="E506" s="120"/>
      <c r="F506" s="159">
        <v>0</v>
      </c>
      <c r="G506" s="120"/>
      <c r="H506" s="159">
        <v>0</v>
      </c>
      <c r="I506" s="120"/>
      <c r="J506" s="177"/>
      <c r="K506" s="158"/>
      <c r="L506" s="159"/>
      <c r="M506" s="120"/>
      <c r="N506" s="159"/>
      <c r="O506" s="120"/>
      <c r="P506" s="159"/>
      <c r="Q506" s="120"/>
      <c r="R506" s="116">
        <f t="shared" si="112"/>
        <v>0</v>
      </c>
      <c r="S506" s="116" t="e">
        <f t="shared" si="119"/>
        <v>#DIV/0!</v>
      </c>
      <c r="T506" s="117">
        <f t="shared" si="113"/>
        <v>0</v>
      </c>
      <c r="U506" s="117" t="e">
        <f t="shared" si="114"/>
        <v>#DIV/0!</v>
      </c>
      <c r="V506" s="116">
        <f t="shared" si="115"/>
        <v>0</v>
      </c>
      <c r="W506" s="116" t="e">
        <f t="shared" si="116"/>
        <v>#DIV/0!</v>
      </c>
      <c r="X506" s="116">
        <f t="shared" si="117"/>
        <v>0</v>
      </c>
      <c r="Y506" s="116" t="e">
        <f t="shared" si="118"/>
        <v>#DIV/0!</v>
      </c>
      <c r="Z506" s="180"/>
    </row>
    <row r="507" spans="1:26" outlineLevel="1">
      <c r="A507" s="103"/>
      <c r="B507" s="118" t="s">
        <v>99</v>
      </c>
      <c r="C507" s="119">
        <v>2214</v>
      </c>
      <c r="D507" s="120">
        <v>95.7</v>
      </c>
      <c r="E507" s="120"/>
      <c r="F507" s="159">
        <v>99</v>
      </c>
      <c r="G507" s="120"/>
      <c r="H507" s="159">
        <v>99</v>
      </c>
      <c r="I507" s="120"/>
      <c r="J507" s="177">
        <v>45</v>
      </c>
      <c r="K507" s="158"/>
      <c r="L507" s="159">
        <v>106.7</v>
      </c>
      <c r="M507" s="120"/>
      <c r="N507" s="159">
        <v>121</v>
      </c>
      <c r="O507" s="120"/>
      <c r="P507" s="159">
        <v>121</v>
      </c>
      <c r="Q507" s="120"/>
      <c r="R507" s="116">
        <f t="shared" si="112"/>
        <v>3.2999999999999972</v>
      </c>
      <c r="S507" s="116">
        <f t="shared" si="119"/>
        <v>103.44827586206897</v>
      </c>
      <c r="T507" s="117">
        <f t="shared" si="113"/>
        <v>7.7000000000000028</v>
      </c>
      <c r="U507" s="117">
        <f t="shared" si="114"/>
        <v>107.77777777777777</v>
      </c>
      <c r="V507" s="116">
        <f t="shared" si="115"/>
        <v>14.299999999999997</v>
      </c>
      <c r="W507" s="116">
        <f t="shared" si="116"/>
        <v>113.4020618556701</v>
      </c>
      <c r="X507" s="116">
        <f t="shared" si="117"/>
        <v>0</v>
      </c>
      <c r="Y507" s="116">
        <f t="shared" si="118"/>
        <v>100</v>
      </c>
      <c r="Z507" s="180"/>
    </row>
    <row r="508" spans="1:26" outlineLevel="1">
      <c r="A508" s="103"/>
      <c r="B508" s="161" t="s">
        <v>100</v>
      </c>
      <c r="C508" s="124">
        <v>2215</v>
      </c>
      <c r="D508" s="125">
        <f t="shared" ref="D508:Q508" si="123">D509+D510+D511+D512</f>
        <v>9.5670000000000002</v>
      </c>
      <c r="E508" s="125">
        <f t="shared" si="123"/>
        <v>0</v>
      </c>
      <c r="F508" s="125">
        <v>36.300000000000004</v>
      </c>
      <c r="G508" s="125">
        <f t="shared" si="123"/>
        <v>0</v>
      </c>
      <c r="H508" s="125">
        <v>36.300000000000004</v>
      </c>
      <c r="I508" s="125">
        <f>I509+I510+I511+I512</f>
        <v>0</v>
      </c>
      <c r="J508" s="163">
        <f t="shared" si="123"/>
        <v>0.4</v>
      </c>
      <c r="K508" s="163">
        <f t="shared" si="123"/>
        <v>0</v>
      </c>
      <c r="L508" s="125">
        <f t="shared" si="123"/>
        <v>16.3</v>
      </c>
      <c r="M508" s="125">
        <f t="shared" si="123"/>
        <v>0</v>
      </c>
      <c r="N508" s="125">
        <f t="shared" si="123"/>
        <v>21</v>
      </c>
      <c r="O508" s="125">
        <f t="shared" si="123"/>
        <v>0</v>
      </c>
      <c r="P508" s="125">
        <f t="shared" si="123"/>
        <v>21</v>
      </c>
      <c r="Q508" s="125">
        <f t="shared" si="123"/>
        <v>0</v>
      </c>
      <c r="R508" s="116">
        <f t="shared" si="112"/>
        <v>26.733000000000004</v>
      </c>
      <c r="S508" s="116">
        <f t="shared" si="119"/>
        <v>379.4292881781123</v>
      </c>
      <c r="T508" s="117">
        <f t="shared" si="113"/>
        <v>-20.000000000000004</v>
      </c>
      <c r="U508" s="117">
        <f t="shared" si="114"/>
        <v>44.903581267217632</v>
      </c>
      <c r="V508" s="116">
        <f t="shared" si="115"/>
        <v>4.6999999999999993</v>
      </c>
      <c r="W508" s="116">
        <f t="shared" si="116"/>
        <v>128.83435582822085</v>
      </c>
      <c r="X508" s="116">
        <f t="shared" si="117"/>
        <v>0</v>
      </c>
      <c r="Y508" s="116">
        <f t="shared" si="118"/>
        <v>100</v>
      </c>
      <c r="Z508" s="180"/>
    </row>
    <row r="509" spans="1:26" outlineLevel="1">
      <c r="A509" s="103"/>
      <c r="B509" s="126" t="s">
        <v>136</v>
      </c>
      <c r="C509" s="119">
        <v>22151</v>
      </c>
      <c r="D509" s="120"/>
      <c r="E509" s="120"/>
      <c r="F509" s="120">
        <v>5.2</v>
      </c>
      <c r="G509" s="120"/>
      <c r="H509" s="120">
        <v>5.2</v>
      </c>
      <c r="I509" s="120"/>
      <c r="J509" s="158"/>
      <c r="K509" s="158"/>
      <c r="L509" s="120">
        <v>5.2</v>
      </c>
      <c r="M509" s="120"/>
      <c r="N509" s="120">
        <v>6</v>
      </c>
      <c r="O509" s="120"/>
      <c r="P509" s="120">
        <v>6</v>
      </c>
      <c r="Q509" s="120"/>
      <c r="R509" s="116">
        <f t="shared" ref="R509:R572" si="124">F509-D509</f>
        <v>5.2</v>
      </c>
      <c r="S509" s="116" t="e">
        <f t="shared" si="119"/>
        <v>#DIV/0!</v>
      </c>
      <c r="T509" s="117">
        <f t="shared" ref="T509:T572" si="125">L509-F509</f>
        <v>0</v>
      </c>
      <c r="U509" s="117">
        <f t="shared" ref="U509:U572" si="126">L509/F509*100</f>
        <v>100</v>
      </c>
      <c r="V509" s="116">
        <f t="shared" ref="V509:V572" si="127">N509-L509</f>
        <v>0.79999999999999982</v>
      </c>
      <c r="W509" s="116">
        <f t="shared" ref="W509:W572" si="128">+N509/L509*100</f>
        <v>115.38461538461537</v>
      </c>
      <c r="X509" s="116">
        <f t="shared" ref="X509:X572" si="129">P509-N509</f>
        <v>0</v>
      </c>
      <c r="Y509" s="116">
        <f t="shared" ref="Y509:Y572" si="130">+P509/N509*100</f>
        <v>100</v>
      </c>
      <c r="Z509" s="180"/>
    </row>
    <row r="510" spans="1:26" outlineLevel="1">
      <c r="A510" s="103"/>
      <c r="B510" s="126" t="s">
        <v>137</v>
      </c>
      <c r="C510" s="119">
        <v>22152</v>
      </c>
      <c r="D510" s="120"/>
      <c r="E510" s="120"/>
      <c r="F510" s="159">
        <v>0</v>
      </c>
      <c r="G510" s="120"/>
      <c r="H510" s="159">
        <v>0</v>
      </c>
      <c r="I510" s="120"/>
      <c r="J510" s="177"/>
      <c r="K510" s="158"/>
      <c r="L510" s="159"/>
      <c r="M510" s="120"/>
      <c r="N510" s="159"/>
      <c r="O510" s="120"/>
      <c r="P510" s="159"/>
      <c r="Q510" s="120"/>
      <c r="R510" s="116">
        <f t="shared" si="124"/>
        <v>0</v>
      </c>
      <c r="S510" s="116" t="e">
        <f t="shared" si="119"/>
        <v>#DIV/0!</v>
      </c>
      <c r="T510" s="117">
        <f t="shared" si="125"/>
        <v>0</v>
      </c>
      <c r="U510" s="117" t="e">
        <f t="shared" si="126"/>
        <v>#DIV/0!</v>
      </c>
      <c r="V510" s="116">
        <f t="shared" si="127"/>
        <v>0</v>
      </c>
      <c r="W510" s="116" t="e">
        <f t="shared" si="128"/>
        <v>#DIV/0!</v>
      </c>
      <c r="X510" s="116">
        <f t="shared" si="129"/>
        <v>0</v>
      </c>
      <c r="Y510" s="116" t="e">
        <f t="shared" si="130"/>
        <v>#DIV/0!</v>
      </c>
      <c r="Z510" s="180"/>
    </row>
    <row r="511" spans="1:26" outlineLevel="1">
      <c r="A511" s="103"/>
      <c r="B511" s="126" t="s">
        <v>103</v>
      </c>
      <c r="C511" s="119">
        <v>22153</v>
      </c>
      <c r="D511" s="120"/>
      <c r="E511" s="120"/>
      <c r="F511" s="159">
        <v>0</v>
      </c>
      <c r="G511" s="120"/>
      <c r="H511" s="159">
        <v>0</v>
      </c>
      <c r="I511" s="120"/>
      <c r="J511" s="177"/>
      <c r="K511" s="158"/>
      <c r="L511" s="159"/>
      <c r="M511" s="120"/>
      <c r="N511" s="159"/>
      <c r="O511" s="120"/>
      <c r="P511" s="159"/>
      <c r="Q511" s="120"/>
      <c r="R511" s="116">
        <f t="shared" si="124"/>
        <v>0</v>
      </c>
      <c r="S511" s="116" t="e">
        <f t="shared" si="119"/>
        <v>#DIV/0!</v>
      </c>
      <c r="T511" s="117">
        <f t="shared" si="125"/>
        <v>0</v>
      </c>
      <c r="U511" s="117" t="e">
        <f t="shared" si="126"/>
        <v>#DIV/0!</v>
      </c>
      <c r="V511" s="116">
        <f t="shared" si="127"/>
        <v>0</v>
      </c>
      <c r="W511" s="116" t="e">
        <f t="shared" si="128"/>
        <v>#DIV/0!</v>
      </c>
      <c r="X511" s="116">
        <f t="shared" si="129"/>
        <v>0</v>
      </c>
      <c r="Y511" s="116" t="e">
        <f t="shared" si="130"/>
        <v>#DIV/0!</v>
      </c>
      <c r="Z511" s="180"/>
    </row>
    <row r="512" spans="1:26" outlineLevel="1">
      <c r="A512" s="103"/>
      <c r="B512" s="126" t="s">
        <v>138</v>
      </c>
      <c r="C512" s="119">
        <v>22154</v>
      </c>
      <c r="D512" s="120">
        <v>9.5670000000000002</v>
      </c>
      <c r="E512" s="120"/>
      <c r="F512" s="159">
        <v>31.1</v>
      </c>
      <c r="G512" s="120"/>
      <c r="H512" s="159">
        <v>31.1</v>
      </c>
      <c r="I512" s="120"/>
      <c r="J512" s="177">
        <v>0.4</v>
      </c>
      <c r="K512" s="158"/>
      <c r="L512" s="159">
        <v>11.1</v>
      </c>
      <c r="M512" s="120"/>
      <c r="N512" s="159">
        <v>15</v>
      </c>
      <c r="O512" s="120"/>
      <c r="P512" s="159">
        <v>15</v>
      </c>
      <c r="Q512" s="120"/>
      <c r="R512" s="116">
        <f t="shared" si="124"/>
        <v>21.533000000000001</v>
      </c>
      <c r="S512" s="116">
        <f t="shared" si="119"/>
        <v>325.07578133166095</v>
      </c>
      <c r="T512" s="117">
        <f t="shared" si="125"/>
        <v>-20</v>
      </c>
      <c r="U512" s="117">
        <f t="shared" si="126"/>
        <v>35.691318327974273</v>
      </c>
      <c r="V512" s="116">
        <f t="shared" si="127"/>
        <v>3.9000000000000004</v>
      </c>
      <c r="W512" s="116">
        <f t="shared" si="128"/>
        <v>135.13513513513513</v>
      </c>
      <c r="X512" s="116">
        <f t="shared" si="129"/>
        <v>0</v>
      </c>
      <c r="Y512" s="116">
        <f t="shared" si="130"/>
        <v>100</v>
      </c>
      <c r="Z512" s="180"/>
    </row>
    <row r="513" spans="1:26" outlineLevel="1">
      <c r="A513" s="103"/>
      <c r="B513" s="122" t="s">
        <v>105</v>
      </c>
      <c r="C513" s="119">
        <v>2217</v>
      </c>
      <c r="D513" s="120"/>
      <c r="E513" s="120"/>
      <c r="F513" s="159">
        <v>0</v>
      </c>
      <c r="G513" s="120"/>
      <c r="H513" s="159">
        <v>0</v>
      </c>
      <c r="I513" s="120"/>
      <c r="J513" s="177"/>
      <c r="K513" s="158"/>
      <c r="L513" s="159"/>
      <c r="M513" s="120"/>
      <c r="N513" s="159"/>
      <c r="O513" s="120"/>
      <c r="P513" s="159"/>
      <c r="Q513" s="120"/>
      <c r="R513" s="116">
        <f t="shared" si="124"/>
        <v>0</v>
      </c>
      <c r="S513" s="116" t="e">
        <f t="shared" si="119"/>
        <v>#DIV/0!</v>
      </c>
      <c r="T513" s="117">
        <f t="shared" si="125"/>
        <v>0</v>
      </c>
      <c r="U513" s="117" t="e">
        <f t="shared" si="126"/>
        <v>#DIV/0!</v>
      </c>
      <c r="V513" s="116">
        <f t="shared" si="127"/>
        <v>0</v>
      </c>
      <c r="W513" s="116" t="e">
        <f t="shared" si="128"/>
        <v>#DIV/0!</v>
      </c>
      <c r="X513" s="116">
        <f t="shared" si="129"/>
        <v>0</v>
      </c>
      <c r="Y513" s="116" t="e">
        <f t="shared" si="130"/>
        <v>#DIV/0!</v>
      </c>
      <c r="Z513" s="180"/>
    </row>
    <row r="514" spans="1:26" outlineLevel="1">
      <c r="A514" s="103"/>
      <c r="B514" s="118" t="s">
        <v>106</v>
      </c>
      <c r="C514" s="119">
        <v>2218</v>
      </c>
      <c r="D514" s="120"/>
      <c r="E514" s="120"/>
      <c r="F514" s="159">
        <v>0</v>
      </c>
      <c r="G514" s="120"/>
      <c r="H514" s="159">
        <v>0</v>
      </c>
      <c r="I514" s="120"/>
      <c r="J514" s="177"/>
      <c r="K514" s="158"/>
      <c r="L514" s="159"/>
      <c r="M514" s="120"/>
      <c r="N514" s="159"/>
      <c r="O514" s="120"/>
      <c r="P514" s="159"/>
      <c r="Q514" s="120"/>
      <c r="R514" s="116">
        <f t="shared" si="124"/>
        <v>0</v>
      </c>
      <c r="S514" s="116" t="e">
        <f t="shared" si="119"/>
        <v>#DIV/0!</v>
      </c>
      <c r="T514" s="117">
        <f t="shared" si="125"/>
        <v>0</v>
      </c>
      <c r="U514" s="117" t="e">
        <f t="shared" si="126"/>
        <v>#DIV/0!</v>
      </c>
      <c r="V514" s="116">
        <f t="shared" si="127"/>
        <v>0</v>
      </c>
      <c r="W514" s="116" t="e">
        <f t="shared" si="128"/>
        <v>#DIV/0!</v>
      </c>
      <c r="X514" s="116">
        <f t="shared" si="129"/>
        <v>0</v>
      </c>
      <c r="Y514" s="116" t="e">
        <f t="shared" si="130"/>
        <v>#DIV/0!</v>
      </c>
      <c r="Z514" s="180"/>
    </row>
    <row r="515" spans="1:26" outlineLevel="1">
      <c r="A515" s="103"/>
      <c r="B515" s="118" t="s">
        <v>139</v>
      </c>
      <c r="C515" s="119">
        <v>2221</v>
      </c>
      <c r="D515" s="120"/>
      <c r="E515" s="120"/>
      <c r="F515" s="159">
        <v>0</v>
      </c>
      <c r="G515" s="120"/>
      <c r="H515" s="159">
        <v>0</v>
      </c>
      <c r="I515" s="120"/>
      <c r="J515" s="177"/>
      <c r="K515" s="158"/>
      <c r="L515" s="159"/>
      <c r="M515" s="120"/>
      <c r="N515" s="159"/>
      <c r="O515" s="120"/>
      <c r="P515" s="159"/>
      <c r="Q515" s="120"/>
      <c r="R515" s="116">
        <f t="shared" si="124"/>
        <v>0</v>
      </c>
      <c r="S515" s="116" t="e">
        <f t="shared" si="119"/>
        <v>#DIV/0!</v>
      </c>
      <c r="T515" s="117">
        <f t="shared" si="125"/>
        <v>0</v>
      </c>
      <c r="U515" s="117" t="e">
        <f t="shared" si="126"/>
        <v>#DIV/0!</v>
      </c>
      <c r="V515" s="116">
        <f t="shared" si="127"/>
        <v>0</v>
      </c>
      <c r="W515" s="116" t="e">
        <f t="shared" si="128"/>
        <v>#DIV/0!</v>
      </c>
      <c r="X515" s="116">
        <f t="shared" si="129"/>
        <v>0</v>
      </c>
      <c r="Y515" s="116" t="e">
        <f t="shared" si="130"/>
        <v>#DIV/0!</v>
      </c>
      <c r="Z515" s="180"/>
    </row>
    <row r="516" spans="1:26" ht="25.5" outlineLevel="1">
      <c r="A516" s="103"/>
      <c r="B516" s="128" t="s">
        <v>108</v>
      </c>
      <c r="C516" s="119">
        <v>2222</v>
      </c>
      <c r="D516" s="120">
        <v>9.2899999999999991</v>
      </c>
      <c r="E516" s="120"/>
      <c r="F516" s="159">
        <v>9.6999999999999993</v>
      </c>
      <c r="G516" s="120"/>
      <c r="H516" s="159">
        <v>9.6999999999999993</v>
      </c>
      <c r="I516" s="120"/>
      <c r="J516" s="177"/>
      <c r="K516" s="158"/>
      <c r="L516" s="159">
        <v>9.6999999999999993</v>
      </c>
      <c r="M516" s="120"/>
      <c r="N516" s="159">
        <v>12</v>
      </c>
      <c r="O516" s="120"/>
      <c r="P516" s="159">
        <v>12</v>
      </c>
      <c r="Q516" s="120"/>
      <c r="R516" s="116">
        <f t="shared" si="124"/>
        <v>0.41000000000000014</v>
      </c>
      <c r="S516" s="116">
        <f t="shared" si="119"/>
        <v>104.41334768568353</v>
      </c>
      <c r="T516" s="117">
        <f t="shared" si="125"/>
        <v>0</v>
      </c>
      <c r="U516" s="117">
        <f t="shared" si="126"/>
        <v>100</v>
      </c>
      <c r="V516" s="116">
        <f t="shared" si="127"/>
        <v>2.3000000000000007</v>
      </c>
      <c r="W516" s="116">
        <f t="shared" si="128"/>
        <v>123.71134020618557</v>
      </c>
      <c r="X516" s="116">
        <f t="shared" si="129"/>
        <v>0</v>
      </c>
      <c r="Y516" s="116">
        <f t="shared" si="130"/>
        <v>100</v>
      </c>
      <c r="Z516" s="180"/>
    </row>
    <row r="517" spans="1:26" outlineLevel="1">
      <c r="A517" s="103"/>
      <c r="B517" s="128" t="s">
        <v>109</v>
      </c>
      <c r="C517" s="129">
        <v>2223</v>
      </c>
      <c r="D517" s="120"/>
      <c r="E517" s="120"/>
      <c r="F517" s="120">
        <v>0</v>
      </c>
      <c r="G517" s="120"/>
      <c r="H517" s="120">
        <v>0</v>
      </c>
      <c r="I517" s="120"/>
      <c r="J517" s="158"/>
      <c r="K517" s="158"/>
      <c r="L517" s="120"/>
      <c r="M517" s="120"/>
      <c r="N517" s="120"/>
      <c r="O517" s="120"/>
      <c r="P517" s="120"/>
      <c r="Q517" s="120"/>
      <c r="R517" s="116">
        <f t="shared" si="124"/>
        <v>0</v>
      </c>
      <c r="S517" s="116" t="e">
        <f t="shared" si="119"/>
        <v>#DIV/0!</v>
      </c>
      <c r="T517" s="117">
        <f t="shared" si="125"/>
        <v>0</v>
      </c>
      <c r="U517" s="117" t="e">
        <f t="shared" si="126"/>
        <v>#DIV/0!</v>
      </c>
      <c r="V517" s="116">
        <f t="shared" si="127"/>
        <v>0</v>
      </c>
      <c r="W517" s="116" t="e">
        <f t="shared" si="128"/>
        <v>#DIV/0!</v>
      </c>
      <c r="X517" s="116">
        <f t="shared" si="129"/>
        <v>0</v>
      </c>
      <c r="Y517" s="116" t="e">
        <f t="shared" si="130"/>
        <v>#DIV/0!</v>
      </c>
      <c r="Z517" s="180"/>
    </row>
    <row r="518" spans="1:26" outlineLevel="1">
      <c r="A518" s="103"/>
      <c r="B518" s="128" t="s">
        <v>145</v>
      </c>
      <c r="C518" s="119">
        <v>2224</v>
      </c>
      <c r="D518" s="120"/>
      <c r="E518" s="120"/>
      <c r="F518" s="120">
        <v>0</v>
      </c>
      <c r="G518" s="120"/>
      <c r="H518" s="120">
        <v>0</v>
      </c>
      <c r="I518" s="120"/>
      <c r="J518" s="158"/>
      <c r="K518" s="158"/>
      <c r="L518" s="120"/>
      <c r="M518" s="120"/>
      <c r="N518" s="120"/>
      <c r="O518" s="120"/>
      <c r="P518" s="120"/>
      <c r="Q518" s="120"/>
      <c r="R518" s="116">
        <f t="shared" si="124"/>
        <v>0</v>
      </c>
      <c r="S518" s="116" t="e">
        <f t="shared" si="119"/>
        <v>#DIV/0!</v>
      </c>
      <c r="T518" s="117">
        <f t="shared" si="125"/>
        <v>0</v>
      </c>
      <c r="U518" s="117" t="e">
        <f t="shared" si="126"/>
        <v>#DIV/0!</v>
      </c>
      <c r="V518" s="116">
        <f t="shared" si="127"/>
        <v>0</v>
      </c>
      <c r="W518" s="116" t="e">
        <f t="shared" si="128"/>
        <v>#DIV/0!</v>
      </c>
      <c r="X518" s="116">
        <f t="shared" si="129"/>
        <v>0</v>
      </c>
      <c r="Y518" s="116" t="e">
        <f t="shared" si="130"/>
        <v>#DIV/0!</v>
      </c>
      <c r="Z518" s="180"/>
    </row>
    <row r="519" spans="1:26" outlineLevel="1">
      <c r="A519" s="103"/>
      <c r="B519" s="128" t="s">
        <v>140</v>
      </c>
      <c r="C519" s="119">
        <v>2225</v>
      </c>
      <c r="D519" s="120"/>
      <c r="E519" s="120"/>
      <c r="F519" s="120">
        <v>0</v>
      </c>
      <c r="G519" s="120"/>
      <c r="H519" s="120">
        <v>0</v>
      </c>
      <c r="I519" s="120"/>
      <c r="J519" s="158"/>
      <c r="K519" s="158"/>
      <c r="L519" s="120"/>
      <c r="M519" s="120"/>
      <c r="N519" s="120"/>
      <c r="O519" s="120"/>
      <c r="P519" s="120"/>
      <c r="Q519" s="120"/>
      <c r="R519" s="116">
        <f t="shared" si="124"/>
        <v>0</v>
      </c>
      <c r="S519" s="116" t="e">
        <f t="shared" si="119"/>
        <v>#DIV/0!</v>
      </c>
      <c r="T519" s="117">
        <f t="shared" si="125"/>
        <v>0</v>
      </c>
      <c r="U519" s="117" t="e">
        <f t="shared" si="126"/>
        <v>#DIV/0!</v>
      </c>
      <c r="V519" s="116">
        <f t="shared" si="127"/>
        <v>0</v>
      </c>
      <c r="W519" s="116" t="e">
        <f t="shared" si="128"/>
        <v>#DIV/0!</v>
      </c>
      <c r="X519" s="116">
        <f t="shared" si="129"/>
        <v>0</v>
      </c>
      <c r="Y519" s="116" t="e">
        <f t="shared" si="130"/>
        <v>#DIV/0!</v>
      </c>
      <c r="Z519" s="180"/>
    </row>
    <row r="520" spans="1:26" outlineLevel="1">
      <c r="A520" s="103"/>
      <c r="B520" s="131" t="s">
        <v>112</v>
      </c>
      <c r="C520" s="132">
        <v>2231</v>
      </c>
      <c r="D520" s="120"/>
      <c r="E520" s="133"/>
      <c r="F520" s="133">
        <v>0</v>
      </c>
      <c r="G520" s="133"/>
      <c r="H520" s="133">
        <v>0</v>
      </c>
      <c r="I520" s="133"/>
      <c r="J520" s="167"/>
      <c r="K520" s="167"/>
      <c r="L520" s="133">
        <v>0</v>
      </c>
      <c r="M520" s="133"/>
      <c r="N520" s="133">
        <v>0</v>
      </c>
      <c r="O520" s="133"/>
      <c r="P520" s="133">
        <v>0</v>
      </c>
      <c r="Q520" s="133"/>
      <c r="R520" s="116">
        <f t="shared" si="124"/>
        <v>0</v>
      </c>
      <c r="S520" s="116" t="e">
        <f t="shared" si="119"/>
        <v>#DIV/0!</v>
      </c>
      <c r="T520" s="117">
        <f t="shared" si="125"/>
        <v>0</v>
      </c>
      <c r="U520" s="117" t="e">
        <f t="shared" si="126"/>
        <v>#DIV/0!</v>
      </c>
      <c r="V520" s="116">
        <f t="shared" si="127"/>
        <v>0</v>
      </c>
      <c r="W520" s="116" t="e">
        <f t="shared" si="128"/>
        <v>#DIV/0!</v>
      </c>
      <c r="X520" s="116">
        <f t="shared" si="129"/>
        <v>0</v>
      </c>
      <c r="Y520" s="116" t="e">
        <f t="shared" si="130"/>
        <v>#DIV/0!</v>
      </c>
      <c r="Z520" s="180"/>
    </row>
    <row r="521" spans="1:26" ht="13.5" customHeight="1" outlineLevel="1">
      <c r="A521" s="103"/>
      <c r="B521" s="128" t="s">
        <v>113</v>
      </c>
      <c r="C521" s="119">
        <v>22311100</v>
      </c>
      <c r="D521" s="120"/>
      <c r="E521" s="120"/>
      <c r="F521" s="120">
        <v>0</v>
      </c>
      <c r="G521" s="120"/>
      <c r="H521" s="120">
        <v>0</v>
      </c>
      <c r="I521" s="120"/>
      <c r="J521" s="158"/>
      <c r="K521" s="158"/>
      <c r="L521" s="120"/>
      <c r="M521" s="120"/>
      <c r="N521" s="120"/>
      <c r="O521" s="120"/>
      <c r="P521" s="120"/>
      <c r="Q521" s="120"/>
      <c r="R521" s="116">
        <f t="shared" si="124"/>
        <v>0</v>
      </c>
      <c r="S521" s="116" t="e">
        <f t="shared" si="119"/>
        <v>#DIV/0!</v>
      </c>
      <c r="T521" s="117">
        <f t="shared" si="125"/>
        <v>0</v>
      </c>
      <c r="U521" s="117" t="e">
        <f t="shared" si="126"/>
        <v>#DIV/0!</v>
      </c>
      <c r="V521" s="116">
        <f t="shared" si="127"/>
        <v>0</v>
      </c>
      <c r="W521" s="116" t="e">
        <f t="shared" si="128"/>
        <v>#DIV/0!</v>
      </c>
      <c r="X521" s="116">
        <f t="shared" si="129"/>
        <v>0</v>
      </c>
      <c r="Y521" s="116" t="e">
        <f t="shared" si="130"/>
        <v>#DIV/0!</v>
      </c>
      <c r="Z521" s="180"/>
    </row>
    <row r="522" spans="1:26" ht="13.5" customHeight="1" outlineLevel="1">
      <c r="A522" s="103"/>
      <c r="B522" s="128" t="s">
        <v>114</v>
      </c>
      <c r="C522" s="119">
        <v>22311200</v>
      </c>
      <c r="D522" s="120"/>
      <c r="E522" s="120"/>
      <c r="F522" s="120">
        <v>0</v>
      </c>
      <c r="G522" s="120"/>
      <c r="H522" s="120">
        <v>0</v>
      </c>
      <c r="I522" s="120"/>
      <c r="J522" s="158"/>
      <c r="K522" s="158"/>
      <c r="L522" s="120"/>
      <c r="M522" s="120"/>
      <c r="N522" s="120"/>
      <c r="O522" s="120"/>
      <c r="P522" s="120"/>
      <c r="Q522" s="120"/>
      <c r="R522" s="116">
        <f t="shared" si="124"/>
        <v>0</v>
      </c>
      <c r="S522" s="116" t="e">
        <f t="shared" si="119"/>
        <v>#DIV/0!</v>
      </c>
      <c r="T522" s="117">
        <f t="shared" si="125"/>
        <v>0</v>
      </c>
      <c r="U522" s="117" t="e">
        <f t="shared" si="126"/>
        <v>#DIV/0!</v>
      </c>
      <c r="V522" s="116">
        <f t="shared" si="127"/>
        <v>0</v>
      </c>
      <c r="W522" s="116" t="e">
        <f t="shared" si="128"/>
        <v>#DIV/0!</v>
      </c>
      <c r="X522" s="116">
        <f t="shared" si="129"/>
        <v>0</v>
      </c>
      <c r="Y522" s="116" t="e">
        <f t="shared" si="130"/>
        <v>#DIV/0!</v>
      </c>
      <c r="Z522" s="180"/>
    </row>
    <row r="523" spans="1:26" ht="13.5" customHeight="1" outlineLevel="1">
      <c r="A523" s="103"/>
      <c r="B523" s="128" t="s">
        <v>115</v>
      </c>
      <c r="C523" s="119">
        <v>22311300</v>
      </c>
      <c r="D523" s="120"/>
      <c r="E523" s="120"/>
      <c r="F523" s="120">
        <v>0</v>
      </c>
      <c r="G523" s="120"/>
      <c r="H523" s="120">
        <v>0</v>
      </c>
      <c r="I523" s="120"/>
      <c r="J523" s="158"/>
      <c r="K523" s="158"/>
      <c r="L523" s="120"/>
      <c r="M523" s="120"/>
      <c r="N523" s="120"/>
      <c r="O523" s="120"/>
      <c r="P523" s="120"/>
      <c r="Q523" s="120"/>
      <c r="R523" s="116">
        <f t="shared" si="124"/>
        <v>0</v>
      </c>
      <c r="S523" s="116" t="e">
        <f t="shared" si="119"/>
        <v>#DIV/0!</v>
      </c>
      <c r="T523" s="117">
        <f t="shared" si="125"/>
        <v>0</v>
      </c>
      <c r="U523" s="117" t="e">
        <f t="shared" si="126"/>
        <v>#DIV/0!</v>
      </c>
      <c r="V523" s="116">
        <f t="shared" si="127"/>
        <v>0</v>
      </c>
      <c r="W523" s="116" t="e">
        <f t="shared" si="128"/>
        <v>#DIV/0!</v>
      </c>
      <c r="X523" s="116">
        <f t="shared" si="129"/>
        <v>0</v>
      </c>
      <c r="Y523" s="116" t="e">
        <f t="shared" si="130"/>
        <v>#DIV/0!</v>
      </c>
      <c r="Z523" s="180"/>
    </row>
    <row r="524" spans="1:26" ht="13.5" customHeight="1" outlineLevel="1">
      <c r="A524" s="103"/>
      <c r="B524" s="128" t="s">
        <v>116</v>
      </c>
      <c r="C524" s="119">
        <v>22311400</v>
      </c>
      <c r="D524" s="120"/>
      <c r="E524" s="120"/>
      <c r="F524" s="120">
        <v>0</v>
      </c>
      <c r="G524" s="120"/>
      <c r="H524" s="120">
        <v>0</v>
      </c>
      <c r="I524" s="120"/>
      <c r="J524" s="158"/>
      <c r="K524" s="158"/>
      <c r="L524" s="120"/>
      <c r="M524" s="120"/>
      <c r="N524" s="120"/>
      <c r="O524" s="120"/>
      <c r="P524" s="120"/>
      <c r="Q524" s="120"/>
      <c r="R524" s="116">
        <f t="shared" si="124"/>
        <v>0</v>
      </c>
      <c r="S524" s="116" t="e">
        <f t="shared" si="119"/>
        <v>#DIV/0!</v>
      </c>
      <c r="T524" s="117">
        <f t="shared" si="125"/>
        <v>0</v>
      </c>
      <c r="U524" s="117" t="e">
        <f t="shared" si="126"/>
        <v>#DIV/0!</v>
      </c>
      <c r="V524" s="116">
        <f t="shared" si="127"/>
        <v>0</v>
      </c>
      <c r="W524" s="116" t="e">
        <f t="shared" si="128"/>
        <v>#DIV/0!</v>
      </c>
      <c r="X524" s="116">
        <f t="shared" si="129"/>
        <v>0</v>
      </c>
      <c r="Y524" s="116" t="e">
        <f t="shared" si="130"/>
        <v>#DIV/0!</v>
      </c>
      <c r="Z524" s="180"/>
    </row>
    <row r="525" spans="1:26" ht="13.5" customHeight="1" outlineLevel="1">
      <c r="A525" s="103"/>
      <c r="B525" s="128" t="s">
        <v>117</v>
      </c>
      <c r="C525" s="119">
        <v>2235</v>
      </c>
      <c r="D525" s="120"/>
      <c r="E525" s="120"/>
      <c r="F525" s="120">
        <v>0</v>
      </c>
      <c r="G525" s="120"/>
      <c r="H525" s="120">
        <v>0</v>
      </c>
      <c r="I525" s="120"/>
      <c r="J525" s="158"/>
      <c r="K525" s="158"/>
      <c r="L525" s="120"/>
      <c r="M525" s="120"/>
      <c r="N525" s="120"/>
      <c r="O525" s="120"/>
      <c r="P525" s="120"/>
      <c r="Q525" s="120"/>
      <c r="R525" s="116">
        <f t="shared" si="124"/>
        <v>0</v>
      </c>
      <c r="S525" s="116" t="e">
        <f t="shared" si="119"/>
        <v>#DIV/0!</v>
      </c>
      <c r="T525" s="117">
        <f t="shared" si="125"/>
        <v>0</v>
      </c>
      <c r="U525" s="117" t="e">
        <f t="shared" si="126"/>
        <v>#DIV/0!</v>
      </c>
      <c r="V525" s="116">
        <f t="shared" si="127"/>
        <v>0</v>
      </c>
      <c r="W525" s="116" t="e">
        <f t="shared" si="128"/>
        <v>#DIV/0!</v>
      </c>
      <c r="X525" s="116">
        <f t="shared" si="129"/>
        <v>0</v>
      </c>
      <c r="Y525" s="116" t="e">
        <f t="shared" si="130"/>
        <v>#DIV/0!</v>
      </c>
      <c r="Z525" s="180"/>
    </row>
    <row r="526" spans="1:26" ht="13.5" customHeight="1" outlineLevel="1">
      <c r="A526" s="103"/>
      <c r="B526" s="118" t="s">
        <v>118</v>
      </c>
      <c r="C526" s="135">
        <v>2511</v>
      </c>
      <c r="D526" s="120"/>
      <c r="E526" s="120"/>
      <c r="F526" s="120">
        <v>0</v>
      </c>
      <c r="G526" s="120"/>
      <c r="H526" s="120">
        <v>0</v>
      </c>
      <c r="I526" s="120"/>
      <c r="J526" s="158"/>
      <c r="K526" s="158"/>
      <c r="L526" s="120"/>
      <c r="M526" s="120"/>
      <c r="N526" s="120"/>
      <c r="O526" s="120"/>
      <c r="P526" s="120"/>
      <c r="Q526" s="120"/>
      <c r="R526" s="116">
        <f t="shared" si="124"/>
        <v>0</v>
      </c>
      <c r="S526" s="116" t="e">
        <f t="shared" ref="S526:S589" si="131">+F526/D526*100</f>
        <v>#DIV/0!</v>
      </c>
      <c r="T526" s="117">
        <f t="shared" si="125"/>
        <v>0</v>
      </c>
      <c r="U526" s="117" t="e">
        <f t="shared" si="126"/>
        <v>#DIV/0!</v>
      </c>
      <c r="V526" s="116">
        <f t="shared" si="127"/>
        <v>0</v>
      </c>
      <c r="W526" s="116" t="e">
        <f t="shared" si="128"/>
        <v>#DIV/0!</v>
      </c>
      <c r="X526" s="116">
        <f t="shared" si="129"/>
        <v>0</v>
      </c>
      <c r="Y526" s="116" t="e">
        <f t="shared" si="130"/>
        <v>#DIV/0!</v>
      </c>
      <c r="Z526" s="180"/>
    </row>
    <row r="527" spans="1:26" outlineLevel="1">
      <c r="A527" s="103"/>
      <c r="B527" s="118" t="s">
        <v>119</v>
      </c>
      <c r="C527" s="135">
        <v>2512</v>
      </c>
      <c r="D527" s="120"/>
      <c r="E527" s="120"/>
      <c r="F527" s="120">
        <v>0</v>
      </c>
      <c r="G527" s="120"/>
      <c r="H527" s="120">
        <v>0</v>
      </c>
      <c r="I527" s="120"/>
      <c r="J527" s="158"/>
      <c r="K527" s="158"/>
      <c r="L527" s="120"/>
      <c r="M527" s="120"/>
      <c r="N527" s="120"/>
      <c r="O527" s="120"/>
      <c r="P527" s="120"/>
      <c r="Q527" s="120"/>
      <c r="R527" s="116">
        <f t="shared" si="124"/>
        <v>0</v>
      </c>
      <c r="S527" s="116" t="e">
        <f t="shared" si="131"/>
        <v>#DIV/0!</v>
      </c>
      <c r="T527" s="117">
        <f t="shared" si="125"/>
        <v>0</v>
      </c>
      <c r="U527" s="117" t="e">
        <f t="shared" si="126"/>
        <v>#DIV/0!</v>
      </c>
      <c r="V527" s="116">
        <f t="shared" si="127"/>
        <v>0</v>
      </c>
      <c r="W527" s="116" t="e">
        <f t="shared" si="128"/>
        <v>#DIV/0!</v>
      </c>
      <c r="X527" s="116">
        <f t="shared" si="129"/>
        <v>0</v>
      </c>
      <c r="Y527" s="116" t="e">
        <f t="shared" si="130"/>
        <v>#DIV/0!</v>
      </c>
      <c r="Z527" s="180"/>
    </row>
    <row r="528" spans="1:26" outlineLevel="1">
      <c r="A528" s="103"/>
      <c r="B528" s="118" t="s">
        <v>146</v>
      </c>
      <c r="C528" s="135">
        <v>2521</v>
      </c>
      <c r="D528" s="120"/>
      <c r="E528" s="120"/>
      <c r="F528" s="120">
        <v>0</v>
      </c>
      <c r="G528" s="120"/>
      <c r="H528" s="120">
        <v>0</v>
      </c>
      <c r="I528" s="120"/>
      <c r="J528" s="158"/>
      <c r="K528" s="158"/>
      <c r="L528" s="120"/>
      <c r="M528" s="120"/>
      <c r="N528" s="120"/>
      <c r="O528" s="120"/>
      <c r="P528" s="120"/>
      <c r="Q528" s="120"/>
      <c r="R528" s="116">
        <f t="shared" si="124"/>
        <v>0</v>
      </c>
      <c r="S528" s="116" t="e">
        <f t="shared" si="131"/>
        <v>#DIV/0!</v>
      </c>
      <c r="T528" s="117">
        <f t="shared" si="125"/>
        <v>0</v>
      </c>
      <c r="U528" s="117" t="e">
        <f t="shared" si="126"/>
        <v>#DIV/0!</v>
      </c>
      <c r="V528" s="116">
        <f t="shared" si="127"/>
        <v>0</v>
      </c>
      <c r="W528" s="116" t="e">
        <f t="shared" si="128"/>
        <v>#DIV/0!</v>
      </c>
      <c r="X528" s="116">
        <f t="shared" si="129"/>
        <v>0</v>
      </c>
      <c r="Y528" s="116" t="e">
        <f t="shared" si="130"/>
        <v>#DIV/0!</v>
      </c>
      <c r="Z528" s="180"/>
    </row>
    <row r="529" spans="1:26" ht="25.5" outlineLevel="1">
      <c r="A529" s="103"/>
      <c r="B529" s="136" t="s">
        <v>121</v>
      </c>
      <c r="C529" s="119">
        <v>2721</v>
      </c>
      <c r="D529" s="120"/>
      <c r="E529" s="120"/>
      <c r="F529" s="120">
        <v>0</v>
      </c>
      <c r="G529" s="120"/>
      <c r="H529" s="120">
        <v>0</v>
      </c>
      <c r="I529" s="120"/>
      <c r="J529" s="158"/>
      <c r="K529" s="158"/>
      <c r="L529" s="120"/>
      <c r="M529" s="120"/>
      <c r="N529" s="120"/>
      <c r="O529" s="120"/>
      <c r="P529" s="120"/>
      <c r="Q529" s="120"/>
      <c r="R529" s="116">
        <f t="shared" si="124"/>
        <v>0</v>
      </c>
      <c r="S529" s="116" t="e">
        <f t="shared" si="131"/>
        <v>#DIV/0!</v>
      </c>
      <c r="T529" s="117">
        <f t="shared" si="125"/>
        <v>0</v>
      </c>
      <c r="U529" s="117" t="e">
        <f t="shared" si="126"/>
        <v>#DIV/0!</v>
      </c>
      <c r="V529" s="116">
        <f t="shared" si="127"/>
        <v>0</v>
      </c>
      <c r="W529" s="116" t="e">
        <f t="shared" si="128"/>
        <v>#DIV/0!</v>
      </c>
      <c r="X529" s="116">
        <f t="shared" si="129"/>
        <v>0</v>
      </c>
      <c r="Y529" s="116" t="e">
        <f t="shared" si="130"/>
        <v>#DIV/0!</v>
      </c>
      <c r="Z529" s="180"/>
    </row>
    <row r="530" spans="1:26" outlineLevel="1">
      <c r="A530" s="103"/>
      <c r="B530" s="140" t="s">
        <v>126</v>
      </c>
      <c r="C530" s="119"/>
      <c r="D530" s="141">
        <f>SUM(D531:D535)</f>
        <v>15</v>
      </c>
      <c r="E530" s="141">
        <f>SUM(E531:E535)</f>
        <v>0</v>
      </c>
      <c r="F530" s="141">
        <v>0</v>
      </c>
      <c r="G530" s="141">
        <f>SUM(G531:G535)</f>
        <v>0</v>
      </c>
      <c r="H530" s="141">
        <v>0</v>
      </c>
      <c r="I530" s="141">
        <f t="shared" ref="I530:Q530" si="132">SUM(I531:I535)</f>
        <v>0</v>
      </c>
      <c r="J530" s="169">
        <f t="shared" si="132"/>
        <v>0</v>
      </c>
      <c r="K530" s="169">
        <f t="shared" si="132"/>
        <v>0</v>
      </c>
      <c r="L530" s="141">
        <f t="shared" si="132"/>
        <v>0</v>
      </c>
      <c r="M530" s="141">
        <f t="shared" si="132"/>
        <v>0</v>
      </c>
      <c r="N530" s="141">
        <f t="shared" si="132"/>
        <v>50</v>
      </c>
      <c r="O530" s="141">
        <f t="shared" si="132"/>
        <v>0</v>
      </c>
      <c r="P530" s="141">
        <f t="shared" si="132"/>
        <v>50</v>
      </c>
      <c r="Q530" s="141">
        <f t="shared" si="132"/>
        <v>0</v>
      </c>
      <c r="R530" s="116">
        <f t="shared" si="124"/>
        <v>-15</v>
      </c>
      <c r="S530" s="116">
        <f t="shared" si="131"/>
        <v>0</v>
      </c>
      <c r="T530" s="117">
        <f t="shared" si="125"/>
        <v>0</v>
      </c>
      <c r="U530" s="117" t="e">
        <f t="shared" si="126"/>
        <v>#DIV/0!</v>
      </c>
      <c r="V530" s="116">
        <f t="shared" si="127"/>
        <v>50</v>
      </c>
      <c r="W530" s="116" t="e">
        <f t="shared" si="128"/>
        <v>#DIV/0!</v>
      </c>
      <c r="X530" s="116">
        <f t="shared" si="129"/>
        <v>0</v>
      </c>
      <c r="Y530" s="116">
        <f t="shared" si="130"/>
        <v>100</v>
      </c>
      <c r="Z530" s="180"/>
    </row>
    <row r="531" spans="1:26" outlineLevel="1">
      <c r="A531" s="103"/>
      <c r="B531" s="118" t="s">
        <v>127</v>
      </c>
      <c r="C531" s="119">
        <v>3111</v>
      </c>
      <c r="D531" s="120"/>
      <c r="E531" s="120"/>
      <c r="F531" s="120">
        <v>0</v>
      </c>
      <c r="G531" s="120"/>
      <c r="H531" s="120">
        <v>0</v>
      </c>
      <c r="I531" s="120"/>
      <c r="J531" s="158"/>
      <c r="K531" s="158"/>
      <c r="L531" s="120"/>
      <c r="M531" s="120"/>
      <c r="N531" s="120"/>
      <c r="O531" s="120"/>
      <c r="P531" s="120"/>
      <c r="Q531" s="120"/>
      <c r="R531" s="116">
        <f t="shared" si="124"/>
        <v>0</v>
      </c>
      <c r="S531" s="116" t="e">
        <f t="shared" si="131"/>
        <v>#DIV/0!</v>
      </c>
      <c r="T531" s="117">
        <f t="shared" si="125"/>
        <v>0</v>
      </c>
      <c r="U531" s="117" t="e">
        <f t="shared" si="126"/>
        <v>#DIV/0!</v>
      </c>
      <c r="V531" s="116">
        <f t="shared" si="127"/>
        <v>0</v>
      </c>
      <c r="W531" s="116" t="e">
        <f t="shared" si="128"/>
        <v>#DIV/0!</v>
      </c>
      <c r="X531" s="116">
        <f t="shared" si="129"/>
        <v>0</v>
      </c>
      <c r="Y531" s="116" t="e">
        <f t="shared" si="130"/>
        <v>#DIV/0!</v>
      </c>
      <c r="Z531" s="180"/>
    </row>
    <row r="532" spans="1:26" outlineLevel="1">
      <c r="A532" s="103"/>
      <c r="B532" s="118" t="s">
        <v>128</v>
      </c>
      <c r="C532" s="119">
        <v>3112</v>
      </c>
      <c r="D532" s="120">
        <v>15</v>
      </c>
      <c r="E532" s="120"/>
      <c r="F532" s="120">
        <v>0</v>
      </c>
      <c r="G532" s="120"/>
      <c r="H532" s="120">
        <v>0</v>
      </c>
      <c r="I532" s="120"/>
      <c r="J532" s="158"/>
      <c r="K532" s="158"/>
      <c r="L532" s="120"/>
      <c r="M532" s="120"/>
      <c r="N532" s="120">
        <v>50</v>
      </c>
      <c r="O532" s="120"/>
      <c r="P532" s="120">
        <v>50</v>
      </c>
      <c r="Q532" s="120"/>
      <c r="R532" s="116">
        <f t="shared" si="124"/>
        <v>-15</v>
      </c>
      <c r="S532" s="116">
        <f t="shared" si="131"/>
        <v>0</v>
      </c>
      <c r="T532" s="117">
        <f t="shared" si="125"/>
        <v>0</v>
      </c>
      <c r="U532" s="117" t="e">
        <f t="shared" si="126"/>
        <v>#DIV/0!</v>
      </c>
      <c r="V532" s="116">
        <f t="shared" si="127"/>
        <v>50</v>
      </c>
      <c r="W532" s="116" t="e">
        <f t="shared" si="128"/>
        <v>#DIV/0!</v>
      </c>
      <c r="X532" s="116">
        <f t="shared" si="129"/>
        <v>0</v>
      </c>
      <c r="Y532" s="116">
        <f t="shared" si="130"/>
        <v>100</v>
      </c>
      <c r="Z532" s="180"/>
    </row>
    <row r="533" spans="1:26" outlineLevel="1">
      <c r="A533" s="103"/>
      <c r="B533" s="118" t="s">
        <v>129</v>
      </c>
      <c r="C533" s="119">
        <v>3113</v>
      </c>
      <c r="D533" s="120"/>
      <c r="E533" s="120"/>
      <c r="F533" s="120">
        <v>0</v>
      </c>
      <c r="G533" s="120"/>
      <c r="H533" s="120">
        <v>0</v>
      </c>
      <c r="I533" s="120"/>
      <c r="J533" s="158"/>
      <c r="K533" s="158"/>
      <c r="L533" s="120"/>
      <c r="M533" s="120"/>
      <c r="N533" s="120"/>
      <c r="O533" s="120"/>
      <c r="P533" s="120"/>
      <c r="Q533" s="120"/>
      <c r="R533" s="116">
        <f t="shared" si="124"/>
        <v>0</v>
      </c>
      <c r="S533" s="116" t="e">
        <f t="shared" si="131"/>
        <v>#DIV/0!</v>
      </c>
      <c r="T533" s="117">
        <f t="shared" si="125"/>
        <v>0</v>
      </c>
      <c r="U533" s="117" t="e">
        <f t="shared" si="126"/>
        <v>#DIV/0!</v>
      </c>
      <c r="V533" s="116">
        <f t="shared" si="127"/>
        <v>0</v>
      </c>
      <c r="W533" s="116" t="e">
        <f t="shared" si="128"/>
        <v>#DIV/0!</v>
      </c>
      <c r="X533" s="116">
        <f t="shared" si="129"/>
        <v>0</v>
      </c>
      <c r="Y533" s="116" t="e">
        <f t="shared" si="130"/>
        <v>#DIV/0!</v>
      </c>
      <c r="Z533" s="180"/>
    </row>
    <row r="534" spans="1:26" ht="25.5" outlineLevel="1">
      <c r="A534" s="103"/>
      <c r="B534" s="142" t="s">
        <v>130</v>
      </c>
      <c r="C534" s="129">
        <v>3122</v>
      </c>
      <c r="D534" s="120"/>
      <c r="E534" s="120"/>
      <c r="F534" s="120">
        <v>0</v>
      </c>
      <c r="G534" s="120"/>
      <c r="H534" s="120">
        <v>0</v>
      </c>
      <c r="I534" s="120"/>
      <c r="J534" s="158"/>
      <c r="K534" s="158"/>
      <c r="L534" s="120"/>
      <c r="M534" s="120"/>
      <c r="N534" s="120"/>
      <c r="O534" s="120"/>
      <c r="P534" s="120"/>
      <c r="Q534" s="120"/>
      <c r="R534" s="116">
        <f t="shared" si="124"/>
        <v>0</v>
      </c>
      <c r="S534" s="116" t="e">
        <f t="shared" si="131"/>
        <v>#DIV/0!</v>
      </c>
      <c r="T534" s="117">
        <f t="shared" si="125"/>
        <v>0</v>
      </c>
      <c r="U534" s="117" t="e">
        <f t="shared" si="126"/>
        <v>#DIV/0!</v>
      </c>
      <c r="V534" s="116">
        <f t="shared" si="127"/>
        <v>0</v>
      </c>
      <c r="W534" s="116" t="e">
        <f t="shared" si="128"/>
        <v>#DIV/0!</v>
      </c>
      <c r="X534" s="116">
        <f t="shared" si="129"/>
        <v>0</v>
      </c>
      <c r="Y534" s="116" t="e">
        <f t="shared" si="130"/>
        <v>#DIV/0!</v>
      </c>
      <c r="Z534" s="180"/>
    </row>
    <row r="535" spans="1:26" ht="25.5" outlineLevel="1">
      <c r="A535" s="103"/>
      <c r="B535" s="142" t="s">
        <v>132</v>
      </c>
      <c r="C535" s="129">
        <v>3314</v>
      </c>
      <c r="D535" s="120"/>
      <c r="E535" s="120"/>
      <c r="F535" s="120">
        <v>0</v>
      </c>
      <c r="G535" s="120"/>
      <c r="H535" s="120">
        <v>0</v>
      </c>
      <c r="I535" s="120"/>
      <c r="J535" s="158"/>
      <c r="K535" s="158"/>
      <c r="L535" s="120"/>
      <c r="M535" s="120"/>
      <c r="N535" s="120"/>
      <c r="O535" s="120"/>
      <c r="P535" s="120"/>
      <c r="Q535" s="120"/>
      <c r="R535" s="116">
        <f t="shared" si="124"/>
        <v>0</v>
      </c>
      <c r="S535" s="116" t="e">
        <f t="shared" si="131"/>
        <v>#DIV/0!</v>
      </c>
      <c r="T535" s="117">
        <f t="shared" si="125"/>
        <v>0</v>
      </c>
      <c r="U535" s="117" t="e">
        <f t="shared" si="126"/>
        <v>#DIV/0!</v>
      </c>
      <c r="V535" s="116">
        <f t="shared" si="127"/>
        <v>0</v>
      </c>
      <c r="W535" s="116" t="e">
        <f t="shared" si="128"/>
        <v>#DIV/0!</v>
      </c>
      <c r="X535" s="116">
        <f t="shared" si="129"/>
        <v>0</v>
      </c>
      <c r="Y535" s="116" t="e">
        <f t="shared" si="130"/>
        <v>#DIV/0!</v>
      </c>
      <c r="Z535" s="180"/>
    </row>
    <row r="536" spans="1:26" outlineLevel="1">
      <c r="A536" s="103"/>
      <c r="B536" s="185"/>
      <c r="C536" s="186"/>
      <c r="D536" s="120"/>
      <c r="E536" s="120"/>
      <c r="F536" s="120"/>
      <c r="G536" s="120"/>
      <c r="H536" s="120"/>
      <c r="I536" s="120"/>
      <c r="J536" s="158"/>
      <c r="K536" s="158"/>
      <c r="L536" s="120"/>
      <c r="M536" s="120"/>
      <c r="N536" s="120"/>
      <c r="O536" s="120"/>
      <c r="P536" s="120"/>
      <c r="Q536" s="120"/>
      <c r="R536" s="116">
        <f t="shared" si="124"/>
        <v>0</v>
      </c>
      <c r="S536" s="116" t="e">
        <f t="shared" si="131"/>
        <v>#DIV/0!</v>
      </c>
      <c r="T536" s="117">
        <f t="shared" si="125"/>
        <v>0</v>
      </c>
      <c r="U536" s="117" t="e">
        <f t="shared" si="126"/>
        <v>#DIV/0!</v>
      </c>
      <c r="V536" s="116">
        <f t="shared" si="127"/>
        <v>0</v>
      </c>
      <c r="W536" s="116" t="e">
        <f t="shared" si="128"/>
        <v>#DIV/0!</v>
      </c>
      <c r="X536" s="116">
        <f t="shared" si="129"/>
        <v>0</v>
      </c>
      <c r="Y536" s="116" t="e">
        <f t="shared" si="130"/>
        <v>#DIV/0!</v>
      </c>
      <c r="Z536" s="180"/>
    </row>
    <row r="537" spans="1:26" ht="25.5" outlineLevel="1">
      <c r="A537" s="103">
        <v>11</v>
      </c>
      <c r="B537" s="175" t="s">
        <v>161</v>
      </c>
      <c r="C537" s="154" t="s">
        <v>160</v>
      </c>
      <c r="D537" s="151"/>
      <c r="E537" s="151"/>
      <c r="F537" s="151"/>
      <c r="G537" s="151"/>
      <c r="H537" s="151"/>
      <c r="I537" s="151"/>
      <c r="J537" s="152"/>
      <c r="K537" s="152"/>
      <c r="L537" s="151"/>
      <c r="M537" s="151"/>
      <c r="N537" s="151"/>
      <c r="O537" s="151"/>
      <c r="P537" s="151"/>
      <c r="Q537" s="151"/>
      <c r="R537" s="116">
        <f t="shared" si="124"/>
        <v>0</v>
      </c>
      <c r="S537" s="116" t="e">
        <f t="shared" si="131"/>
        <v>#DIV/0!</v>
      </c>
      <c r="T537" s="117">
        <f t="shared" si="125"/>
        <v>0</v>
      </c>
      <c r="U537" s="117" t="e">
        <f t="shared" si="126"/>
        <v>#DIV/0!</v>
      </c>
      <c r="V537" s="116">
        <f t="shared" si="127"/>
        <v>0</v>
      </c>
      <c r="W537" s="116" t="e">
        <f t="shared" si="128"/>
        <v>#DIV/0!</v>
      </c>
      <c r="X537" s="116">
        <f t="shared" si="129"/>
        <v>0</v>
      </c>
      <c r="Y537" s="116" t="e">
        <f t="shared" si="130"/>
        <v>#DIV/0!</v>
      </c>
      <c r="Z537" s="180"/>
    </row>
    <row r="538" spans="1:26" outlineLevel="1">
      <c r="A538" s="103"/>
      <c r="B538" s="176" t="s">
        <v>134</v>
      </c>
      <c r="C538" s="154"/>
      <c r="D538" s="111">
        <f>D563</f>
        <v>3350</v>
      </c>
      <c r="E538" s="111">
        <f t="shared" ref="E538:Q538" si="133">SUM(E539:E545,E550:E567)</f>
        <v>0</v>
      </c>
      <c r="F538" s="111">
        <f t="shared" si="133"/>
        <v>0</v>
      </c>
      <c r="G538" s="111">
        <f t="shared" si="133"/>
        <v>0</v>
      </c>
      <c r="H538" s="111">
        <f t="shared" si="133"/>
        <v>0</v>
      </c>
      <c r="I538" s="111">
        <f t="shared" si="133"/>
        <v>0</v>
      </c>
      <c r="J538" s="155">
        <f t="shared" si="133"/>
        <v>0</v>
      </c>
      <c r="K538" s="155">
        <f t="shared" si="133"/>
        <v>0</v>
      </c>
      <c r="L538" s="111">
        <f t="shared" si="133"/>
        <v>0</v>
      </c>
      <c r="M538" s="111">
        <f t="shared" si="133"/>
        <v>0</v>
      </c>
      <c r="N538" s="111">
        <f t="shared" si="133"/>
        <v>0</v>
      </c>
      <c r="O538" s="111">
        <f t="shared" si="133"/>
        <v>0</v>
      </c>
      <c r="P538" s="111">
        <f t="shared" si="133"/>
        <v>0</v>
      </c>
      <c r="Q538" s="111">
        <f t="shared" si="133"/>
        <v>0</v>
      </c>
      <c r="R538" s="116">
        <f t="shared" si="124"/>
        <v>-3350</v>
      </c>
      <c r="S538" s="116">
        <f t="shared" si="131"/>
        <v>0</v>
      </c>
      <c r="T538" s="117">
        <f t="shared" si="125"/>
        <v>0</v>
      </c>
      <c r="U538" s="117" t="e">
        <f t="shared" si="126"/>
        <v>#DIV/0!</v>
      </c>
      <c r="V538" s="116">
        <f t="shared" si="127"/>
        <v>0</v>
      </c>
      <c r="W538" s="116" t="e">
        <f t="shared" si="128"/>
        <v>#DIV/0!</v>
      </c>
      <c r="X538" s="116">
        <f t="shared" si="129"/>
        <v>0</v>
      </c>
      <c r="Y538" s="116" t="e">
        <f t="shared" si="130"/>
        <v>#DIV/0!</v>
      </c>
      <c r="Z538" s="180"/>
    </row>
    <row r="539" spans="1:26" ht="12.75" customHeight="1" outlineLevel="1">
      <c r="A539" s="103"/>
      <c r="B539" s="118" t="s">
        <v>94</v>
      </c>
      <c r="C539" s="119">
        <v>2111</v>
      </c>
      <c r="D539" s="120"/>
      <c r="E539" s="120"/>
      <c r="F539" s="120"/>
      <c r="G539" s="120"/>
      <c r="H539" s="120"/>
      <c r="I539" s="120"/>
      <c r="J539" s="158"/>
      <c r="K539" s="158"/>
      <c r="L539" s="120"/>
      <c r="M539" s="120"/>
      <c r="N539" s="120"/>
      <c r="O539" s="120"/>
      <c r="P539" s="120"/>
      <c r="Q539" s="120"/>
      <c r="R539" s="116">
        <f t="shared" si="124"/>
        <v>0</v>
      </c>
      <c r="S539" s="116" t="e">
        <f t="shared" si="131"/>
        <v>#DIV/0!</v>
      </c>
      <c r="T539" s="117">
        <f t="shared" si="125"/>
        <v>0</v>
      </c>
      <c r="U539" s="117" t="e">
        <f t="shared" si="126"/>
        <v>#DIV/0!</v>
      </c>
      <c r="V539" s="116">
        <f t="shared" si="127"/>
        <v>0</v>
      </c>
      <c r="W539" s="116" t="e">
        <f t="shared" si="128"/>
        <v>#DIV/0!</v>
      </c>
      <c r="X539" s="116">
        <f t="shared" si="129"/>
        <v>0</v>
      </c>
      <c r="Y539" s="116" t="e">
        <f t="shared" si="130"/>
        <v>#DIV/0!</v>
      </c>
      <c r="Z539" s="180"/>
    </row>
    <row r="540" spans="1:26" ht="12.75" customHeight="1" outlineLevel="1">
      <c r="A540" s="103"/>
      <c r="B540" s="118" t="s">
        <v>135</v>
      </c>
      <c r="C540" s="119">
        <v>2121</v>
      </c>
      <c r="D540" s="120"/>
      <c r="E540" s="120"/>
      <c r="F540" s="120"/>
      <c r="G540" s="120"/>
      <c r="H540" s="120"/>
      <c r="I540" s="120"/>
      <c r="J540" s="158"/>
      <c r="K540" s="158"/>
      <c r="L540" s="120"/>
      <c r="M540" s="120"/>
      <c r="N540" s="120"/>
      <c r="O540" s="120"/>
      <c r="P540" s="120"/>
      <c r="Q540" s="120"/>
      <c r="R540" s="116">
        <f t="shared" si="124"/>
        <v>0</v>
      </c>
      <c r="S540" s="116" t="e">
        <f t="shared" si="131"/>
        <v>#DIV/0!</v>
      </c>
      <c r="T540" s="117">
        <f t="shared" si="125"/>
        <v>0</v>
      </c>
      <c r="U540" s="117" t="e">
        <f t="shared" si="126"/>
        <v>#DIV/0!</v>
      </c>
      <c r="V540" s="116">
        <f t="shared" si="127"/>
        <v>0</v>
      </c>
      <c r="W540" s="116" t="e">
        <f t="shared" si="128"/>
        <v>#DIV/0!</v>
      </c>
      <c r="X540" s="116">
        <f t="shared" si="129"/>
        <v>0</v>
      </c>
      <c r="Y540" s="116" t="e">
        <f t="shared" si="130"/>
        <v>#DIV/0!</v>
      </c>
      <c r="Z540" s="180"/>
    </row>
    <row r="541" spans="1:26" ht="12.75" customHeight="1" outlineLevel="1">
      <c r="A541" s="103"/>
      <c r="B541" s="160" t="s">
        <v>96</v>
      </c>
      <c r="C541" s="119">
        <v>2211</v>
      </c>
      <c r="D541" s="120"/>
      <c r="E541" s="120"/>
      <c r="F541" s="120"/>
      <c r="G541" s="120"/>
      <c r="H541" s="120"/>
      <c r="I541" s="120"/>
      <c r="J541" s="158"/>
      <c r="K541" s="158"/>
      <c r="L541" s="120"/>
      <c r="M541" s="120"/>
      <c r="N541" s="120"/>
      <c r="O541" s="120"/>
      <c r="P541" s="120"/>
      <c r="Q541" s="120"/>
      <c r="R541" s="116">
        <f t="shared" si="124"/>
        <v>0</v>
      </c>
      <c r="S541" s="116" t="e">
        <f t="shared" si="131"/>
        <v>#DIV/0!</v>
      </c>
      <c r="T541" s="117">
        <f t="shared" si="125"/>
        <v>0</v>
      </c>
      <c r="U541" s="117" t="e">
        <f t="shared" si="126"/>
        <v>#DIV/0!</v>
      </c>
      <c r="V541" s="116">
        <f t="shared" si="127"/>
        <v>0</v>
      </c>
      <c r="W541" s="116" t="e">
        <f t="shared" si="128"/>
        <v>#DIV/0!</v>
      </c>
      <c r="X541" s="116">
        <f t="shared" si="129"/>
        <v>0</v>
      </c>
      <c r="Y541" s="116" t="e">
        <f t="shared" si="130"/>
        <v>#DIV/0!</v>
      </c>
      <c r="Z541" s="180"/>
    </row>
    <row r="542" spans="1:26" ht="13.5" customHeight="1" outlineLevel="1">
      <c r="A542" s="103"/>
      <c r="B542" s="122" t="s">
        <v>97</v>
      </c>
      <c r="C542" s="119">
        <v>2212</v>
      </c>
      <c r="D542" s="120"/>
      <c r="E542" s="120"/>
      <c r="F542" s="120"/>
      <c r="G542" s="120"/>
      <c r="H542" s="120"/>
      <c r="I542" s="120"/>
      <c r="J542" s="158"/>
      <c r="K542" s="158"/>
      <c r="L542" s="120"/>
      <c r="M542" s="120"/>
      <c r="N542" s="120"/>
      <c r="O542" s="120"/>
      <c r="P542" s="120"/>
      <c r="Q542" s="120"/>
      <c r="R542" s="116">
        <f t="shared" si="124"/>
        <v>0</v>
      </c>
      <c r="S542" s="116" t="e">
        <f t="shared" si="131"/>
        <v>#DIV/0!</v>
      </c>
      <c r="T542" s="117">
        <f t="shared" si="125"/>
        <v>0</v>
      </c>
      <c r="U542" s="117" t="e">
        <f t="shared" si="126"/>
        <v>#DIV/0!</v>
      </c>
      <c r="V542" s="116">
        <f t="shared" si="127"/>
        <v>0</v>
      </c>
      <c r="W542" s="116" t="e">
        <f t="shared" si="128"/>
        <v>#DIV/0!</v>
      </c>
      <c r="X542" s="116">
        <f t="shared" si="129"/>
        <v>0</v>
      </c>
      <c r="Y542" s="116" t="e">
        <f t="shared" si="130"/>
        <v>#DIV/0!</v>
      </c>
      <c r="Z542" s="180"/>
    </row>
    <row r="543" spans="1:26" ht="13.5" customHeight="1" outlineLevel="1">
      <c r="A543" s="103"/>
      <c r="B543" s="118" t="s">
        <v>98</v>
      </c>
      <c r="C543" s="119">
        <v>2213</v>
      </c>
      <c r="D543" s="120"/>
      <c r="E543" s="120"/>
      <c r="F543" s="120"/>
      <c r="G543" s="120"/>
      <c r="H543" s="120"/>
      <c r="I543" s="120"/>
      <c r="J543" s="158"/>
      <c r="K543" s="158"/>
      <c r="L543" s="120"/>
      <c r="M543" s="120"/>
      <c r="N543" s="120"/>
      <c r="O543" s="120"/>
      <c r="P543" s="120"/>
      <c r="Q543" s="120"/>
      <c r="R543" s="116">
        <f t="shared" si="124"/>
        <v>0</v>
      </c>
      <c r="S543" s="116" t="e">
        <f t="shared" si="131"/>
        <v>#DIV/0!</v>
      </c>
      <c r="T543" s="117">
        <f t="shared" si="125"/>
        <v>0</v>
      </c>
      <c r="U543" s="117" t="e">
        <f t="shared" si="126"/>
        <v>#DIV/0!</v>
      </c>
      <c r="V543" s="116">
        <f t="shared" si="127"/>
        <v>0</v>
      </c>
      <c r="W543" s="116" t="e">
        <f t="shared" si="128"/>
        <v>#DIV/0!</v>
      </c>
      <c r="X543" s="116">
        <f t="shared" si="129"/>
        <v>0</v>
      </c>
      <c r="Y543" s="116" t="e">
        <f t="shared" si="130"/>
        <v>#DIV/0!</v>
      </c>
      <c r="Z543" s="180"/>
    </row>
    <row r="544" spans="1:26" ht="13.5" customHeight="1" outlineLevel="1">
      <c r="A544" s="103"/>
      <c r="B544" s="118" t="s">
        <v>99</v>
      </c>
      <c r="C544" s="119">
        <v>2214</v>
      </c>
      <c r="D544" s="120"/>
      <c r="E544" s="120"/>
      <c r="F544" s="120"/>
      <c r="G544" s="120"/>
      <c r="H544" s="120"/>
      <c r="I544" s="120"/>
      <c r="J544" s="158"/>
      <c r="K544" s="158"/>
      <c r="L544" s="120"/>
      <c r="M544" s="120"/>
      <c r="N544" s="120"/>
      <c r="O544" s="120"/>
      <c r="P544" s="120"/>
      <c r="Q544" s="120"/>
      <c r="R544" s="116">
        <f t="shared" si="124"/>
        <v>0</v>
      </c>
      <c r="S544" s="116" t="e">
        <f t="shared" si="131"/>
        <v>#DIV/0!</v>
      </c>
      <c r="T544" s="117">
        <f t="shared" si="125"/>
        <v>0</v>
      </c>
      <c r="U544" s="117" t="e">
        <f t="shared" si="126"/>
        <v>#DIV/0!</v>
      </c>
      <c r="V544" s="116">
        <f t="shared" si="127"/>
        <v>0</v>
      </c>
      <c r="W544" s="116" t="e">
        <f t="shared" si="128"/>
        <v>#DIV/0!</v>
      </c>
      <c r="X544" s="116">
        <f t="shared" si="129"/>
        <v>0</v>
      </c>
      <c r="Y544" s="116" t="e">
        <f t="shared" si="130"/>
        <v>#DIV/0!</v>
      </c>
      <c r="Z544" s="180"/>
    </row>
    <row r="545" spans="1:26" ht="13.5" customHeight="1" outlineLevel="1">
      <c r="A545" s="103"/>
      <c r="B545" s="161" t="s">
        <v>100</v>
      </c>
      <c r="C545" s="124">
        <v>2215</v>
      </c>
      <c r="D545" s="125">
        <f t="shared" ref="D545:Q545" si="134">D546+D547+D548+D549</f>
        <v>0</v>
      </c>
      <c r="E545" s="125">
        <f t="shared" si="134"/>
        <v>0</v>
      </c>
      <c r="F545" s="125">
        <f t="shared" si="134"/>
        <v>0</v>
      </c>
      <c r="G545" s="125">
        <f t="shared" si="134"/>
        <v>0</v>
      </c>
      <c r="H545" s="125">
        <f t="shared" si="134"/>
        <v>0</v>
      </c>
      <c r="I545" s="125">
        <f t="shared" si="134"/>
        <v>0</v>
      </c>
      <c r="J545" s="163">
        <f t="shared" si="134"/>
        <v>0</v>
      </c>
      <c r="K545" s="163">
        <f t="shared" si="134"/>
        <v>0</v>
      </c>
      <c r="L545" s="125">
        <f t="shared" si="134"/>
        <v>0</v>
      </c>
      <c r="M545" s="125">
        <f t="shared" si="134"/>
        <v>0</v>
      </c>
      <c r="N545" s="125">
        <f t="shared" si="134"/>
        <v>0</v>
      </c>
      <c r="O545" s="125">
        <f t="shared" si="134"/>
        <v>0</v>
      </c>
      <c r="P545" s="125">
        <f t="shared" si="134"/>
        <v>0</v>
      </c>
      <c r="Q545" s="125">
        <f t="shared" si="134"/>
        <v>0</v>
      </c>
      <c r="R545" s="116">
        <f t="shared" si="124"/>
        <v>0</v>
      </c>
      <c r="S545" s="116" t="e">
        <f t="shared" si="131"/>
        <v>#DIV/0!</v>
      </c>
      <c r="T545" s="117">
        <f t="shared" si="125"/>
        <v>0</v>
      </c>
      <c r="U545" s="117" t="e">
        <f t="shared" si="126"/>
        <v>#DIV/0!</v>
      </c>
      <c r="V545" s="116">
        <f t="shared" si="127"/>
        <v>0</v>
      </c>
      <c r="W545" s="116" t="e">
        <f t="shared" si="128"/>
        <v>#DIV/0!</v>
      </c>
      <c r="X545" s="116">
        <f t="shared" si="129"/>
        <v>0</v>
      </c>
      <c r="Y545" s="116" t="e">
        <f t="shared" si="130"/>
        <v>#DIV/0!</v>
      </c>
      <c r="Z545" s="180"/>
    </row>
    <row r="546" spans="1:26" ht="13.5" customHeight="1" outlineLevel="1">
      <c r="A546" s="103"/>
      <c r="B546" s="126" t="s">
        <v>136</v>
      </c>
      <c r="C546" s="119">
        <v>22151</v>
      </c>
      <c r="D546" s="120"/>
      <c r="E546" s="120"/>
      <c r="F546" s="120"/>
      <c r="G546" s="120"/>
      <c r="H546" s="120"/>
      <c r="I546" s="120"/>
      <c r="J546" s="158"/>
      <c r="K546" s="158"/>
      <c r="L546" s="120"/>
      <c r="M546" s="120"/>
      <c r="N546" s="120"/>
      <c r="O546" s="120"/>
      <c r="P546" s="120"/>
      <c r="Q546" s="120"/>
      <c r="R546" s="116">
        <f t="shared" si="124"/>
        <v>0</v>
      </c>
      <c r="S546" s="116" t="e">
        <f t="shared" si="131"/>
        <v>#DIV/0!</v>
      </c>
      <c r="T546" s="117">
        <f t="shared" si="125"/>
        <v>0</v>
      </c>
      <c r="U546" s="117" t="e">
        <f t="shared" si="126"/>
        <v>#DIV/0!</v>
      </c>
      <c r="V546" s="116">
        <f t="shared" si="127"/>
        <v>0</v>
      </c>
      <c r="W546" s="116" t="e">
        <f t="shared" si="128"/>
        <v>#DIV/0!</v>
      </c>
      <c r="X546" s="116">
        <f t="shared" si="129"/>
        <v>0</v>
      </c>
      <c r="Y546" s="116" t="e">
        <f t="shared" si="130"/>
        <v>#DIV/0!</v>
      </c>
      <c r="Z546" s="180"/>
    </row>
    <row r="547" spans="1:26" ht="13.5" customHeight="1" outlineLevel="1">
      <c r="A547" s="103"/>
      <c r="B547" s="126" t="s">
        <v>137</v>
      </c>
      <c r="C547" s="119">
        <v>22152</v>
      </c>
      <c r="D547" s="120"/>
      <c r="E547" s="120"/>
      <c r="F547" s="120"/>
      <c r="G547" s="120"/>
      <c r="H547" s="120"/>
      <c r="I547" s="120"/>
      <c r="J547" s="158"/>
      <c r="K547" s="158"/>
      <c r="L547" s="120"/>
      <c r="M547" s="120"/>
      <c r="N547" s="120"/>
      <c r="O547" s="120"/>
      <c r="P547" s="120"/>
      <c r="Q547" s="120"/>
      <c r="R547" s="116">
        <f t="shared" si="124"/>
        <v>0</v>
      </c>
      <c r="S547" s="116" t="e">
        <f t="shared" si="131"/>
        <v>#DIV/0!</v>
      </c>
      <c r="T547" s="117">
        <f t="shared" si="125"/>
        <v>0</v>
      </c>
      <c r="U547" s="117" t="e">
        <f t="shared" si="126"/>
        <v>#DIV/0!</v>
      </c>
      <c r="V547" s="116">
        <f t="shared" si="127"/>
        <v>0</v>
      </c>
      <c r="W547" s="116" t="e">
        <f t="shared" si="128"/>
        <v>#DIV/0!</v>
      </c>
      <c r="X547" s="116">
        <f t="shared" si="129"/>
        <v>0</v>
      </c>
      <c r="Y547" s="116" t="e">
        <f t="shared" si="130"/>
        <v>#DIV/0!</v>
      </c>
      <c r="Z547" s="180"/>
    </row>
    <row r="548" spans="1:26" ht="13.5" customHeight="1" outlineLevel="1">
      <c r="A548" s="103"/>
      <c r="B548" s="126" t="s">
        <v>103</v>
      </c>
      <c r="C548" s="119">
        <v>22153</v>
      </c>
      <c r="D548" s="120"/>
      <c r="E548" s="120"/>
      <c r="F548" s="120"/>
      <c r="G548" s="120"/>
      <c r="H548" s="120"/>
      <c r="I548" s="120"/>
      <c r="J548" s="158"/>
      <c r="K548" s="158"/>
      <c r="L548" s="120"/>
      <c r="M548" s="120"/>
      <c r="N548" s="120"/>
      <c r="O548" s="120"/>
      <c r="P548" s="120"/>
      <c r="Q548" s="120"/>
      <c r="R548" s="116">
        <f t="shared" si="124"/>
        <v>0</v>
      </c>
      <c r="S548" s="116" t="e">
        <f t="shared" si="131"/>
        <v>#DIV/0!</v>
      </c>
      <c r="T548" s="117">
        <f t="shared" si="125"/>
        <v>0</v>
      </c>
      <c r="U548" s="117" t="e">
        <f t="shared" si="126"/>
        <v>#DIV/0!</v>
      </c>
      <c r="V548" s="116">
        <f t="shared" si="127"/>
        <v>0</v>
      </c>
      <c r="W548" s="116" t="e">
        <f t="shared" si="128"/>
        <v>#DIV/0!</v>
      </c>
      <c r="X548" s="116">
        <f t="shared" si="129"/>
        <v>0</v>
      </c>
      <c r="Y548" s="116" t="e">
        <f t="shared" si="130"/>
        <v>#DIV/0!</v>
      </c>
      <c r="Z548" s="180"/>
    </row>
    <row r="549" spans="1:26" ht="13.5" customHeight="1" outlineLevel="1">
      <c r="A549" s="103"/>
      <c r="B549" s="126" t="s">
        <v>138</v>
      </c>
      <c r="C549" s="119">
        <v>22154</v>
      </c>
      <c r="D549" s="120"/>
      <c r="E549" s="120"/>
      <c r="F549" s="120"/>
      <c r="G549" s="120"/>
      <c r="H549" s="120"/>
      <c r="I549" s="120"/>
      <c r="J549" s="158"/>
      <c r="K549" s="158"/>
      <c r="L549" s="120"/>
      <c r="M549" s="120"/>
      <c r="N549" s="120"/>
      <c r="O549" s="120"/>
      <c r="P549" s="120"/>
      <c r="Q549" s="120"/>
      <c r="R549" s="116">
        <f t="shared" si="124"/>
        <v>0</v>
      </c>
      <c r="S549" s="116" t="e">
        <f t="shared" si="131"/>
        <v>#DIV/0!</v>
      </c>
      <c r="T549" s="117">
        <f t="shared" si="125"/>
        <v>0</v>
      </c>
      <c r="U549" s="117" t="e">
        <f t="shared" si="126"/>
        <v>#DIV/0!</v>
      </c>
      <c r="V549" s="116">
        <f t="shared" si="127"/>
        <v>0</v>
      </c>
      <c r="W549" s="116" t="e">
        <f t="shared" si="128"/>
        <v>#DIV/0!</v>
      </c>
      <c r="X549" s="116">
        <f t="shared" si="129"/>
        <v>0</v>
      </c>
      <c r="Y549" s="116" t="e">
        <f t="shared" si="130"/>
        <v>#DIV/0!</v>
      </c>
      <c r="Z549" s="180"/>
    </row>
    <row r="550" spans="1:26" ht="13.5" customHeight="1" outlineLevel="1">
      <c r="A550" s="103"/>
      <c r="B550" s="122" t="s">
        <v>105</v>
      </c>
      <c r="C550" s="119">
        <v>2217</v>
      </c>
      <c r="D550" s="120"/>
      <c r="E550" s="120"/>
      <c r="F550" s="120"/>
      <c r="G550" s="120"/>
      <c r="H550" s="120"/>
      <c r="I550" s="120"/>
      <c r="J550" s="158"/>
      <c r="K550" s="158"/>
      <c r="L550" s="120"/>
      <c r="M550" s="120"/>
      <c r="N550" s="120"/>
      <c r="O550" s="120"/>
      <c r="P550" s="120"/>
      <c r="Q550" s="120"/>
      <c r="R550" s="116">
        <f t="shared" si="124"/>
        <v>0</v>
      </c>
      <c r="S550" s="116" t="e">
        <f t="shared" si="131"/>
        <v>#DIV/0!</v>
      </c>
      <c r="T550" s="117">
        <f t="shared" si="125"/>
        <v>0</v>
      </c>
      <c r="U550" s="117" t="e">
        <f t="shared" si="126"/>
        <v>#DIV/0!</v>
      </c>
      <c r="V550" s="116">
        <f t="shared" si="127"/>
        <v>0</v>
      </c>
      <c r="W550" s="116" t="e">
        <f t="shared" si="128"/>
        <v>#DIV/0!</v>
      </c>
      <c r="X550" s="116">
        <f t="shared" si="129"/>
        <v>0</v>
      </c>
      <c r="Y550" s="116" t="e">
        <f t="shared" si="130"/>
        <v>#DIV/0!</v>
      </c>
      <c r="Z550" s="180"/>
    </row>
    <row r="551" spans="1:26" ht="13.5" customHeight="1" outlineLevel="1">
      <c r="A551" s="103"/>
      <c r="B551" s="118" t="s">
        <v>106</v>
      </c>
      <c r="C551" s="119">
        <v>2218</v>
      </c>
      <c r="D551" s="120"/>
      <c r="E551" s="120"/>
      <c r="F551" s="120"/>
      <c r="G551" s="120"/>
      <c r="H551" s="120"/>
      <c r="I551" s="120"/>
      <c r="J551" s="158"/>
      <c r="K551" s="158"/>
      <c r="L551" s="120"/>
      <c r="M551" s="120"/>
      <c r="N551" s="120"/>
      <c r="O551" s="120"/>
      <c r="P551" s="120"/>
      <c r="Q551" s="120"/>
      <c r="R551" s="116">
        <f t="shared" si="124"/>
        <v>0</v>
      </c>
      <c r="S551" s="116" t="e">
        <f t="shared" si="131"/>
        <v>#DIV/0!</v>
      </c>
      <c r="T551" s="117">
        <f t="shared" si="125"/>
        <v>0</v>
      </c>
      <c r="U551" s="117" t="e">
        <f t="shared" si="126"/>
        <v>#DIV/0!</v>
      </c>
      <c r="V551" s="116">
        <f t="shared" si="127"/>
        <v>0</v>
      </c>
      <c r="W551" s="116" t="e">
        <f t="shared" si="128"/>
        <v>#DIV/0!</v>
      </c>
      <c r="X551" s="116">
        <f t="shared" si="129"/>
        <v>0</v>
      </c>
      <c r="Y551" s="116" t="e">
        <f t="shared" si="130"/>
        <v>#DIV/0!</v>
      </c>
      <c r="Z551" s="180"/>
    </row>
    <row r="552" spans="1:26" ht="13.5" customHeight="1" outlineLevel="1">
      <c r="A552" s="103"/>
      <c r="B552" s="118" t="s">
        <v>139</v>
      </c>
      <c r="C552" s="119">
        <v>2221</v>
      </c>
      <c r="D552" s="120"/>
      <c r="E552" s="120"/>
      <c r="F552" s="120"/>
      <c r="G552" s="120"/>
      <c r="H552" s="120"/>
      <c r="I552" s="120"/>
      <c r="J552" s="158"/>
      <c r="K552" s="158"/>
      <c r="L552" s="120"/>
      <c r="M552" s="120"/>
      <c r="N552" s="120"/>
      <c r="O552" s="120"/>
      <c r="P552" s="120"/>
      <c r="Q552" s="120"/>
      <c r="R552" s="116">
        <f t="shared" si="124"/>
        <v>0</v>
      </c>
      <c r="S552" s="116" t="e">
        <f t="shared" si="131"/>
        <v>#DIV/0!</v>
      </c>
      <c r="T552" s="117">
        <f t="shared" si="125"/>
        <v>0</v>
      </c>
      <c r="U552" s="117" t="e">
        <f t="shared" si="126"/>
        <v>#DIV/0!</v>
      </c>
      <c r="V552" s="116">
        <f t="shared" si="127"/>
        <v>0</v>
      </c>
      <c r="W552" s="116" t="e">
        <f t="shared" si="128"/>
        <v>#DIV/0!</v>
      </c>
      <c r="X552" s="116">
        <f t="shared" si="129"/>
        <v>0</v>
      </c>
      <c r="Y552" s="116" t="e">
        <f t="shared" si="130"/>
        <v>#DIV/0!</v>
      </c>
      <c r="Z552" s="180"/>
    </row>
    <row r="553" spans="1:26" ht="13.5" customHeight="1" outlineLevel="1">
      <c r="A553" s="103"/>
      <c r="B553" s="128" t="s">
        <v>108</v>
      </c>
      <c r="C553" s="119">
        <v>2222</v>
      </c>
      <c r="D553" s="120"/>
      <c r="E553" s="120"/>
      <c r="F553" s="120"/>
      <c r="G553" s="120"/>
      <c r="H553" s="120"/>
      <c r="I553" s="120"/>
      <c r="J553" s="158"/>
      <c r="K553" s="158"/>
      <c r="L553" s="120"/>
      <c r="M553" s="120"/>
      <c r="N553" s="120"/>
      <c r="O553" s="120"/>
      <c r="P553" s="120"/>
      <c r="Q553" s="120"/>
      <c r="R553" s="116">
        <f t="shared" si="124"/>
        <v>0</v>
      </c>
      <c r="S553" s="116" t="e">
        <f t="shared" si="131"/>
        <v>#DIV/0!</v>
      </c>
      <c r="T553" s="117">
        <f t="shared" si="125"/>
        <v>0</v>
      </c>
      <c r="U553" s="117" t="e">
        <f t="shared" si="126"/>
        <v>#DIV/0!</v>
      </c>
      <c r="V553" s="116">
        <f t="shared" si="127"/>
        <v>0</v>
      </c>
      <c r="W553" s="116" t="e">
        <f t="shared" si="128"/>
        <v>#DIV/0!</v>
      </c>
      <c r="X553" s="116">
        <f t="shared" si="129"/>
        <v>0</v>
      </c>
      <c r="Y553" s="116" t="e">
        <f t="shared" si="130"/>
        <v>#DIV/0!</v>
      </c>
      <c r="Z553" s="180"/>
    </row>
    <row r="554" spans="1:26" ht="13.5" customHeight="1" outlineLevel="1">
      <c r="A554" s="103"/>
      <c r="B554" s="128" t="s">
        <v>109</v>
      </c>
      <c r="C554" s="129">
        <v>2223</v>
      </c>
      <c r="D554" s="120"/>
      <c r="E554" s="120"/>
      <c r="F554" s="120"/>
      <c r="G554" s="120"/>
      <c r="H554" s="120"/>
      <c r="I554" s="120"/>
      <c r="J554" s="158"/>
      <c r="K554" s="158"/>
      <c r="L554" s="120"/>
      <c r="M554" s="120"/>
      <c r="N554" s="120"/>
      <c r="O554" s="120"/>
      <c r="P554" s="120"/>
      <c r="Q554" s="120"/>
      <c r="R554" s="116">
        <f t="shared" si="124"/>
        <v>0</v>
      </c>
      <c r="S554" s="116" t="e">
        <f t="shared" si="131"/>
        <v>#DIV/0!</v>
      </c>
      <c r="T554" s="117">
        <f t="shared" si="125"/>
        <v>0</v>
      </c>
      <c r="U554" s="117" t="e">
        <f t="shared" si="126"/>
        <v>#DIV/0!</v>
      </c>
      <c r="V554" s="116">
        <f t="shared" si="127"/>
        <v>0</v>
      </c>
      <c r="W554" s="116" t="e">
        <f t="shared" si="128"/>
        <v>#DIV/0!</v>
      </c>
      <c r="X554" s="116">
        <f t="shared" si="129"/>
        <v>0</v>
      </c>
      <c r="Y554" s="116" t="e">
        <f t="shared" si="130"/>
        <v>#DIV/0!</v>
      </c>
      <c r="Z554" s="180"/>
    </row>
    <row r="555" spans="1:26" ht="13.5" customHeight="1" outlineLevel="1">
      <c r="A555" s="103"/>
      <c r="B555" s="128" t="s">
        <v>145</v>
      </c>
      <c r="C555" s="119">
        <v>2224</v>
      </c>
      <c r="D555" s="120"/>
      <c r="E555" s="120"/>
      <c r="F555" s="120"/>
      <c r="G555" s="120"/>
      <c r="H555" s="120"/>
      <c r="I555" s="120"/>
      <c r="J555" s="158"/>
      <c r="K555" s="158"/>
      <c r="L555" s="120"/>
      <c r="M555" s="120"/>
      <c r="N555" s="120"/>
      <c r="O555" s="120"/>
      <c r="P555" s="120"/>
      <c r="Q555" s="120"/>
      <c r="R555" s="116">
        <f t="shared" si="124"/>
        <v>0</v>
      </c>
      <c r="S555" s="116" t="e">
        <f t="shared" si="131"/>
        <v>#DIV/0!</v>
      </c>
      <c r="T555" s="117">
        <f t="shared" si="125"/>
        <v>0</v>
      </c>
      <c r="U555" s="117" t="e">
        <f t="shared" si="126"/>
        <v>#DIV/0!</v>
      </c>
      <c r="V555" s="116">
        <f t="shared" si="127"/>
        <v>0</v>
      </c>
      <c r="W555" s="116" t="e">
        <f t="shared" si="128"/>
        <v>#DIV/0!</v>
      </c>
      <c r="X555" s="116">
        <f t="shared" si="129"/>
        <v>0</v>
      </c>
      <c r="Y555" s="116" t="e">
        <f t="shared" si="130"/>
        <v>#DIV/0!</v>
      </c>
      <c r="Z555" s="180"/>
    </row>
    <row r="556" spans="1:26" ht="13.5" customHeight="1" outlineLevel="1">
      <c r="A556" s="103"/>
      <c r="B556" s="128" t="s">
        <v>140</v>
      </c>
      <c r="C556" s="119">
        <v>2225</v>
      </c>
      <c r="D556" s="120"/>
      <c r="E556" s="120"/>
      <c r="F556" s="120"/>
      <c r="G556" s="120"/>
      <c r="H556" s="120"/>
      <c r="I556" s="120"/>
      <c r="J556" s="158"/>
      <c r="K556" s="158"/>
      <c r="L556" s="120"/>
      <c r="M556" s="120"/>
      <c r="N556" s="120"/>
      <c r="O556" s="120"/>
      <c r="P556" s="120"/>
      <c r="Q556" s="120"/>
      <c r="R556" s="116">
        <f t="shared" si="124"/>
        <v>0</v>
      </c>
      <c r="S556" s="116" t="e">
        <f t="shared" si="131"/>
        <v>#DIV/0!</v>
      </c>
      <c r="T556" s="117">
        <f t="shared" si="125"/>
        <v>0</v>
      </c>
      <c r="U556" s="117" t="e">
        <f t="shared" si="126"/>
        <v>#DIV/0!</v>
      </c>
      <c r="V556" s="116">
        <f t="shared" si="127"/>
        <v>0</v>
      </c>
      <c r="W556" s="116" t="e">
        <f t="shared" si="128"/>
        <v>#DIV/0!</v>
      </c>
      <c r="X556" s="116">
        <f t="shared" si="129"/>
        <v>0</v>
      </c>
      <c r="Y556" s="116" t="e">
        <f t="shared" si="130"/>
        <v>#DIV/0!</v>
      </c>
      <c r="Z556" s="180"/>
    </row>
    <row r="557" spans="1:26" ht="13.5" customHeight="1" outlineLevel="1">
      <c r="A557" s="103"/>
      <c r="B557" s="131" t="s">
        <v>112</v>
      </c>
      <c r="C557" s="132">
        <v>2231</v>
      </c>
      <c r="D557" s="133"/>
      <c r="E557" s="133"/>
      <c r="F557" s="133"/>
      <c r="G557" s="133"/>
      <c r="H557" s="133"/>
      <c r="I557" s="133"/>
      <c r="J557" s="167"/>
      <c r="K557" s="167"/>
      <c r="L557" s="133"/>
      <c r="M557" s="133"/>
      <c r="N557" s="133"/>
      <c r="O557" s="133"/>
      <c r="P557" s="133"/>
      <c r="Q557" s="133"/>
      <c r="R557" s="116">
        <f t="shared" si="124"/>
        <v>0</v>
      </c>
      <c r="S557" s="116" t="e">
        <f t="shared" si="131"/>
        <v>#DIV/0!</v>
      </c>
      <c r="T557" s="117">
        <f t="shared" si="125"/>
        <v>0</v>
      </c>
      <c r="U557" s="117" t="e">
        <f t="shared" si="126"/>
        <v>#DIV/0!</v>
      </c>
      <c r="V557" s="116">
        <f t="shared" si="127"/>
        <v>0</v>
      </c>
      <c r="W557" s="116" t="e">
        <f t="shared" si="128"/>
        <v>#DIV/0!</v>
      </c>
      <c r="X557" s="116">
        <f t="shared" si="129"/>
        <v>0</v>
      </c>
      <c r="Y557" s="116" t="e">
        <f t="shared" si="130"/>
        <v>#DIV/0!</v>
      </c>
      <c r="Z557" s="180"/>
    </row>
    <row r="558" spans="1:26" ht="13.5" customHeight="1" outlineLevel="1">
      <c r="A558" s="103"/>
      <c r="B558" s="128" t="s">
        <v>113</v>
      </c>
      <c r="C558" s="119">
        <v>22311100</v>
      </c>
      <c r="D558" s="120"/>
      <c r="E558" s="120"/>
      <c r="F558" s="120"/>
      <c r="G558" s="120"/>
      <c r="H558" s="120"/>
      <c r="I558" s="120"/>
      <c r="J558" s="158"/>
      <c r="K558" s="158"/>
      <c r="L558" s="120"/>
      <c r="M558" s="120"/>
      <c r="N558" s="120"/>
      <c r="O558" s="120"/>
      <c r="P558" s="120"/>
      <c r="Q558" s="120"/>
      <c r="R558" s="116">
        <f t="shared" si="124"/>
        <v>0</v>
      </c>
      <c r="S558" s="116" t="e">
        <f t="shared" si="131"/>
        <v>#DIV/0!</v>
      </c>
      <c r="T558" s="117">
        <f t="shared" si="125"/>
        <v>0</v>
      </c>
      <c r="U558" s="117" t="e">
        <f t="shared" si="126"/>
        <v>#DIV/0!</v>
      </c>
      <c r="V558" s="116">
        <f t="shared" si="127"/>
        <v>0</v>
      </c>
      <c r="W558" s="116" t="e">
        <f t="shared" si="128"/>
        <v>#DIV/0!</v>
      </c>
      <c r="X558" s="116">
        <f t="shared" si="129"/>
        <v>0</v>
      </c>
      <c r="Y558" s="116" t="e">
        <f t="shared" si="130"/>
        <v>#DIV/0!</v>
      </c>
      <c r="Z558" s="180"/>
    </row>
    <row r="559" spans="1:26" ht="13.5" customHeight="1" outlineLevel="1">
      <c r="A559" s="103"/>
      <c r="B559" s="128" t="s">
        <v>114</v>
      </c>
      <c r="C559" s="119">
        <v>22311200</v>
      </c>
      <c r="D559" s="120"/>
      <c r="E559" s="120"/>
      <c r="F559" s="120"/>
      <c r="G559" s="120"/>
      <c r="H559" s="120"/>
      <c r="I559" s="120"/>
      <c r="J559" s="158"/>
      <c r="K559" s="158"/>
      <c r="L559" s="120"/>
      <c r="M559" s="120"/>
      <c r="N559" s="120"/>
      <c r="O559" s="120"/>
      <c r="P559" s="120"/>
      <c r="Q559" s="120"/>
      <c r="R559" s="116">
        <f t="shared" si="124"/>
        <v>0</v>
      </c>
      <c r="S559" s="116" t="e">
        <f t="shared" si="131"/>
        <v>#DIV/0!</v>
      </c>
      <c r="T559" s="117">
        <f t="shared" si="125"/>
        <v>0</v>
      </c>
      <c r="U559" s="117" t="e">
        <f t="shared" si="126"/>
        <v>#DIV/0!</v>
      </c>
      <c r="V559" s="116">
        <f t="shared" si="127"/>
        <v>0</v>
      </c>
      <c r="W559" s="116" t="e">
        <f t="shared" si="128"/>
        <v>#DIV/0!</v>
      </c>
      <c r="X559" s="116">
        <f t="shared" si="129"/>
        <v>0</v>
      </c>
      <c r="Y559" s="116" t="e">
        <f t="shared" si="130"/>
        <v>#DIV/0!</v>
      </c>
      <c r="Z559" s="180"/>
    </row>
    <row r="560" spans="1:26" ht="13.5" customHeight="1" outlineLevel="1">
      <c r="A560" s="103"/>
      <c r="B560" s="128" t="s">
        <v>115</v>
      </c>
      <c r="C560" s="119">
        <v>22311300</v>
      </c>
      <c r="D560" s="120"/>
      <c r="E560" s="120"/>
      <c r="F560" s="120"/>
      <c r="G560" s="120"/>
      <c r="H560" s="120"/>
      <c r="I560" s="120"/>
      <c r="J560" s="158"/>
      <c r="K560" s="158"/>
      <c r="L560" s="120"/>
      <c r="M560" s="120"/>
      <c r="N560" s="120"/>
      <c r="O560" s="120"/>
      <c r="P560" s="120"/>
      <c r="Q560" s="120"/>
      <c r="R560" s="116">
        <f t="shared" si="124"/>
        <v>0</v>
      </c>
      <c r="S560" s="116" t="e">
        <f t="shared" si="131"/>
        <v>#DIV/0!</v>
      </c>
      <c r="T560" s="117">
        <f t="shared" si="125"/>
        <v>0</v>
      </c>
      <c r="U560" s="117" t="e">
        <f t="shared" si="126"/>
        <v>#DIV/0!</v>
      </c>
      <c r="V560" s="116">
        <f t="shared" si="127"/>
        <v>0</v>
      </c>
      <c r="W560" s="116" t="e">
        <f t="shared" si="128"/>
        <v>#DIV/0!</v>
      </c>
      <c r="X560" s="116">
        <f t="shared" si="129"/>
        <v>0</v>
      </c>
      <c r="Y560" s="116" t="e">
        <f t="shared" si="130"/>
        <v>#DIV/0!</v>
      </c>
      <c r="Z560" s="180"/>
    </row>
    <row r="561" spans="1:26" ht="13.5" customHeight="1" outlineLevel="1">
      <c r="A561" s="103"/>
      <c r="B561" s="128" t="s">
        <v>116</v>
      </c>
      <c r="C561" s="119">
        <v>22311400</v>
      </c>
      <c r="D561" s="120"/>
      <c r="E561" s="120"/>
      <c r="F561" s="120"/>
      <c r="G561" s="120"/>
      <c r="H561" s="120"/>
      <c r="I561" s="120"/>
      <c r="J561" s="158"/>
      <c r="K561" s="158"/>
      <c r="L561" s="120"/>
      <c r="M561" s="120"/>
      <c r="N561" s="120"/>
      <c r="O561" s="120"/>
      <c r="P561" s="120"/>
      <c r="Q561" s="120"/>
      <c r="R561" s="116">
        <f t="shared" si="124"/>
        <v>0</v>
      </c>
      <c r="S561" s="116" t="e">
        <f t="shared" si="131"/>
        <v>#DIV/0!</v>
      </c>
      <c r="T561" s="117">
        <f t="shared" si="125"/>
        <v>0</v>
      </c>
      <c r="U561" s="117" t="e">
        <f t="shared" si="126"/>
        <v>#DIV/0!</v>
      </c>
      <c r="V561" s="116">
        <f t="shared" si="127"/>
        <v>0</v>
      </c>
      <c r="W561" s="116" t="e">
        <f t="shared" si="128"/>
        <v>#DIV/0!</v>
      </c>
      <c r="X561" s="116">
        <f t="shared" si="129"/>
        <v>0</v>
      </c>
      <c r="Y561" s="116" t="e">
        <f t="shared" si="130"/>
        <v>#DIV/0!</v>
      </c>
      <c r="Z561" s="180"/>
    </row>
    <row r="562" spans="1:26" outlineLevel="1">
      <c r="A562" s="103"/>
      <c r="B562" s="128" t="s">
        <v>117</v>
      </c>
      <c r="C562" s="119">
        <v>2235</v>
      </c>
      <c r="D562" s="120"/>
      <c r="E562" s="120"/>
      <c r="F562" s="120"/>
      <c r="G562" s="120"/>
      <c r="H562" s="120"/>
      <c r="I562" s="120"/>
      <c r="J562" s="158"/>
      <c r="K562" s="158"/>
      <c r="L562" s="120"/>
      <c r="M562" s="120"/>
      <c r="N562" s="120"/>
      <c r="O562" s="120"/>
      <c r="P562" s="120"/>
      <c r="Q562" s="120"/>
      <c r="R562" s="116">
        <f t="shared" si="124"/>
        <v>0</v>
      </c>
      <c r="S562" s="116" t="e">
        <f t="shared" si="131"/>
        <v>#DIV/0!</v>
      </c>
      <c r="T562" s="117">
        <f t="shared" si="125"/>
        <v>0</v>
      </c>
      <c r="U562" s="117" t="e">
        <f t="shared" si="126"/>
        <v>#DIV/0!</v>
      </c>
      <c r="V562" s="116">
        <f t="shared" si="127"/>
        <v>0</v>
      </c>
      <c r="W562" s="116" t="e">
        <f t="shared" si="128"/>
        <v>#DIV/0!</v>
      </c>
      <c r="X562" s="116">
        <f t="shared" si="129"/>
        <v>0</v>
      </c>
      <c r="Y562" s="116" t="e">
        <f t="shared" si="130"/>
        <v>#DIV/0!</v>
      </c>
      <c r="Z562" s="180"/>
    </row>
    <row r="563" spans="1:26" outlineLevel="1">
      <c r="A563" s="103"/>
      <c r="B563" s="118" t="s">
        <v>118</v>
      </c>
      <c r="C563" s="135">
        <v>2511</v>
      </c>
      <c r="D563" s="120">
        <v>3350</v>
      </c>
      <c r="E563" s="120"/>
      <c r="F563" s="120"/>
      <c r="G563" s="120"/>
      <c r="H563" s="120"/>
      <c r="I563" s="120"/>
      <c r="J563" s="158"/>
      <c r="K563" s="158"/>
      <c r="L563" s="120"/>
      <c r="M563" s="120"/>
      <c r="N563" s="120"/>
      <c r="O563" s="120"/>
      <c r="P563" s="120"/>
      <c r="Q563" s="120"/>
      <c r="R563" s="116">
        <f t="shared" si="124"/>
        <v>-3350</v>
      </c>
      <c r="S563" s="116">
        <f t="shared" si="131"/>
        <v>0</v>
      </c>
      <c r="T563" s="117">
        <f t="shared" si="125"/>
        <v>0</v>
      </c>
      <c r="U563" s="117" t="e">
        <f t="shared" si="126"/>
        <v>#DIV/0!</v>
      </c>
      <c r="V563" s="116">
        <f t="shared" si="127"/>
        <v>0</v>
      </c>
      <c r="W563" s="116" t="e">
        <f t="shared" si="128"/>
        <v>#DIV/0!</v>
      </c>
      <c r="X563" s="116">
        <f t="shared" si="129"/>
        <v>0</v>
      </c>
      <c r="Y563" s="116" t="e">
        <f t="shared" si="130"/>
        <v>#DIV/0!</v>
      </c>
      <c r="Z563" s="180"/>
    </row>
    <row r="564" spans="1:26" outlineLevel="1">
      <c r="A564" s="103"/>
      <c r="B564" s="118" t="s">
        <v>119</v>
      </c>
      <c r="C564" s="135">
        <v>2512</v>
      </c>
      <c r="D564" s="120"/>
      <c r="E564" s="120"/>
      <c r="F564" s="120"/>
      <c r="G564" s="120"/>
      <c r="H564" s="120"/>
      <c r="I564" s="120"/>
      <c r="J564" s="158"/>
      <c r="K564" s="158"/>
      <c r="L564" s="120"/>
      <c r="M564" s="120"/>
      <c r="N564" s="120"/>
      <c r="O564" s="120"/>
      <c r="P564" s="120"/>
      <c r="Q564" s="120"/>
      <c r="R564" s="116">
        <f t="shared" si="124"/>
        <v>0</v>
      </c>
      <c r="S564" s="116" t="e">
        <f t="shared" si="131"/>
        <v>#DIV/0!</v>
      </c>
      <c r="T564" s="117">
        <f t="shared" si="125"/>
        <v>0</v>
      </c>
      <c r="U564" s="117" t="e">
        <f t="shared" si="126"/>
        <v>#DIV/0!</v>
      </c>
      <c r="V564" s="116">
        <f t="shared" si="127"/>
        <v>0</v>
      </c>
      <c r="W564" s="116" t="e">
        <f t="shared" si="128"/>
        <v>#DIV/0!</v>
      </c>
      <c r="X564" s="116">
        <f t="shared" si="129"/>
        <v>0</v>
      </c>
      <c r="Y564" s="116" t="e">
        <f t="shared" si="130"/>
        <v>#DIV/0!</v>
      </c>
      <c r="Z564" s="180"/>
    </row>
    <row r="565" spans="1:26" outlineLevel="1">
      <c r="A565" s="103"/>
      <c r="B565" s="118" t="s">
        <v>146</v>
      </c>
      <c r="C565" s="135">
        <v>2521</v>
      </c>
      <c r="D565" s="120"/>
      <c r="E565" s="120"/>
      <c r="F565" s="120"/>
      <c r="G565" s="120"/>
      <c r="H565" s="120"/>
      <c r="I565" s="120"/>
      <c r="J565" s="158"/>
      <c r="K565" s="158"/>
      <c r="L565" s="120"/>
      <c r="M565" s="120"/>
      <c r="N565" s="120"/>
      <c r="O565" s="120"/>
      <c r="P565" s="120"/>
      <c r="Q565" s="120"/>
      <c r="R565" s="116">
        <f t="shared" si="124"/>
        <v>0</v>
      </c>
      <c r="S565" s="116" t="e">
        <f t="shared" si="131"/>
        <v>#DIV/0!</v>
      </c>
      <c r="T565" s="117">
        <f t="shared" si="125"/>
        <v>0</v>
      </c>
      <c r="U565" s="117" t="e">
        <f t="shared" si="126"/>
        <v>#DIV/0!</v>
      </c>
      <c r="V565" s="116">
        <f t="shared" si="127"/>
        <v>0</v>
      </c>
      <c r="W565" s="116" t="e">
        <f t="shared" si="128"/>
        <v>#DIV/0!</v>
      </c>
      <c r="X565" s="116">
        <f t="shared" si="129"/>
        <v>0</v>
      </c>
      <c r="Y565" s="116" t="e">
        <f t="shared" si="130"/>
        <v>#DIV/0!</v>
      </c>
      <c r="Z565" s="180"/>
    </row>
    <row r="566" spans="1:26" ht="25.5" outlineLevel="1">
      <c r="A566" s="103"/>
      <c r="B566" s="136" t="s">
        <v>121</v>
      </c>
      <c r="C566" s="119">
        <v>2721</v>
      </c>
      <c r="D566" s="120"/>
      <c r="E566" s="120"/>
      <c r="F566" s="120"/>
      <c r="G566" s="120"/>
      <c r="H566" s="120"/>
      <c r="I566" s="120"/>
      <c r="J566" s="158"/>
      <c r="K566" s="158"/>
      <c r="L566" s="120"/>
      <c r="M566" s="120"/>
      <c r="N566" s="120"/>
      <c r="O566" s="120"/>
      <c r="P566" s="120"/>
      <c r="Q566" s="120"/>
      <c r="R566" s="116">
        <f t="shared" si="124"/>
        <v>0</v>
      </c>
      <c r="S566" s="116" t="e">
        <f t="shared" si="131"/>
        <v>#DIV/0!</v>
      </c>
      <c r="T566" s="117">
        <f t="shared" si="125"/>
        <v>0</v>
      </c>
      <c r="U566" s="117" t="e">
        <f t="shared" si="126"/>
        <v>#DIV/0!</v>
      </c>
      <c r="V566" s="116">
        <f t="shared" si="127"/>
        <v>0</v>
      </c>
      <c r="W566" s="116" t="e">
        <f t="shared" si="128"/>
        <v>#DIV/0!</v>
      </c>
      <c r="X566" s="116">
        <f t="shared" si="129"/>
        <v>0</v>
      </c>
      <c r="Y566" s="116" t="e">
        <f t="shared" si="130"/>
        <v>#DIV/0!</v>
      </c>
      <c r="Z566" s="180"/>
    </row>
    <row r="567" spans="1:26" outlineLevel="1">
      <c r="A567" s="103"/>
      <c r="B567" s="140" t="s">
        <v>126</v>
      </c>
      <c r="C567" s="119"/>
      <c r="D567" s="141">
        <f t="shared" ref="D567:Q567" si="135">SUM(D568:D572)</f>
        <v>0</v>
      </c>
      <c r="E567" s="141">
        <f t="shared" si="135"/>
        <v>0</v>
      </c>
      <c r="F567" s="141">
        <f t="shared" si="135"/>
        <v>0</v>
      </c>
      <c r="G567" s="141">
        <f t="shared" si="135"/>
        <v>0</v>
      </c>
      <c r="H567" s="141">
        <f t="shared" si="135"/>
        <v>0</v>
      </c>
      <c r="I567" s="141">
        <f t="shared" si="135"/>
        <v>0</v>
      </c>
      <c r="J567" s="169">
        <f t="shared" si="135"/>
        <v>0</v>
      </c>
      <c r="K567" s="169">
        <f t="shared" si="135"/>
        <v>0</v>
      </c>
      <c r="L567" s="141">
        <f t="shared" si="135"/>
        <v>0</v>
      </c>
      <c r="M567" s="141">
        <f t="shared" si="135"/>
        <v>0</v>
      </c>
      <c r="N567" s="141">
        <f t="shared" si="135"/>
        <v>0</v>
      </c>
      <c r="O567" s="141">
        <f t="shared" si="135"/>
        <v>0</v>
      </c>
      <c r="P567" s="141">
        <f t="shared" si="135"/>
        <v>0</v>
      </c>
      <c r="Q567" s="141">
        <f t="shared" si="135"/>
        <v>0</v>
      </c>
      <c r="R567" s="116">
        <f t="shared" si="124"/>
        <v>0</v>
      </c>
      <c r="S567" s="116" t="e">
        <f t="shared" si="131"/>
        <v>#DIV/0!</v>
      </c>
      <c r="T567" s="117">
        <f t="shared" si="125"/>
        <v>0</v>
      </c>
      <c r="U567" s="117" t="e">
        <f t="shared" si="126"/>
        <v>#DIV/0!</v>
      </c>
      <c r="V567" s="116">
        <f t="shared" si="127"/>
        <v>0</v>
      </c>
      <c r="W567" s="116" t="e">
        <f t="shared" si="128"/>
        <v>#DIV/0!</v>
      </c>
      <c r="X567" s="116">
        <f t="shared" si="129"/>
        <v>0</v>
      </c>
      <c r="Y567" s="116" t="e">
        <f t="shared" si="130"/>
        <v>#DIV/0!</v>
      </c>
      <c r="Z567" s="180"/>
    </row>
    <row r="568" spans="1:26" ht="12.75" customHeight="1" outlineLevel="1">
      <c r="A568" s="103"/>
      <c r="B568" s="118" t="s">
        <v>127</v>
      </c>
      <c r="C568" s="119">
        <v>3111</v>
      </c>
      <c r="D568" s="120"/>
      <c r="E568" s="120"/>
      <c r="F568" s="120"/>
      <c r="G568" s="120"/>
      <c r="H568" s="120"/>
      <c r="I568" s="120"/>
      <c r="J568" s="158"/>
      <c r="K568" s="158"/>
      <c r="L568" s="120"/>
      <c r="M568" s="120"/>
      <c r="N568" s="120"/>
      <c r="O568" s="120"/>
      <c r="P568" s="120"/>
      <c r="Q568" s="120"/>
      <c r="R568" s="116">
        <f t="shared" si="124"/>
        <v>0</v>
      </c>
      <c r="S568" s="116" t="e">
        <f t="shared" si="131"/>
        <v>#DIV/0!</v>
      </c>
      <c r="T568" s="117">
        <f t="shared" si="125"/>
        <v>0</v>
      </c>
      <c r="U568" s="117" t="e">
        <f t="shared" si="126"/>
        <v>#DIV/0!</v>
      </c>
      <c r="V568" s="116">
        <f t="shared" si="127"/>
        <v>0</v>
      </c>
      <c r="W568" s="116" t="e">
        <f t="shared" si="128"/>
        <v>#DIV/0!</v>
      </c>
      <c r="X568" s="116">
        <f t="shared" si="129"/>
        <v>0</v>
      </c>
      <c r="Y568" s="116" t="e">
        <f t="shared" si="130"/>
        <v>#DIV/0!</v>
      </c>
      <c r="Z568" s="180"/>
    </row>
    <row r="569" spans="1:26" ht="12.75" customHeight="1" outlineLevel="1">
      <c r="A569" s="103"/>
      <c r="B569" s="118" t="s">
        <v>128</v>
      </c>
      <c r="C569" s="119">
        <v>3112</v>
      </c>
      <c r="D569" s="120"/>
      <c r="E569" s="120"/>
      <c r="F569" s="120"/>
      <c r="G569" s="120"/>
      <c r="H569" s="120"/>
      <c r="I569" s="120"/>
      <c r="J569" s="158"/>
      <c r="K569" s="158"/>
      <c r="L569" s="120"/>
      <c r="M569" s="120"/>
      <c r="N569" s="120"/>
      <c r="O569" s="120"/>
      <c r="P569" s="120"/>
      <c r="Q569" s="120"/>
      <c r="R569" s="116">
        <f t="shared" si="124"/>
        <v>0</v>
      </c>
      <c r="S569" s="116" t="e">
        <f t="shared" si="131"/>
        <v>#DIV/0!</v>
      </c>
      <c r="T569" s="117">
        <f t="shared" si="125"/>
        <v>0</v>
      </c>
      <c r="U569" s="117" t="e">
        <f t="shared" si="126"/>
        <v>#DIV/0!</v>
      </c>
      <c r="V569" s="116">
        <f t="shared" si="127"/>
        <v>0</v>
      </c>
      <c r="W569" s="116" t="e">
        <f t="shared" si="128"/>
        <v>#DIV/0!</v>
      </c>
      <c r="X569" s="116">
        <f t="shared" si="129"/>
        <v>0</v>
      </c>
      <c r="Y569" s="116" t="e">
        <f t="shared" si="130"/>
        <v>#DIV/0!</v>
      </c>
      <c r="Z569" s="180"/>
    </row>
    <row r="570" spans="1:26" ht="12.75" customHeight="1" outlineLevel="1">
      <c r="A570" s="103"/>
      <c r="B570" s="118" t="s">
        <v>129</v>
      </c>
      <c r="C570" s="119">
        <v>3113</v>
      </c>
      <c r="D570" s="120"/>
      <c r="E570" s="120"/>
      <c r="F570" s="120"/>
      <c r="G570" s="120"/>
      <c r="H570" s="120"/>
      <c r="I570" s="120"/>
      <c r="J570" s="158"/>
      <c r="K570" s="158"/>
      <c r="L570" s="120"/>
      <c r="M570" s="120"/>
      <c r="N570" s="120"/>
      <c r="O570" s="120"/>
      <c r="P570" s="120"/>
      <c r="Q570" s="120"/>
      <c r="R570" s="116">
        <f t="shared" si="124"/>
        <v>0</v>
      </c>
      <c r="S570" s="116" t="e">
        <f t="shared" si="131"/>
        <v>#DIV/0!</v>
      </c>
      <c r="T570" s="117">
        <f t="shared" si="125"/>
        <v>0</v>
      </c>
      <c r="U570" s="117" t="e">
        <f t="shared" si="126"/>
        <v>#DIV/0!</v>
      </c>
      <c r="V570" s="116">
        <f t="shared" si="127"/>
        <v>0</v>
      </c>
      <c r="W570" s="116" t="e">
        <f t="shared" si="128"/>
        <v>#DIV/0!</v>
      </c>
      <c r="X570" s="116">
        <f t="shared" si="129"/>
        <v>0</v>
      </c>
      <c r="Y570" s="116" t="e">
        <f t="shared" si="130"/>
        <v>#DIV/0!</v>
      </c>
      <c r="Z570" s="180"/>
    </row>
    <row r="571" spans="1:26" ht="12.75" customHeight="1" outlineLevel="1">
      <c r="A571" s="103"/>
      <c r="B571" s="142" t="s">
        <v>130</v>
      </c>
      <c r="C571" s="129">
        <v>3122</v>
      </c>
      <c r="D571" s="120"/>
      <c r="E571" s="120"/>
      <c r="F571" s="120"/>
      <c r="G571" s="120"/>
      <c r="H571" s="120"/>
      <c r="I571" s="120"/>
      <c r="J571" s="158"/>
      <c r="K571" s="158"/>
      <c r="L571" s="120"/>
      <c r="M571" s="120"/>
      <c r="N571" s="120"/>
      <c r="O571" s="120"/>
      <c r="P571" s="120"/>
      <c r="Q571" s="120"/>
      <c r="R571" s="116">
        <f t="shared" si="124"/>
        <v>0</v>
      </c>
      <c r="S571" s="116" t="e">
        <f t="shared" si="131"/>
        <v>#DIV/0!</v>
      </c>
      <c r="T571" s="117">
        <f t="shared" si="125"/>
        <v>0</v>
      </c>
      <c r="U571" s="117" t="e">
        <f t="shared" si="126"/>
        <v>#DIV/0!</v>
      </c>
      <c r="V571" s="116">
        <f t="shared" si="127"/>
        <v>0</v>
      </c>
      <c r="W571" s="116" t="e">
        <f t="shared" si="128"/>
        <v>#DIV/0!</v>
      </c>
      <c r="X571" s="116">
        <f t="shared" si="129"/>
        <v>0</v>
      </c>
      <c r="Y571" s="116" t="e">
        <f t="shared" si="130"/>
        <v>#DIV/0!</v>
      </c>
      <c r="Z571" s="180"/>
    </row>
    <row r="572" spans="1:26" ht="12.75" customHeight="1" outlineLevel="1">
      <c r="A572" s="103"/>
      <c r="B572" s="142" t="s">
        <v>132</v>
      </c>
      <c r="C572" s="129">
        <v>3314</v>
      </c>
      <c r="D572" s="120"/>
      <c r="E572" s="120"/>
      <c r="F572" s="120"/>
      <c r="G572" s="120"/>
      <c r="H572" s="120"/>
      <c r="I572" s="120"/>
      <c r="J572" s="158"/>
      <c r="K572" s="158"/>
      <c r="L572" s="120"/>
      <c r="M572" s="120"/>
      <c r="N572" s="120"/>
      <c r="O572" s="120"/>
      <c r="P572" s="120"/>
      <c r="Q572" s="120"/>
      <c r="R572" s="116">
        <f t="shared" si="124"/>
        <v>0</v>
      </c>
      <c r="S572" s="116" t="e">
        <f t="shared" si="131"/>
        <v>#DIV/0!</v>
      </c>
      <c r="T572" s="117">
        <f t="shared" si="125"/>
        <v>0</v>
      </c>
      <c r="U572" s="117" t="e">
        <f t="shared" si="126"/>
        <v>#DIV/0!</v>
      </c>
      <c r="V572" s="116">
        <f t="shared" si="127"/>
        <v>0</v>
      </c>
      <c r="W572" s="116" t="e">
        <f t="shared" si="128"/>
        <v>#DIV/0!</v>
      </c>
      <c r="X572" s="116">
        <f t="shared" si="129"/>
        <v>0</v>
      </c>
      <c r="Y572" s="116" t="e">
        <f t="shared" si="130"/>
        <v>#DIV/0!</v>
      </c>
      <c r="Z572" s="180"/>
    </row>
    <row r="573" spans="1:26" outlineLevel="1">
      <c r="A573" s="103"/>
      <c r="B573" s="185"/>
      <c r="C573" s="186"/>
      <c r="D573" s="120"/>
      <c r="E573" s="120"/>
      <c r="F573" s="120"/>
      <c r="G573" s="120"/>
      <c r="H573" s="120"/>
      <c r="I573" s="120"/>
      <c r="J573" s="158"/>
      <c r="K573" s="158"/>
      <c r="L573" s="120"/>
      <c r="M573" s="120"/>
      <c r="N573" s="120"/>
      <c r="O573" s="120"/>
      <c r="P573" s="120"/>
      <c r="Q573" s="120"/>
      <c r="R573" s="116">
        <f t="shared" ref="R573:R636" si="136">F573-D573</f>
        <v>0</v>
      </c>
      <c r="S573" s="116" t="e">
        <f t="shared" si="131"/>
        <v>#DIV/0!</v>
      </c>
      <c r="T573" s="117">
        <f t="shared" ref="T573:T636" si="137">L573-F573</f>
        <v>0</v>
      </c>
      <c r="U573" s="117" t="e">
        <f t="shared" ref="U573:U636" si="138">L573/F573*100</f>
        <v>#DIV/0!</v>
      </c>
      <c r="V573" s="116">
        <f t="shared" ref="V573:V636" si="139">N573-L573</f>
        <v>0</v>
      </c>
      <c r="W573" s="116" t="e">
        <f t="shared" ref="W573:W636" si="140">+N573/L573*100</f>
        <v>#DIV/0!</v>
      </c>
      <c r="X573" s="116">
        <f t="shared" ref="X573:X636" si="141">P573-N573</f>
        <v>0</v>
      </c>
      <c r="Y573" s="116" t="e">
        <f t="shared" ref="Y573:Y636" si="142">+P573/N573*100</f>
        <v>#DIV/0!</v>
      </c>
      <c r="Z573" s="180"/>
    </row>
    <row r="574" spans="1:26" ht="25.5" outlineLevel="1">
      <c r="A574" s="103">
        <v>12</v>
      </c>
      <c r="B574" s="175" t="s">
        <v>162</v>
      </c>
      <c r="C574" s="154" t="s">
        <v>163</v>
      </c>
      <c r="D574" s="151"/>
      <c r="E574" s="151"/>
      <c r="F574" s="151"/>
      <c r="G574" s="151"/>
      <c r="H574" s="151"/>
      <c r="I574" s="151"/>
      <c r="J574" s="152"/>
      <c r="K574" s="152"/>
      <c r="L574" s="151"/>
      <c r="M574" s="151"/>
      <c r="N574" s="151"/>
      <c r="O574" s="151"/>
      <c r="P574" s="151"/>
      <c r="Q574" s="151"/>
      <c r="R574" s="116">
        <f t="shared" si="136"/>
        <v>0</v>
      </c>
      <c r="S574" s="116" t="e">
        <f t="shared" si="131"/>
        <v>#DIV/0!</v>
      </c>
      <c r="T574" s="117">
        <f t="shared" si="137"/>
        <v>0</v>
      </c>
      <c r="U574" s="117" t="e">
        <f t="shared" si="138"/>
        <v>#DIV/0!</v>
      </c>
      <c r="V574" s="116">
        <f t="shared" si="139"/>
        <v>0</v>
      </c>
      <c r="W574" s="116" t="e">
        <f t="shared" si="140"/>
        <v>#DIV/0!</v>
      </c>
      <c r="X574" s="116">
        <f t="shared" si="141"/>
        <v>0</v>
      </c>
      <c r="Y574" s="116" t="e">
        <f t="shared" si="142"/>
        <v>#DIV/0!</v>
      </c>
      <c r="Z574" s="180"/>
    </row>
    <row r="575" spans="1:26" outlineLevel="1">
      <c r="A575" s="103"/>
      <c r="B575" s="176" t="s">
        <v>134</v>
      </c>
      <c r="C575" s="154"/>
      <c r="D575" s="111">
        <f>SUM(D576:D582,D587:D604)-D594</f>
        <v>1009168.3910000001</v>
      </c>
      <c r="E575" s="111">
        <f>SUM(E576:E582,E587:E604)-E594</f>
        <v>0</v>
      </c>
      <c r="F575" s="111">
        <f>SUM(F576:F582,F587:F604)-F594</f>
        <v>146231.4</v>
      </c>
      <c r="G575" s="111">
        <f>SUM(G576:G582,G587:G604)</f>
        <v>0</v>
      </c>
      <c r="H575" s="111">
        <f>SUM(H576:H582,H587:H604)-H594</f>
        <v>3056226.9</v>
      </c>
      <c r="I575" s="111">
        <f>SUM(I576:I582,I587:I604)</f>
        <v>0</v>
      </c>
      <c r="J575" s="155">
        <f>SUM(J576:J582,J587:J604)-J594</f>
        <v>300031.20500000002</v>
      </c>
      <c r="K575" s="155">
        <f>SUM(K576:K582,K587:K604)</f>
        <v>0</v>
      </c>
      <c r="L575" s="111">
        <f>SUM(L576:L582,L587:L604)-L594</f>
        <v>153085.69999999998</v>
      </c>
      <c r="M575" s="111">
        <f>SUM(M576:M582,M587:M604)</f>
        <v>0</v>
      </c>
      <c r="N575" s="111">
        <f>SUM(N576:N582,N587:N604)-N594</f>
        <v>294718.09999999992</v>
      </c>
      <c r="O575" s="111">
        <f>SUM(O576:O582,O587:O604)</f>
        <v>0</v>
      </c>
      <c r="P575" s="111">
        <f>SUM(P576:P582,P587:P604)-P594</f>
        <v>388174</v>
      </c>
      <c r="Q575" s="111">
        <f>SUM(Q576:Q582,Q587:Q604)</f>
        <v>0</v>
      </c>
      <c r="R575" s="116">
        <f t="shared" si="136"/>
        <v>-862936.99100000004</v>
      </c>
      <c r="S575" s="116">
        <f t="shared" si="131"/>
        <v>14.490287379601446</v>
      </c>
      <c r="T575" s="117">
        <f t="shared" si="137"/>
        <v>6854.2999999999884</v>
      </c>
      <c r="U575" s="117">
        <f t="shared" si="138"/>
        <v>104.68729698272736</v>
      </c>
      <c r="V575" s="116">
        <f t="shared" si="139"/>
        <v>141632.39999999994</v>
      </c>
      <c r="W575" s="116">
        <f t="shared" si="140"/>
        <v>192.51837369525694</v>
      </c>
      <c r="X575" s="116">
        <f t="shared" si="141"/>
        <v>93455.900000000081</v>
      </c>
      <c r="Y575" s="116">
        <f t="shared" si="142"/>
        <v>131.71026821902018</v>
      </c>
      <c r="Z575" s="180"/>
    </row>
    <row r="576" spans="1:26" outlineLevel="1">
      <c r="A576" s="103"/>
      <c r="B576" s="118" t="s">
        <v>94</v>
      </c>
      <c r="C576" s="119">
        <v>2111</v>
      </c>
      <c r="D576" s="120">
        <v>5657.8909999999996</v>
      </c>
      <c r="E576" s="120"/>
      <c r="F576" s="120">
        <v>7497.2</v>
      </c>
      <c r="G576" s="120"/>
      <c r="H576" s="120">
        <v>7497.2</v>
      </c>
      <c r="I576" s="120"/>
      <c r="J576" s="158">
        <v>2284.2379999999998</v>
      </c>
      <c r="K576" s="158"/>
      <c r="L576" s="120">
        <v>7515.7</v>
      </c>
      <c r="M576" s="120"/>
      <c r="N576" s="120">
        <v>7620.7</v>
      </c>
      <c r="O576" s="120"/>
      <c r="P576" s="120">
        <v>7720.2</v>
      </c>
      <c r="Q576" s="120"/>
      <c r="R576" s="116">
        <f t="shared" si="136"/>
        <v>1839.3090000000002</v>
      </c>
      <c r="S576" s="116">
        <f t="shared" si="131"/>
        <v>132.50873868019019</v>
      </c>
      <c r="T576" s="117">
        <f t="shared" si="137"/>
        <v>18.5</v>
      </c>
      <c r="U576" s="117">
        <f t="shared" si="138"/>
        <v>100.24675878994825</v>
      </c>
      <c r="V576" s="116">
        <f t="shared" si="139"/>
        <v>105</v>
      </c>
      <c r="W576" s="116">
        <f t="shared" si="140"/>
        <v>101.39707545538008</v>
      </c>
      <c r="X576" s="116">
        <f t="shared" si="141"/>
        <v>99.5</v>
      </c>
      <c r="Y576" s="116">
        <f t="shared" si="142"/>
        <v>101.30565433621584</v>
      </c>
      <c r="Z576" s="180"/>
    </row>
    <row r="577" spans="1:26" outlineLevel="1">
      <c r="A577" s="103"/>
      <c r="B577" s="118" t="s">
        <v>135</v>
      </c>
      <c r="C577" s="119">
        <v>2121</v>
      </c>
      <c r="D577" s="120">
        <v>879.29499999999996</v>
      </c>
      <c r="E577" s="120"/>
      <c r="F577" s="159">
        <v>1124</v>
      </c>
      <c r="G577" s="120"/>
      <c r="H577" s="159">
        <v>1124</v>
      </c>
      <c r="I577" s="120"/>
      <c r="J577" s="177">
        <v>282.267</v>
      </c>
      <c r="K577" s="158"/>
      <c r="L577" s="159">
        <v>1296.5</v>
      </c>
      <c r="M577" s="120"/>
      <c r="N577" s="159">
        <v>1314.6</v>
      </c>
      <c r="O577" s="120"/>
      <c r="P577" s="159">
        <v>1331.7</v>
      </c>
      <c r="Q577" s="120"/>
      <c r="R577" s="116">
        <f t="shared" si="136"/>
        <v>244.70500000000004</v>
      </c>
      <c r="S577" s="116">
        <f t="shared" si="131"/>
        <v>127.82968173366163</v>
      </c>
      <c r="T577" s="117">
        <f t="shared" si="137"/>
        <v>172.5</v>
      </c>
      <c r="U577" s="117">
        <f t="shared" si="138"/>
        <v>115.34697508896797</v>
      </c>
      <c r="V577" s="116">
        <f t="shared" si="139"/>
        <v>18.099999999999909</v>
      </c>
      <c r="W577" s="116">
        <f t="shared" si="140"/>
        <v>101.39606633243348</v>
      </c>
      <c r="X577" s="116">
        <f t="shared" si="141"/>
        <v>17.100000000000136</v>
      </c>
      <c r="Y577" s="116">
        <f t="shared" si="142"/>
        <v>101.30077590141488</v>
      </c>
      <c r="Z577" s="180"/>
    </row>
    <row r="578" spans="1:26" outlineLevel="1">
      <c r="A578" s="103"/>
      <c r="B578" s="160" t="s">
        <v>96</v>
      </c>
      <c r="C578" s="119">
        <v>2211</v>
      </c>
      <c r="D578" s="120">
        <v>39.299999999999997</v>
      </c>
      <c r="E578" s="120"/>
      <c r="F578" s="159">
        <v>54.599999999999994</v>
      </c>
      <c r="G578" s="120"/>
      <c r="H578" s="159">
        <v>54.599999999999994</v>
      </c>
      <c r="I578" s="120"/>
      <c r="J578" s="177"/>
      <c r="K578" s="158"/>
      <c r="L578" s="159">
        <v>60</v>
      </c>
      <c r="M578" s="120"/>
      <c r="N578" s="159">
        <v>65</v>
      </c>
      <c r="O578" s="120"/>
      <c r="P578" s="159">
        <v>65</v>
      </c>
      <c r="Q578" s="120"/>
      <c r="R578" s="116">
        <f t="shared" si="136"/>
        <v>15.299999999999997</v>
      </c>
      <c r="S578" s="116">
        <f t="shared" si="131"/>
        <v>138.93129770992365</v>
      </c>
      <c r="T578" s="117">
        <f t="shared" si="137"/>
        <v>5.4000000000000057</v>
      </c>
      <c r="U578" s="117">
        <f t="shared" si="138"/>
        <v>109.8901098901099</v>
      </c>
      <c r="V578" s="116">
        <f t="shared" si="139"/>
        <v>5</v>
      </c>
      <c r="W578" s="116">
        <f t="shared" si="140"/>
        <v>108.33333333333333</v>
      </c>
      <c r="X578" s="116">
        <f t="shared" si="141"/>
        <v>0</v>
      </c>
      <c r="Y578" s="116">
        <f t="shared" si="142"/>
        <v>100</v>
      </c>
      <c r="Z578" s="180"/>
    </row>
    <row r="579" spans="1:26" outlineLevel="1">
      <c r="A579" s="103"/>
      <c r="B579" s="122" t="s">
        <v>97</v>
      </c>
      <c r="C579" s="119">
        <v>2212</v>
      </c>
      <c r="D579" s="120">
        <v>33.6</v>
      </c>
      <c r="E579" s="120"/>
      <c r="F579" s="159">
        <v>37.200000000000003</v>
      </c>
      <c r="G579" s="120"/>
      <c r="H579" s="159">
        <v>37.200000000000003</v>
      </c>
      <c r="I579" s="120"/>
      <c r="J579" s="177">
        <v>13.7</v>
      </c>
      <c r="K579" s="158"/>
      <c r="L579" s="159">
        <v>37.200000000000003</v>
      </c>
      <c r="M579" s="120"/>
      <c r="N579" s="159">
        <v>37.200000000000003</v>
      </c>
      <c r="O579" s="120"/>
      <c r="P579" s="159">
        <v>37.200000000000003</v>
      </c>
      <c r="Q579" s="120"/>
      <c r="R579" s="116">
        <f t="shared" si="136"/>
        <v>3.6000000000000014</v>
      </c>
      <c r="S579" s="116">
        <f t="shared" si="131"/>
        <v>110.71428571428572</v>
      </c>
      <c r="T579" s="117">
        <f t="shared" si="137"/>
        <v>0</v>
      </c>
      <c r="U579" s="117">
        <f t="shared" si="138"/>
        <v>100</v>
      </c>
      <c r="V579" s="116">
        <f t="shared" si="139"/>
        <v>0</v>
      </c>
      <c r="W579" s="116">
        <f t="shared" si="140"/>
        <v>100</v>
      </c>
      <c r="X579" s="116">
        <f t="shared" si="141"/>
        <v>0</v>
      </c>
      <c r="Y579" s="116">
        <f t="shared" si="142"/>
        <v>100</v>
      </c>
      <c r="Z579" s="180"/>
    </row>
    <row r="580" spans="1:26" outlineLevel="1">
      <c r="A580" s="103"/>
      <c r="B580" s="118" t="s">
        <v>98</v>
      </c>
      <c r="C580" s="119">
        <v>2213</v>
      </c>
      <c r="D580" s="120"/>
      <c r="E580" s="120"/>
      <c r="F580" s="159">
        <v>0</v>
      </c>
      <c r="G580" s="120"/>
      <c r="H580" s="159">
        <v>0</v>
      </c>
      <c r="I580" s="120"/>
      <c r="J580" s="177"/>
      <c r="K580" s="158"/>
      <c r="L580" s="159"/>
      <c r="M580" s="120"/>
      <c r="N580" s="159">
        <v>0</v>
      </c>
      <c r="O580" s="120"/>
      <c r="P580" s="159">
        <v>0</v>
      </c>
      <c r="Q580" s="120"/>
      <c r="R580" s="116">
        <f t="shared" si="136"/>
        <v>0</v>
      </c>
      <c r="S580" s="116" t="e">
        <f t="shared" si="131"/>
        <v>#DIV/0!</v>
      </c>
      <c r="T580" s="117">
        <f t="shared" si="137"/>
        <v>0</v>
      </c>
      <c r="U580" s="117" t="e">
        <f t="shared" si="138"/>
        <v>#DIV/0!</v>
      </c>
      <c r="V580" s="116">
        <f t="shared" si="139"/>
        <v>0</v>
      </c>
      <c r="W580" s="116" t="e">
        <f t="shared" si="140"/>
        <v>#DIV/0!</v>
      </c>
      <c r="X580" s="116">
        <f t="shared" si="141"/>
        <v>0</v>
      </c>
      <c r="Y580" s="116" t="e">
        <f t="shared" si="142"/>
        <v>#DIV/0!</v>
      </c>
      <c r="Z580" s="180"/>
    </row>
    <row r="581" spans="1:26" outlineLevel="1">
      <c r="A581" s="103"/>
      <c r="B581" s="118" t="s">
        <v>99</v>
      </c>
      <c r="C581" s="119">
        <v>2214</v>
      </c>
      <c r="D581" s="120">
        <v>460.72899999999998</v>
      </c>
      <c r="E581" s="120"/>
      <c r="F581" s="159">
        <v>514.29999999999995</v>
      </c>
      <c r="G581" s="120"/>
      <c r="H581" s="159">
        <v>514.29999999999995</v>
      </c>
      <c r="I581" s="120"/>
      <c r="J581" s="177">
        <v>242.52</v>
      </c>
      <c r="K581" s="158"/>
      <c r="L581" s="159">
        <v>514.29999999999995</v>
      </c>
      <c r="M581" s="120"/>
      <c r="N581" s="159">
        <v>514.29999999999995</v>
      </c>
      <c r="O581" s="120"/>
      <c r="P581" s="159">
        <v>514.29999999999995</v>
      </c>
      <c r="Q581" s="120"/>
      <c r="R581" s="116">
        <f t="shared" si="136"/>
        <v>53.57099999999997</v>
      </c>
      <c r="S581" s="116">
        <f t="shared" si="131"/>
        <v>111.62744259640701</v>
      </c>
      <c r="T581" s="117">
        <f t="shared" si="137"/>
        <v>0</v>
      </c>
      <c r="U581" s="117">
        <f t="shared" si="138"/>
        <v>100</v>
      </c>
      <c r="V581" s="116">
        <f t="shared" si="139"/>
        <v>0</v>
      </c>
      <c r="W581" s="116">
        <f t="shared" si="140"/>
        <v>100</v>
      </c>
      <c r="X581" s="116">
        <f t="shared" si="141"/>
        <v>0</v>
      </c>
      <c r="Y581" s="116">
        <f t="shared" si="142"/>
        <v>100</v>
      </c>
      <c r="Z581" s="180"/>
    </row>
    <row r="582" spans="1:26" outlineLevel="1">
      <c r="A582" s="103"/>
      <c r="B582" s="161" t="s">
        <v>100</v>
      </c>
      <c r="C582" s="124">
        <v>2215</v>
      </c>
      <c r="D582" s="141">
        <f>D583+D584+D586</f>
        <v>27497.914999999997</v>
      </c>
      <c r="E582" s="125">
        <f>E586</f>
        <v>0</v>
      </c>
      <c r="F582" s="141">
        <f>F583+F584+F585+F586</f>
        <v>21816.399999999998</v>
      </c>
      <c r="G582" s="125">
        <f>G586</f>
        <v>0</v>
      </c>
      <c r="H582" s="141">
        <f>H583+H584+H585+H586</f>
        <v>79244.2</v>
      </c>
      <c r="I582" s="125">
        <f>I586</f>
        <v>0</v>
      </c>
      <c r="J582" s="163">
        <f>J586</f>
        <v>8683.3539999999994</v>
      </c>
      <c r="K582" s="163"/>
      <c r="L582" s="141">
        <f>L583+L584+L585+L586</f>
        <v>9000</v>
      </c>
      <c r="M582" s="125">
        <f>M586</f>
        <v>0</v>
      </c>
      <c r="N582" s="141">
        <f>N583+N584+N585+N586</f>
        <v>9000</v>
      </c>
      <c r="O582" s="125">
        <f>O586</f>
        <v>0</v>
      </c>
      <c r="P582" s="141">
        <f>P583+P584+P585+P586</f>
        <v>9000</v>
      </c>
      <c r="Q582" s="125">
        <f>Q586</f>
        <v>0</v>
      </c>
      <c r="R582" s="116">
        <f t="shared" si="136"/>
        <v>-5681.5149999999994</v>
      </c>
      <c r="S582" s="116">
        <f t="shared" si="131"/>
        <v>79.338378928002356</v>
      </c>
      <c r="T582" s="117">
        <f t="shared" si="137"/>
        <v>-12816.399999999998</v>
      </c>
      <c r="U582" s="117">
        <f t="shared" si="138"/>
        <v>41.253369025137054</v>
      </c>
      <c r="V582" s="116">
        <f t="shared" si="139"/>
        <v>0</v>
      </c>
      <c r="W582" s="116">
        <f t="shared" si="140"/>
        <v>100</v>
      </c>
      <c r="X582" s="116">
        <f t="shared" si="141"/>
        <v>0</v>
      </c>
      <c r="Y582" s="116">
        <f t="shared" si="142"/>
        <v>100</v>
      </c>
      <c r="Z582" s="180"/>
    </row>
    <row r="583" spans="1:26" outlineLevel="1">
      <c r="A583" s="103"/>
      <c r="B583" s="126" t="s">
        <v>136</v>
      </c>
      <c r="C583" s="119">
        <v>22151</v>
      </c>
      <c r="D583" s="120">
        <v>47.2</v>
      </c>
      <c r="E583" s="120"/>
      <c r="F583" s="120">
        <v>70.599999999999994</v>
      </c>
      <c r="G583" s="120"/>
      <c r="H583" s="120"/>
      <c r="I583" s="120"/>
      <c r="J583" s="158"/>
      <c r="K583" s="158"/>
      <c r="L583" s="120"/>
      <c r="M583" s="120"/>
      <c r="N583" s="120"/>
      <c r="O583" s="120"/>
      <c r="P583" s="120"/>
      <c r="Q583" s="120"/>
      <c r="R583" s="116">
        <f t="shared" si="136"/>
        <v>23.399999999999991</v>
      </c>
      <c r="S583" s="116">
        <f t="shared" si="131"/>
        <v>149.57627118644066</v>
      </c>
      <c r="T583" s="117">
        <f t="shared" si="137"/>
        <v>-70.599999999999994</v>
      </c>
      <c r="U583" s="117">
        <f t="shared" si="138"/>
        <v>0</v>
      </c>
      <c r="V583" s="116">
        <f t="shared" si="139"/>
        <v>0</v>
      </c>
      <c r="W583" s="116" t="e">
        <f t="shared" si="140"/>
        <v>#DIV/0!</v>
      </c>
      <c r="X583" s="116">
        <f t="shared" si="141"/>
        <v>0</v>
      </c>
      <c r="Y583" s="116" t="e">
        <f t="shared" si="142"/>
        <v>#DIV/0!</v>
      </c>
      <c r="Z583" s="180"/>
    </row>
    <row r="584" spans="1:26" outlineLevel="1">
      <c r="A584" s="103"/>
      <c r="B584" s="126" t="s">
        <v>137</v>
      </c>
      <c r="C584" s="119">
        <v>22152</v>
      </c>
      <c r="D584" s="120">
        <v>1.49</v>
      </c>
      <c r="E584" s="120"/>
      <c r="F584" s="159">
        <v>0</v>
      </c>
      <c r="G584" s="120"/>
      <c r="H584" s="159"/>
      <c r="I584" s="120"/>
      <c r="J584" s="177"/>
      <c r="K584" s="158"/>
      <c r="L584" s="159"/>
      <c r="M584" s="120"/>
      <c r="N584" s="159"/>
      <c r="O584" s="120"/>
      <c r="P584" s="159"/>
      <c r="Q584" s="120"/>
      <c r="R584" s="116">
        <f t="shared" si="136"/>
        <v>-1.49</v>
      </c>
      <c r="S584" s="116">
        <f t="shared" si="131"/>
        <v>0</v>
      </c>
      <c r="T584" s="117">
        <f t="shared" si="137"/>
        <v>0</v>
      </c>
      <c r="U584" s="117" t="e">
        <f t="shared" si="138"/>
        <v>#DIV/0!</v>
      </c>
      <c r="V584" s="116">
        <f t="shared" si="139"/>
        <v>0</v>
      </c>
      <c r="W584" s="116" t="e">
        <f t="shared" si="140"/>
        <v>#DIV/0!</v>
      </c>
      <c r="X584" s="116">
        <f t="shared" si="141"/>
        <v>0</v>
      </c>
      <c r="Y584" s="116" t="e">
        <f t="shared" si="142"/>
        <v>#DIV/0!</v>
      </c>
      <c r="Z584" s="180"/>
    </row>
    <row r="585" spans="1:26" outlineLevel="1">
      <c r="A585" s="103"/>
      <c r="B585" s="126" t="s">
        <v>103</v>
      </c>
      <c r="C585" s="119">
        <v>22153</v>
      </c>
      <c r="D585" s="120"/>
      <c r="E585" s="120"/>
      <c r="F585" s="159">
        <v>0</v>
      </c>
      <c r="G585" s="120"/>
      <c r="H585" s="159"/>
      <c r="I585" s="120"/>
      <c r="J585" s="177"/>
      <c r="K585" s="158"/>
      <c r="L585" s="159"/>
      <c r="M585" s="120"/>
      <c r="N585" s="159"/>
      <c r="O585" s="120"/>
      <c r="P585" s="159"/>
      <c r="Q585" s="120"/>
      <c r="R585" s="116">
        <f t="shared" si="136"/>
        <v>0</v>
      </c>
      <c r="S585" s="116" t="e">
        <f t="shared" si="131"/>
        <v>#DIV/0!</v>
      </c>
      <c r="T585" s="117">
        <f t="shared" si="137"/>
        <v>0</v>
      </c>
      <c r="U585" s="117" t="e">
        <f t="shared" si="138"/>
        <v>#DIV/0!</v>
      </c>
      <c r="V585" s="116">
        <f t="shared" si="139"/>
        <v>0</v>
      </c>
      <c r="W585" s="116" t="e">
        <f t="shared" si="140"/>
        <v>#DIV/0!</v>
      </c>
      <c r="X585" s="116">
        <f t="shared" si="141"/>
        <v>0</v>
      </c>
      <c r="Y585" s="116" t="e">
        <f t="shared" si="142"/>
        <v>#DIV/0!</v>
      </c>
      <c r="Z585" s="180"/>
    </row>
    <row r="586" spans="1:26" outlineLevel="1">
      <c r="A586" s="103"/>
      <c r="B586" s="126" t="s">
        <v>138</v>
      </c>
      <c r="C586" s="119">
        <v>22154</v>
      </c>
      <c r="D586" s="120">
        <v>27449.224999999999</v>
      </c>
      <c r="E586" s="120"/>
      <c r="F586" s="159">
        <v>21745.8</v>
      </c>
      <c r="G586" s="120"/>
      <c r="H586" s="159">
        <v>79244.2</v>
      </c>
      <c r="I586" s="120"/>
      <c r="J586" s="177">
        <v>8683.3539999999994</v>
      </c>
      <c r="K586" s="158"/>
      <c r="L586" s="159">
        <v>9000</v>
      </c>
      <c r="M586" s="120"/>
      <c r="N586" s="159">
        <v>9000</v>
      </c>
      <c r="O586" s="120"/>
      <c r="P586" s="159">
        <v>9000</v>
      </c>
      <c r="Q586" s="120"/>
      <c r="R586" s="116">
        <f t="shared" si="136"/>
        <v>-5703.4249999999993</v>
      </c>
      <c r="S586" s="116">
        <f t="shared" si="131"/>
        <v>79.221908815276208</v>
      </c>
      <c r="T586" s="117">
        <f t="shared" si="137"/>
        <v>-12745.8</v>
      </c>
      <c r="U586" s="117">
        <f t="shared" si="138"/>
        <v>41.387302375631158</v>
      </c>
      <c r="V586" s="116">
        <f t="shared" si="139"/>
        <v>0</v>
      </c>
      <c r="W586" s="116">
        <f t="shared" si="140"/>
        <v>100</v>
      </c>
      <c r="X586" s="116">
        <f t="shared" si="141"/>
        <v>0</v>
      </c>
      <c r="Y586" s="116">
        <f t="shared" si="142"/>
        <v>100</v>
      </c>
      <c r="Z586" s="180"/>
    </row>
    <row r="587" spans="1:26" outlineLevel="1">
      <c r="A587" s="103"/>
      <c r="B587" s="122" t="s">
        <v>105</v>
      </c>
      <c r="C587" s="119">
        <v>2217</v>
      </c>
      <c r="D587" s="120"/>
      <c r="E587" s="120"/>
      <c r="F587" s="159">
        <v>0</v>
      </c>
      <c r="G587" s="120"/>
      <c r="H587" s="159">
        <v>0</v>
      </c>
      <c r="I587" s="120"/>
      <c r="J587" s="177"/>
      <c r="K587" s="158"/>
      <c r="L587" s="159"/>
      <c r="M587" s="120"/>
      <c r="N587" s="159"/>
      <c r="O587" s="120"/>
      <c r="P587" s="159"/>
      <c r="Q587" s="120"/>
      <c r="R587" s="116">
        <f t="shared" si="136"/>
        <v>0</v>
      </c>
      <c r="S587" s="116" t="e">
        <f t="shared" si="131"/>
        <v>#DIV/0!</v>
      </c>
      <c r="T587" s="117">
        <f t="shared" si="137"/>
        <v>0</v>
      </c>
      <c r="U587" s="117" t="e">
        <f t="shared" si="138"/>
        <v>#DIV/0!</v>
      </c>
      <c r="V587" s="116">
        <f t="shared" si="139"/>
        <v>0</v>
      </c>
      <c r="W587" s="116" t="e">
        <f t="shared" si="140"/>
        <v>#DIV/0!</v>
      </c>
      <c r="X587" s="116">
        <f t="shared" si="141"/>
        <v>0</v>
      </c>
      <c r="Y587" s="116" t="e">
        <f t="shared" si="142"/>
        <v>#DIV/0!</v>
      </c>
      <c r="Z587" s="180"/>
    </row>
    <row r="588" spans="1:26" outlineLevel="1">
      <c r="A588" s="103"/>
      <c r="B588" s="118" t="s">
        <v>106</v>
      </c>
      <c r="C588" s="119">
        <v>2218</v>
      </c>
      <c r="D588" s="120"/>
      <c r="E588" s="120"/>
      <c r="F588" s="159">
        <v>0</v>
      </c>
      <c r="G588" s="120"/>
      <c r="H588" s="159">
        <v>0</v>
      </c>
      <c r="I588" s="120"/>
      <c r="J588" s="177"/>
      <c r="K588" s="158"/>
      <c r="L588" s="159"/>
      <c r="M588" s="120"/>
      <c r="N588" s="159"/>
      <c r="O588" s="120"/>
      <c r="P588" s="159"/>
      <c r="Q588" s="120"/>
      <c r="R588" s="116">
        <f t="shared" si="136"/>
        <v>0</v>
      </c>
      <c r="S588" s="116" t="e">
        <f t="shared" si="131"/>
        <v>#DIV/0!</v>
      </c>
      <c r="T588" s="117">
        <f t="shared" si="137"/>
        <v>0</v>
      </c>
      <c r="U588" s="117" t="e">
        <f t="shared" si="138"/>
        <v>#DIV/0!</v>
      </c>
      <c r="V588" s="116">
        <f t="shared" si="139"/>
        <v>0</v>
      </c>
      <c r="W588" s="116" t="e">
        <f t="shared" si="140"/>
        <v>#DIV/0!</v>
      </c>
      <c r="X588" s="116">
        <f t="shared" si="141"/>
        <v>0</v>
      </c>
      <c r="Y588" s="116" t="e">
        <f t="shared" si="142"/>
        <v>#DIV/0!</v>
      </c>
      <c r="Z588" s="180"/>
    </row>
    <row r="589" spans="1:26" outlineLevel="1">
      <c r="A589" s="103"/>
      <c r="B589" s="118" t="s">
        <v>139</v>
      </c>
      <c r="C589" s="119">
        <v>2221</v>
      </c>
      <c r="D589" s="120"/>
      <c r="E589" s="120"/>
      <c r="F589" s="159">
        <v>0</v>
      </c>
      <c r="G589" s="120"/>
      <c r="H589" s="159">
        <v>0</v>
      </c>
      <c r="I589" s="120"/>
      <c r="J589" s="177"/>
      <c r="K589" s="158"/>
      <c r="L589" s="159"/>
      <c r="M589" s="120"/>
      <c r="N589" s="159"/>
      <c r="O589" s="120"/>
      <c r="P589" s="159"/>
      <c r="Q589" s="120"/>
      <c r="R589" s="116">
        <f t="shared" si="136"/>
        <v>0</v>
      </c>
      <c r="S589" s="116" t="e">
        <f t="shared" si="131"/>
        <v>#DIV/0!</v>
      </c>
      <c r="T589" s="117">
        <f t="shared" si="137"/>
        <v>0</v>
      </c>
      <c r="U589" s="117" t="e">
        <f t="shared" si="138"/>
        <v>#DIV/0!</v>
      </c>
      <c r="V589" s="116">
        <f t="shared" si="139"/>
        <v>0</v>
      </c>
      <c r="W589" s="116" t="e">
        <f t="shared" si="140"/>
        <v>#DIV/0!</v>
      </c>
      <c r="X589" s="116">
        <f t="shared" si="141"/>
        <v>0</v>
      </c>
      <c r="Y589" s="116" t="e">
        <f t="shared" si="142"/>
        <v>#DIV/0!</v>
      </c>
      <c r="Z589" s="180"/>
    </row>
    <row r="590" spans="1:26" ht="25.5" outlineLevel="1">
      <c r="A590" s="103"/>
      <c r="B590" s="128" t="s">
        <v>108</v>
      </c>
      <c r="C590" s="119">
        <v>2222</v>
      </c>
      <c r="D590" s="120">
        <v>33.506</v>
      </c>
      <c r="E590" s="120"/>
      <c r="F590" s="159">
        <v>44.5</v>
      </c>
      <c r="G590" s="120"/>
      <c r="H590" s="159">
        <v>44.5</v>
      </c>
      <c r="I590" s="120"/>
      <c r="J590" s="177"/>
      <c r="K590" s="158"/>
      <c r="L590" s="159">
        <v>44.5</v>
      </c>
      <c r="M590" s="120"/>
      <c r="N590" s="159">
        <v>44.5</v>
      </c>
      <c r="O590" s="120"/>
      <c r="P590" s="159">
        <v>44.5</v>
      </c>
      <c r="Q590" s="120"/>
      <c r="R590" s="116">
        <f t="shared" si="136"/>
        <v>10.994</v>
      </c>
      <c r="S590" s="116">
        <f t="shared" ref="S590:S653" si="143">+F590/D590*100</f>
        <v>132.81203366561215</v>
      </c>
      <c r="T590" s="117">
        <f t="shared" si="137"/>
        <v>0</v>
      </c>
      <c r="U590" s="117">
        <f t="shared" si="138"/>
        <v>100</v>
      </c>
      <c r="V590" s="116">
        <f t="shared" si="139"/>
        <v>0</v>
      </c>
      <c r="W590" s="116">
        <f t="shared" si="140"/>
        <v>100</v>
      </c>
      <c r="X590" s="116">
        <f t="shared" si="141"/>
        <v>0</v>
      </c>
      <c r="Y590" s="116">
        <f t="shared" si="142"/>
        <v>100</v>
      </c>
      <c r="Z590" s="180"/>
    </row>
    <row r="591" spans="1:26" outlineLevel="1">
      <c r="A591" s="103"/>
      <c r="B591" s="128" t="s">
        <v>109</v>
      </c>
      <c r="C591" s="129">
        <v>2223</v>
      </c>
      <c r="D591" s="120"/>
      <c r="E591" s="120"/>
      <c r="F591" s="120">
        <v>0</v>
      </c>
      <c r="G591" s="120"/>
      <c r="H591" s="120">
        <v>0</v>
      </c>
      <c r="I591" s="120"/>
      <c r="J591" s="158"/>
      <c r="K591" s="158"/>
      <c r="L591" s="120"/>
      <c r="M591" s="120"/>
      <c r="N591" s="120"/>
      <c r="O591" s="120"/>
      <c r="P591" s="120"/>
      <c r="Q591" s="120"/>
      <c r="R591" s="116">
        <f t="shared" si="136"/>
        <v>0</v>
      </c>
      <c r="S591" s="116" t="e">
        <f t="shared" si="143"/>
        <v>#DIV/0!</v>
      </c>
      <c r="T591" s="117">
        <f t="shared" si="137"/>
        <v>0</v>
      </c>
      <c r="U591" s="117" t="e">
        <f t="shared" si="138"/>
        <v>#DIV/0!</v>
      </c>
      <c r="V591" s="116">
        <f t="shared" si="139"/>
        <v>0</v>
      </c>
      <c r="W591" s="116" t="e">
        <f t="shared" si="140"/>
        <v>#DIV/0!</v>
      </c>
      <c r="X591" s="116">
        <f t="shared" si="141"/>
        <v>0</v>
      </c>
      <c r="Y591" s="116" t="e">
        <f t="shared" si="142"/>
        <v>#DIV/0!</v>
      </c>
      <c r="Z591" s="180"/>
    </row>
    <row r="592" spans="1:26" ht="13.5" customHeight="1" outlineLevel="1">
      <c r="A592" s="103"/>
      <c r="B592" s="128" t="s">
        <v>145</v>
      </c>
      <c r="C592" s="119">
        <v>2224</v>
      </c>
      <c r="D592" s="120"/>
      <c r="E592" s="120"/>
      <c r="F592" s="120">
        <v>0</v>
      </c>
      <c r="G592" s="120"/>
      <c r="H592" s="120">
        <v>0</v>
      </c>
      <c r="I592" s="120"/>
      <c r="J592" s="158"/>
      <c r="K592" s="158"/>
      <c r="L592" s="120"/>
      <c r="M592" s="120"/>
      <c r="N592" s="120"/>
      <c r="O592" s="120"/>
      <c r="P592" s="120"/>
      <c r="Q592" s="120"/>
      <c r="R592" s="116">
        <f t="shared" si="136"/>
        <v>0</v>
      </c>
      <c r="S592" s="116" t="e">
        <f t="shared" si="143"/>
        <v>#DIV/0!</v>
      </c>
      <c r="T592" s="117">
        <f t="shared" si="137"/>
        <v>0</v>
      </c>
      <c r="U592" s="117" t="e">
        <f t="shared" si="138"/>
        <v>#DIV/0!</v>
      </c>
      <c r="V592" s="116">
        <f t="shared" si="139"/>
        <v>0</v>
      </c>
      <c r="W592" s="116" t="e">
        <f t="shared" si="140"/>
        <v>#DIV/0!</v>
      </c>
      <c r="X592" s="116">
        <f t="shared" si="141"/>
        <v>0</v>
      </c>
      <c r="Y592" s="116" t="e">
        <f t="shared" si="142"/>
        <v>#DIV/0!</v>
      </c>
      <c r="Z592" s="180"/>
    </row>
    <row r="593" spans="1:26" ht="13.5" customHeight="1" outlineLevel="1">
      <c r="A593" s="103"/>
      <c r="B593" s="128" t="s">
        <v>140</v>
      </c>
      <c r="C593" s="119">
        <v>2225</v>
      </c>
      <c r="D593" s="120"/>
      <c r="E593" s="120"/>
      <c r="F593" s="120">
        <v>0</v>
      </c>
      <c r="G593" s="120"/>
      <c r="H593" s="120">
        <v>0</v>
      </c>
      <c r="I593" s="120"/>
      <c r="J593" s="158"/>
      <c r="K593" s="158"/>
      <c r="L593" s="120"/>
      <c r="M593" s="120"/>
      <c r="N593" s="120"/>
      <c r="O593" s="120"/>
      <c r="P593" s="120"/>
      <c r="Q593" s="120"/>
      <c r="R593" s="116">
        <f t="shared" si="136"/>
        <v>0</v>
      </c>
      <c r="S593" s="116" t="e">
        <f t="shared" si="143"/>
        <v>#DIV/0!</v>
      </c>
      <c r="T593" s="117">
        <f t="shared" si="137"/>
        <v>0</v>
      </c>
      <c r="U593" s="117" t="e">
        <f t="shared" si="138"/>
        <v>#DIV/0!</v>
      </c>
      <c r="V593" s="116">
        <f t="shared" si="139"/>
        <v>0</v>
      </c>
      <c r="W593" s="116" t="e">
        <f t="shared" si="140"/>
        <v>#DIV/0!</v>
      </c>
      <c r="X593" s="116">
        <f t="shared" si="141"/>
        <v>0</v>
      </c>
      <c r="Y593" s="116" t="e">
        <f t="shared" si="142"/>
        <v>#DIV/0!</v>
      </c>
      <c r="Z593" s="180"/>
    </row>
    <row r="594" spans="1:26" ht="13.5" customHeight="1" outlineLevel="1">
      <c r="A594" s="103"/>
      <c r="B594" s="128" t="s">
        <v>141</v>
      </c>
      <c r="C594" s="119">
        <v>2231</v>
      </c>
      <c r="D594" s="120">
        <v>60.1</v>
      </c>
      <c r="E594" s="120"/>
      <c r="F594" s="120">
        <f>F595+F596+F598</f>
        <v>143.4</v>
      </c>
      <c r="G594" s="120"/>
      <c r="H594" s="120">
        <f>H595+H596+H598</f>
        <v>143.4</v>
      </c>
      <c r="I594" s="120"/>
      <c r="J594" s="158">
        <f>J595+J596</f>
        <v>81.213999999999999</v>
      </c>
      <c r="K594" s="158"/>
      <c r="L594" s="120">
        <f>L595+L596+L598</f>
        <v>144.4</v>
      </c>
      <c r="M594" s="120"/>
      <c r="N594" s="120">
        <f>N595+N596+N598</f>
        <v>144.4</v>
      </c>
      <c r="O594" s="120"/>
      <c r="P594" s="120">
        <f>P595+P596+P598</f>
        <v>144.4</v>
      </c>
      <c r="Q594" s="120"/>
      <c r="R594" s="116">
        <f t="shared" si="136"/>
        <v>83.300000000000011</v>
      </c>
      <c r="S594" s="116">
        <f t="shared" si="143"/>
        <v>238.60232945091516</v>
      </c>
      <c r="T594" s="117">
        <f t="shared" si="137"/>
        <v>1</v>
      </c>
      <c r="U594" s="117">
        <f t="shared" si="138"/>
        <v>100.69735006973501</v>
      </c>
      <c r="V594" s="116">
        <f t="shared" si="139"/>
        <v>0</v>
      </c>
      <c r="W594" s="116">
        <f t="shared" si="140"/>
        <v>100</v>
      </c>
      <c r="X594" s="116">
        <f t="shared" si="141"/>
        <v>0</v>
      </c>
      <c r="Y594" s="116">
        <f t="shared" si="142"/>
        <v>100</v>
      </c>
      <c r="Z594" s="180"/>
    </row>
    <row r="595" spans="1:26" ht="13.5" customHeight="1" outlineLevel="1">
      <c r="A595" s="103"/>
      <c r="B595" s="128" t="s">
        <v>113</v>
      </c>
      <c r="C595" s="119">
        <v>22311100</v>
      </c>
      <c r="D595" s="120">
        <v>25.9</v>
      </c>
      <c r="E595" s="120"/>
      <c r="F595" s="120">
        <v>44.4</v>
      </c>
      <c r="G595" s="120"/>
      <c r="H595" s="120">
        <v>44.4</v>
      </c>
      <c r="I595" s="120"/>
      <c r="J595" s="158">
        <v>14.8</v>
      </c>
      <c r="K595" s="158"/>
      <c r="L595" s="120">
        <v>44.4</v>
      </c>
      <c r="M595" s="120"/>
      <c r="N595" s="120">
        <v>44.4</v>
      </c>
      <c r="O595" s="120"/>
      <c r="P595" s="120">
        <v>44.4</v>
      </c>
      <c r="Q595" s="120"/>
      <c r="R595" s="116">
        <f t="shared" si="136"/>
        <v>18.5</v>
      </c>
      <c r="S595" s="116">
        <f t="shared" si="143"/>
        <v>171.42857142857144</v>
      </c>
      <c r="T595" s="117">
        <f t="shared" si="137"/>
        <v>0</v>
      </c>
      <c r="U595" s="117">
        <f t="shared" si="138"/>
        <v>100</v>
      </c>
      <c r="V595" s="116">
        <f t="shared" si="139"/>
        <v>0</v>
      </c>
      <c r="W595" s="116">
        <f t="shared" si="140"/>
        <v>100</v>
      </c>
      <c r="X595" s="116">
        <f t="shared" si="141"/>
        <v>0</v>
      </c>
      <c r="Y595" s="116">
        <f t="shared" si="142"/>
        <v>100</v>
      </c>
      <c r="Z595" s="180"/>
    </row>
    <row r="596" spans="1:26" ht="13.5" customHeight="1" outlineLevel="1">
      <c r="A596" s="103"/>
      <c r="B596" s="128" t="s">
        <v>114</v>
      </c>
      <c r="C596" s="119">
        <v>22311200</v>
      </c>
      <c r="D596" s="120">
        <v>34.200000000000003</v>
      </c>
      <c r="E596" s="120"/>
      <c r="F596" s="120">
        <v>99</v>
      </c>
      <c r="G596" s="120"/>
      <c r="H596" s="120">
        <v>99</v>
      </c>
      <c r="I596" s="120"/>
      <c r="J596" s="158">
        <v>66.414000000000001</v>
      </c>
      <c r="K596" s="158"/>
      <c r="L596" s="120">
        <v>100</v>
      </c>
      <c r="M596" s="120"/>
      <c r="N596" s="120">
        <v>100</v>
      </c>
      <c r="O596" s="120"/>
      <c r="P596" s="120">
        <v>100</v>
      </c>
      <c r="Q596" s="120"/>
      <c r="R596" s="116">
        <f t="shared" si="136"/>
        <v>64.8</v>
      </c>
      <c r="S596" s="116">
        <f t="shared" si="143"/>
        <v>289.4736842105263</v>
      </c>
      <c r="T596" s="117">
        <f t="shared" si="137"/>
        <v>1</v>
      </c>
      <c r="U596" s="117">
        <f t="shared" si="138"/>
        <v>101.01010101010101</v>
      </c>
      <c r="V596" s="116">
        <f t="shared" si="139"/>
        <v>0</v>
      </c>
      <c r="W596" s="116">
        <f t="shared" si="140"/>
        <v>100</v>
      </c>
      <c r="X596" s="116">
        <f t="shared" si="141"/>
        <v>0</v>
      </c>
      <c r="Y596" s="116">
        <f t="shared" si="142"/>
        <v>100</v>
      </c>
      <c r="Z596" s="180"/>
    </row>
    <row r="597" spans="1:26" ht="13.5" customHeight="1" outlineLevel="1">
      <c r="A597" s="103"/>
      <c r="B597" s="128" t="s">
        <v>115</v>
      </c>
      <c r="C597" s="119">
        <v>22311300</v>
      </c>
      <c r="D597" s="120"/>
      <c r="E597" s="120"/>
      <c r="F597" s="120">
        <v>0</v>
      </c>
      <c r="G597" s="120"/>
      <c r="H597" s="120">
        <v>0</v>
      </c>
      <c r="I597" s="120"/>
      <c r="J597" s="158"/>
      <c r="K597" s="158"/>
      <c r="L597" s="120"/>
      <c r="M597" s="120"/>
      <c r="N597" s="120"/>
      <c r="O597" s="120"/>
      <c r="P597" s="120"/>
      <c r="Q597" s="120"/>
      <c r="R597" s="116">
        <f t="shared" si="136"/>
        <v>0</v>
      </c>
      <c r="S597" s="116" t="e">
        <f t="shared" si="143"/>
        <v>#DIV/0!</v>
      </c>
      <c r="T597" s="117">
        <f t="shared" si="137"/>
        <v>0</v>
      </c>
      <c r="U597" s="117" t="e">
        <f t="shared" si="138"/>
        <v>#DIV/0!</v>
      </c>
      <c r="V597" s="116">
        <f t="shared" si="139"/>
        <v>0</v>
      </c>
      <c r="W597" s="116" t="e">
        <f t="shared" si="140"/>
        <v>#DIV/0!</v>
      </c>
      <c r="X597" s="116">
        <f t="shared" si="141"/>
        <v>0</v>
      </c>
      <c r="Y597" s="116" t="e">
        <f t="shared" si="142"/>
        <v>#DIV/0!</v>
      </c>
      <c r="Z597" s="180"/>
    </row>
    <row r="598" spans="1:26" ht="13.5" customHeight="1" outlineLevel="1">
      <c r="A598" s="103"/>
      <c r="B598" s="128" t="s">
        <v>116</v>
      </c>
      <c r="C598" s="119">
        <v>22311400</v>
      </c>
      <c r="D598" s="120"/>
      <c r="E598" s="120"/>
      <c r="F598" s="120">
        <v>0</v>
      </c>
      <c r="G598" s="120"/>
      <c r="H598" s="120">
        <v>0</v>
      </c>
      <c r="I598" s="120"/>
      <c r="J598" s="158"/>
      <c r="K598" s="158"/>
      <c r="L598" s="120"/>
      <c r="M598" s="120"/>
      <c r="N598" s="120"/>
      <c r="O598" s="120"/>
      <c r="P598" s="120"/>
      <c r="Q598" s="120"/>
      <c r="R598" s="116">
        <f t="shared" si="136"/>
        <v>0</v>
      </c>
      <c r="S598" s="116" t="e">
        <f t="shared" si="143"/>
        <v>#DIV/0!</v>
      </c>
      <c r="T598" s="117">
        <f t="shared" si="137"/>
        <v>0</v>
      </c>
      <c r="U598" s="117" t="e">
        <f t="shared" si="138"/>
        <v>#DIV/0!</v>
      </c>
      <c r="V598" s="116">
        <f t="shared" si="139"/>
        <v>0</v>
      </c>
      <c r="W598" s="116" t="e">
        <f t="shared" si="140"/>
        <v>#DIV/0!</v>
      </c>
      <c r="X598" s="116">
        <f t="shared" si="141"/>
        <v>0</v>
      </c>
      <c r="Y598" s="116" t="e">
        <f t="shared" si="142"/>
        <v>#DIV/0!</v>
      </c>
      <c r="Z598" s="180"/>
    </row>
    <row r="599" spans="1:26" ht="13.5" customHeight="1" outlineLevel="1">
      <c r="A599" s="103"/>
      <c r="B599" s="128" t="s">
        <v>117</v>
      </c>
      <c r="C599" s="119">
        <v>2235</v>
      </c>
      <c r="D599" s="120"/>
      <c r="E599" s="120"/>
      <c r="F599" s="120">
        <v>0</v>
      </c>
      <c r="G599" s="120"/>
      <c r="H599" s="120">
        <v>0</v>
      </c>
      <c r="I599" s="120"/>
      <c r="J599" s="158"/>
      <c r="K599" s="158"/>
      <c r="L599" s="120"/>
      <c r="M599" s="120"/>
      <c r="N599" s="120"/>
      <c r="O599" s="120"/>
      <c r="P599" s="120"/>
      <c r="Q599" s="120"/>
      <c r="R599" s="116">
        <f t="shared" si="136"/>
        <v>0</v>
      </c>
      <c r="S599" s="116" t="e">
        <f t="shared" si="143"/>
        <v>#DIV/0!</v>
      </c>
      <c r="T599" s="117">
        <f t="shared" si="137"/>
        <v>0</v>
      </c>
      <c r="U599" s="117" t="e">
        <f t="shared" si="138"/>
        <v>#DIV/0!</v>
      </c>
      <c r="V599" s="116">
        <f t="shared" si="139"/>
        <v>0</v>
      </c>
      <c r="W599" s="116" t="e">
        <f t="shared" si="140"/>
        <v>#DIV/0!</v>
      </c>
      <c r="X599" s="116">
        <f t="shared" si="141"/>
        <v>0</v>
      </c>
      <c r="Y599" s="116" t="e">
        <f t="shared" si="142"/>
        <v>#DIV/0!</v>
      </c>
      <c r="Z599" s="180"/>
    </row>
    <row r="600" spans="1:26" ht="13.5" customHeight="1" outlineLevel="1">
      <c r="A600" s="103"/>
      <c r="B600" s="118" t="s">
        <v>118</v>
      </c>
      <c r="C600" s="135">
        <v>2511</v>
      </c>
      <c r="D600" s="120"/>
      <c r="E600" s="120"/>
      <c r="F600" s="120">
        <v>0</v>
      </c>
      <c r="G600" s="120"/>
      <c r="H600" s="120">
        <v>0</v>
      </c>
      <c r="I600" s="120"/>
      <c r="J600" s="158"/>
      <c r="K600" s="158"/>
      <c r="L600" s="120"/>
      <c r="M600" s="120"/>
      <c r="N600" s="120"/>
      <c r="O600" s="120"/>
      <c r="P600" s="120"/>
      <c r="Q600" s="120"/>
      <c r="R600" s="116">
        <f t="shared" si="136"/>
        <v>0</v>
      </c>
      <c r="S600" s="116" t="e">
        <f t="shared" si="143"/>
        <v>#DIV/0!</v>
      </c>
      <c r="T600" s="117">
        <f t="shared" si="137"/>
        <v>0</v>
      </c>
      <c r="U600" s="117" t="e">
        <f t="shared" si="138"/>
        <v>#DIV/0!</v>
      </c>
      <c r="V600" s="116">
        <f t="shared" si="139"/>
        <v>0</v>
      </c>
      <c r="W600" s="116" t="e">
        <f t="shared" si="140"/>
        <v>#DIV/0!</v>
      </c>
      <c r="X600" s="116">
        <f t="shared" si="141"/>
        <v>0</v>
      </c>
      <c r="Y600" s="116" t="e">
        <f t="shared" si="142"/>
        <v>#DIV/0!</v>
      </c>
      <c r="Z600" s="180"/>
    </row>
    <row r="601" spans="1:26" ht="13.5" customHeight="1" outlineLevel="1">
      <c r="A601" s="103"/>
      <c r="B601" s="118" t="s">
        <v>119</v>
      </c>
      <c r="C601" s="135">
        <v>2512</v>
      </c>
      <c r="D601" s="120"/>
      <c r="E601" s="120"/>
      <c r="F601" s="120">
        <v>0</v>
      </c>
      <c r="G601" s="120"/>
      <c r="H601" s="120">
        <v>0</v>
      </c>
      <c r="I601" s="120"/>
      <c r="J601" s="158"/>
      <c r="K601" s="158"/>
      <c r="L601" s="120"/>
      <c r="M601" s="120"/>
      <c r="N601" s="120"/>
      <c r="O601" s="120"/>
      <c r="P601" s="120"/>
      <c r="Q601" s="120"/>
      <c r="R601" s="116">
        <f t="shared" si="136"/>
        <v>0</v>
      </c>
      <c r="S601" s="116" t="e">
        <f t="shared" si="143"/>
        <v>#DIV/0!</v>
      </c>
      <c r="T601" s="117">
        <f t="shared" si="137"/>
        <v>0</v>
      </c>
      <c r="U601" s="117" t="e">
        <f t="shared" si="138"/>
        <v>#DIV/0!</v>
      </c>
      <c r="V601" s="116">
        <f t="shared" si="139"/>
        <v>0</v>
      </c>
      <c r="W601" s="116" t="e">
        <f t="shared" si="140"/>
        <v>#DIV/0!</v>
      </c>
      <c r="X601" s="116">
        <f t="shared" si="141"/>
        <v>0</v>
      </c>
      <c r="Y601" s="116" t="e">
        <f t="shared" si="142"/>
        <v>#DIV/0!</v>
      </c>
      <c r="Z601" s="180"/>
    </row>
    <row r="602" spans="1:26" ht="13.5" customHeight="1" outlineLevel="1">
      <c r="A602" s="103"/>
      <c r="B602" s="118" t="s">
        <v>146</v>
      </c>
      <c r="C602" s="135">
        <v>2521</v>
      </c>
      <c r="D602" s="120"/>
      <c r="E602" s="120"/>
      <c r="F602" s="120">
        <v>0</v>
      </c>
      <c r="G602" s="120"/>
      <c r="H602" s="120">
        <v>0</v>
      </c>
      <c r="I602" s="120"/>
      <c r="J602" s="158"/>
      <c r="K602" s="158"/>
      <c r="L602" s="120"/>
      <c r="M602" s="120"/>
      <c r="N602" s="120"/>
      <c r="O602" s="120"/>
      <c r="P602" s="120"/>
      <c r="Q602" s="120"/>
      <c r="R602" s="116">
        <f t="shared" si="136"/>
        <v>0</v>
      </c>
      <c r="S602" s="116" t="e">
        <f t="shared" si="143"/>
        <v>#DIV/0!</v>
      </c>
      <c r="T602" s="117">
        <f t="shared" si="137"/>
        <v>0</v>
      </c>
      <c r="U602" s="117" t="e">
        <f t="shared" si="138"/>
        <v>#DIV/0!</v>
      </c>
      <c r="V602" s="116">
        <f t="shared" si="139"/>
        <v>0</v>
      </c>
      <c r="W602" s="116" t="e">
        <f t="shared" si="140"/>
        <v>#DIV/0!</v>
      </c>
      <c r="X602" s="116">
        <f t="shared" si="141"/>
        <v>0</v>
      </c>
      <c r="Y602" s="116" t="e">
        <f t="shared" si="142"/>
        <v>#DIV/0!</v>
      </c>
      <c r="Z602" s="180"/>
    </row>
    <row r="603" spans="1:26" ht="13.5" customHeight="1" outlineLevel="1">
      <c r="A603" s="103"/>
      <c r="B603" s="136" t="s">
        <v>121</v>
      </c>
      <c r="C603" s="119">
        <v>2721</v>
      </c>
      <c r="D603" s="120"/>
      <c r="E603" s="120"/>
      <c r="F603" s="120">
        <v>0</v>
      </c>
      <c r="G603" s="120"/>
      <c r="H603" s="120">
        <v>0</v>
      </c>
      <c r="I603" s="120"/>
      <c r="J603" s="158"/>
      <c r="K603" s="158"/>
      <c r="L603" s="120"/>
      <c r="M603" s="120"/>
      <c r="N603" s="120"/>
      <c r="O603" s="120"/>
      <c r="P603" s="120"/>
      <c r="Q603" s="120"/>
      <c r="R603" s="116">
        <f t="shared" si="136"/>
        <v>0</v>
      </c>
      <c r="S603" s="116" t="e">
        <f t="shared" si="143"/>
        <v>#DIV/0!</v>
      </c>
      <c r="T603" s="117">
        <f t="shared" si="137"/>
        <v>0</v>
      </c>
      <c r="U603" s="117" t="e">
        <f t="shared" si="138"/>
        <v>#DIV/0!</v>
      </c>
      <c r="V603" s="116">
        <f t="shared" si="139"/>
        <v>0</v>
      </c>
      <c r="W603" s="116" t="e">
        <f t="shared" si="140"/>
        <v>#DIV/0!</v>
      </c>
      <c r="X603" s="116">
        <f t="shared" si="141"/>
        <v>0</v>
      </c>
      <c r="Y603" s="116" t="e">
        <f t="shared" si="142"/>
        <v>#DIV/0!</v>
      </c>
      <c r="Z603" s="180"/>
    </row>
    <row r="604" spans="1:26" outlineLevel="1">
      <c r="A604" s="103"/>
      <c r="B604" s="140" t="s">
        <v>126</v>
      </c>
      <c r="C604" s="119"/>
      <c r="D604" s="141">
        <f>SUM(D605:D609)</f>
        <v>974506.05500000005</v>
      </c>
      <c r="E604" s="141">
        <f>SUM(E605:E609)</f>
        <v>0</v>
      </c>
      <c r="F604" s="141">
        <f>F605+F606+F607</f>
        <v>114999.79999999999</v>
      </c>
      <c r="G604" s="141">
        <f>SUM(G605:G609)</f>
        <v>0</v>
      </c>
      <c r="H604" s="141">
        <f>H605+H606+H607</f>
        <v>2967567.5</v>
      </c>
      <c r="I604" s="141">
        <f>SUM(I605:I609)</f>
        <v>0</v>
      </c>
      <c r="J604" s="169">
        <f>SUM(J605:J609)</f>
        <v>288443.91200000001</v>
      </c>
      <c r="K604" s="169">
        <f>SUM(K605:K609)</f>
        <v>0</v>
      </c>
      <c r="L604" s="141">
        <f>L605+L606+L607</f>
        <v>134473.09999999998</v>
      </c>
      <c r="M604" s="141">
        <f>SUM(M605:M609)</f>
        <v>0</v>
      </c>
      <c r="N604" s="141">
        <f>N605+N606+N607</f>
        <v>275977.39999999997</v>
      </c>
      <c r="O604" s="141">
        <f>SUM(O605:O609)</f>
        <v>0</v>
      </c>
      <c r="P604" s="141">
        <f>P605+P606+P607</f>
        <v>369316.7</v>
      </c>
      <c r="Q604" s="141">
        <f>SUM(Q605:Q609)</f>
        <v>0</v>
      </c>
      <c r="R604" s="116">
        <f t="shared" si="136"/>
        <v>-859506.25500000012</v>
      </c>
      <c r="S604" s="116">
        <f t="shared" si="143"/>
        <v>11.80082970341318</v>
      </c>
      <c r="T604" s="117">
        <f t="shared" si="137"/>
        <v>19473.299999999988</v>
      </c>
      <c r="U604" s="117">
        <f t="shared" si="138"/>
        <v>116.93333379710225</v>
      </c>
      <c r="V604" s="116">
        <f t="shared" si="139"/>
        <v>141504.29999999999</v>
      </c>
      <c r="W604" s="116">
        <f t="shared" si="140"/>
        <v>205.22870373331173</v>
      </c>
      <c r="X604" s="116">
        <f t="shared" si="141"/>
        <v>93339.300000000047</v>
      </c>
      <c r="Y604" s="116">
        <f t="shared" si="142"/>
        <v>133.82135638642876</v>
      </c>
      <c r="Z604" s="180"/>
    </row>
    <row r="605" spans="1:26" outlineLevel="1">
      <c r="A605" s="103"/>
      <c r="B605" s="118" t="s">
        <v>127</v>
      </c>
      <c r="C605" s="119">
        <v>3111</v>
      </c>
      <c r="D605" s="170">
        <v>974309.05500000005</v>
      </c>
      <c r="E605" s="170"/>
      <c r="F605" s="120">
        <v>114999.79999999999</v>
      </c>
      <c r="G605" s="120"/>
      <c r="H605" s="120">
        <v>2967567.5</v>
      </c>
      <c r="I605" s="120"/>
      <c r="J605" s="158">
        <v>288443.91200000001</v>
      </c>
      <c r="K605" s="158"/>
      <c r="L605" s="120">
        <f>168348.8-33875.7</f>
        <v>134473.09999999998</v>
      </c>
      <c r="M605" s="120"/>
      <c r="N605" s="120">
        <f>307411.8-31434.4</f>
        <v>275977.39999999997</v>
      </c>
      <c r="O605" s="120"/>
      <c r="P605" s="120">
        <f>398309.7-28993</f>
        <v>369316.7</v>
      </c>
      <c r="Q605" s="120"/>
      <c r="R605" s="116">
        <f t="shared" si="136"/>
        <v>-859309.25500000012</v>
      </c>
      <c r="S605" s="116">
        <f t="shared" si="143"/>
        <v>11.803215767095583</v>
      </c>
      <c r="T605" s="117">
        <f t="shared" si="137"/>
        <v>19473.299999999988</v>
      </c>
      <c r="U605" s="117">
        <f t="shared" si="138"/>
        <v>116.93333379710225</v>
      </c>
      <c r="V605" s="116">
        <f t="shared" si="139"/>
        <v>141504.29999999999</v>
      </c>
      <c r="W605" s="116">
        <f t="shared" si="140"/>
        <v>205.22870373331173</v>
      </c>
      <c r="X605" s="116">
        <f t="shared" si="141"/>
        <v>93339.300000000047</v>
      </c>
      <c r="Y605" s="116">
        <f t="shared" si="142"/>
        <v>133.82135638642876</v>
      </c>
      <c r="Z605" s="180"/>
    </row>
    <row r="606" spans="1:26" outlineLevel="1">
      <c r="A606" s="103"/>
      <c r="B606" s="118" t="s">
        <v>128</v>
      </c>
      <c r="C606" s="119">
        <v>3112</v>
      </c>
      <c r="D606" s="170">
        <v>197</v>
      </c>
      <c r="E606" s="120"/>
      <c r="F606" s="120">
        <v>0</v>
      </c>
      <c r="G606" s="120"/>
      <c r="H606" s="120">
        <v>0</v>
      </c>
      <c r="I606" s="120"/>
      <c r="J606" s="158"/>
      <c r="K606" s="158"/>
      <c r="L606" s="120"/>
      <c r="M606" s="120"/>
      <c r="N606" s="120"/>
      <c r="O606" s="120"/>
      <c r="P606" s="120"/>
      <c r="Q606" s="120"/>
      <c r="R606" s="116">
        <f t="shared" si="136"/>
        <v>-197</v>
      </c>
      <c r="S606" s="116">
        <f t="shared" si="143"/>
        <v>0</v>
      </c>
      <c r="T606" s="117">
        <f t="shared" si="137"/>
        <v>0</v>
      </c>
      <c r="U606" s="117" t="e">
        <f t="shared" si="138"/>
        <v>#DIV/0!</v>
      </c>
      <c r="V606" s="116">
        <f t="shared" si="139"/>
        <v>0</v>
      </c>
      <c r="W606" s="116" t="e">
        <f t="shared" si="140"/>
        <v>#DIV/0!</v>
      </c>
      <c r="X606" s="116">
        <f t="shared" si="141"/>
        <v>0</v>
      </c>
      <c r="Y606" s="116" t="e">
        <f t="shared" si="142"/>
        <v>#DIV/0!</v>
      </c>
      <c r="Z606" s="180"/>
    </row>
    <row r="607" spans="1:26" outlineLevel="1">
      <c r="A607" s="103"/>
      <c r="B607" s="118" t="s">
        <v>129</v>
      </c>
      <c r="C607" s="119">
        <v>3113</v>
      </c>
      <c r="D607" s="120"/>
      <c r="E607" s="120"/>
      <c r="F607" s="120">
        <v>0</v>
      </c>
      <c r="G607" s="120"/>
      <c r="H607" s="120">
        <v>0</v>
      </c>
      <c r="I607" s="120"/>
      <c r="J607" s="158"/>
      <c r="K607" s="158"/>
      <c r="L607" s="120"/>
      <c r="M607" s="120"/>
      <c r="N607" s="120"/>
      <c r="O607" s="120"/>
      <c r="P607" s="120"/>
      <c r="Q607" s="120"/>
      <c r="R607" s="116">
        <f t="shared" si="136"/>
        <v>0</v>
      </c>
      <c r="S607" s="116" t="e">
        <f t="shared" si="143"/>
        <v>#DIV/0!</v>
      </c>
      <c r="T607" s="117">
        <f t="shared" si="137"/>
        <v>0</v>
      </c>
      <c r="U607" s="117" t="e">
        <f t="shared" si="138"/>
        <v>#DIV/0!</v>
      </c>
      <c r="V607" s="116">
        <f t="shared" si="139"/>
        <v>0</v>
      </c>
      <c r="W607" s="116" t="e">
        <f t="shared" si="140"/>
        <v>#DIV/0!</v>
      </c>
      <c r="X607" s="116">
        <f t="shared" si="141"/>
        <v>0</v>
      </c>
      <c r="Y607" s="116" t="e">
        <f t="shared" si="142"/>
        <v>#DIV/0!</v>
      </c>
      <c r="Z607" s="180"/>
    </row>
    <row r="608" spans="1:26" ht="25.5" outlineLevel="1">
      <c r="A608" s="103"/>
      <c r="B608" s="142" t="s">
        <v>130</v>
      </c>
      <c r="C608" s="129">
        <v>3122</v>
      </c>
      <c r="D608" s="120"/>
      <c r="E608" s="120"/>
      <c r="F608" s="120"/>
      <c r="G608" s="120"/>
      <c r="H608" s="120"/>
      <c r="I608" s="120"/>
      <c r="J608" s="158"/>
      <c r="K608" s="158"/>
      <c r="L608" s="120"/>
      <c r="M608" s="120"/>
      <c r="N608" s="120"/>
      <c r="O608" s="120"/>
      <c r="P608" s="120"/>
      <c r="Q608" s="120"/>
      <c r="R608" s="116">
        <f t="shared" si="136"/>
        <v>0</v>
      </c>
      <c r="S608" s="116" t="e">
        <f t="shared" si="143"/>
        <v>#DIV/0!</v>
      </c>
      <c r="T608" s="117">
        <f t="shared" si="137"/>
        <v>0</v>
      </c>
      <c r="U608" s="117" t="e">
        <f t="shared" si="138"/>
        <v>#DIV/0!</v>
      </c>
      <c r="V608" s="116">
        <f t="shared" si="139"/>
        <v>0</v>
      </c>
      <c r="W608" s="116" t="e">
        <f t="shared" si="140"/>
        <v>#DIV/0!</v>
      </c>
      <c r="X608" s="116">
        <f t="shared" si="141"/>
        <v>0</v>
      </c>
      <c r="Y608" s="116" t="e">
        <f t="shared" si="142"/>
        <v>#DIV/0!</v>
      </c>
      <c r="Z608" s="180"/>
    </row>
    <row r="609" spans="1:26" ht="25.5" outlineLevel="1">
      <c r="A609" s="103"/>
      <c r="B609" s="142" t="s">
        <v>132</v>
      </c>
      <c r="C609" s="129">
        <v>3314</v>
      </c>
      <c r="D609" s="120"/>
      <c r="E609" s="120"/>
      <c r="F609" s="120"/>
      <c r="G609" s="120"/>
      <c r="H609" s="120"/>
      <c r="I609" s="120"/>
      <c r="J609" s="158"/>
      <c r="K609" s="158"/>
      <c r="L609" s="120"/>
      <c r="M609" s="120"/>
      <c r="N609" s="120"/>
      <c r="O609" s="120"/>
      <c r="P609" s="120"/>
      <c r="Q609" s="120"/>
      <c r="R609" s="116">
        <f t="shared" si="136"/>
        <v>0</v>
      </c>
      <c r="S609" s="116" t="e">
        <f t="shared" si="143"/>
        <v>#DIV/0!</v>
      </c>
      <c r="T609" s="117">
        <f t="shared" si="137"/>
        <v>0</v>
      </c>
      <c r="U609" s="117" t="e">
        <f t="shared" si="138"/>
        <v>#DIV/0!</v>
      </c>
      <c r="V609" s="116">
        <f t="shared" si="139"/>
        <v>0</v>
      </c>
      <c r="W609" s="116" t="e">
        <f t="shared" si="140"/>
        <v>#DIV/0!</v>
      </c>
      <c r="X609" s="116">
        <f t="shared" si="141"/>
        <v>0</v>
      </c>
      <c r="Y609" s="116" t="e">
        <f t="shared" si="142"/>
        <v>#DIV/0!</v>
      </c>
      <c r="Z609" s="180"/>
    </row>
    <row r="610" spans="1:26" outlineLevel="1">
      <c r="A610" s="103"/>
      <c r="B610" s="185"/>
      <c r="C610" s="186"/>
      <c r="D610" s="120"/>
      <c r="E610" s="120"/>
      <c r="F610" s="120"/>
      <c r="G610" s="120"/>
      <c r="H610" s="120"/>
      <c r="I610" s="120"/>
      <c r="J610" s="158"/>
      <c r="K610" s="158"/>
      <c r="L610" s="120"/>
      <c r="M610" s="120"/>
      <c r="N610" s="120"/>
      <c r="O610" s="120"/>
      <c r="P610" s="120"/>
      <c r="Q610" s="120"/>
      <c r="R610" s="116">
        <f t="shared" si="136"/>
        <v>0</v>
      </c>
      <c r="S610" s="116" t="e">
        <f t="shared" si="143"/>
        <v>#DIV/0!</v>
      </c>
      <c r="T610" s="117">
        <f t="shared" si="137"/>
        <v>0</v>
      </c>
      <c r="U610" s="117" t="e">
        <f t="shared" si="138"/>
        <v>#DIV/0!</v>
      </c>
      <c r="V610" s="116">
        <f t="shared" si="139"/>
        <v>0</v>
      </c>
      <c r="W610" s="116" t="e">
        <f t="shared" si="140"/>
        <v>#DIV/0!</v>
      </c>
      <c r="X610" s="116">
        <f t="shared" si="141"/>
        <v>0</v>
      </c>
      <c r="Y610" s="116" t="e">
        <f t="shared" si="142"/>
        <v>#DIV/0!</v>
      </c>
      <c r="Z610" s="180"/>
    </row>
    <row r="611" spans="1:26" ht="25.5" outlineLevel="1">
      <c r="A611" s="103">
        <v>13</v>
      </c>
      <c r="B611" s="175" t="s">
        <v>164</v>
      </c>
      <c r="C611" s="154" t="s">
        <v>165</v>
      </c>
      <c r="D611" s="151"/>
      <c r="E611" s="151"/>
      <c r="F611" s="151"/>
      <c r="G611" s="151"/>
      <c r="H611" s="151"/>
      <c r="I611" s="151"/>
      <c r="J611" s="152"/>
      <c r="K611" s="152"/>
      <c r="L611" s="151"/>
      <c r="M611" s="151"/>
      <c r="N611" s="151"/>
      <c r="O611" s="151"/>
      <c r="P611" s="151"/>
      <c r="Q611" s="151"/>
      <c r="R611" s="116">
        <f t="shared" si="136"/>
        <v>0</v>
      </c>
      <c r="S611" s="116" t="e">
        <f t="shared" si="143"/>
        <v>#DIV/0!</v>
      </c>
      <c r="T611" s="117">
        <f t="shared" si="137"/>
        <v>0</v>
      </c>
      <c r="U611" s="117" t="e">
        <f t="shared" si="138"/>
        <v>#DIV/0!</v>
      </c>
      <c r="V611" s="116">
        <f t="shared" si="139"/>
        <v>0</v>
      </c>
      <c r="W611" s="116" t="e">
        <f t="shared" si="140"/>
        <v>#DIV/0!</v>
      </c>
      <c r="X611" s="116">
        <f t="shared" si="141"/>
        <v>0</v>
      </c>
      <c r="Y611" s="116" t="e">
        <f t="shared" si="142"/>
        <v>#DIV/0!</v>
      </c>
      <c r="Z611" s="180"/>
    </row>
    <row r="612" spans="1:26" outlineLevel="1">
      <c r="A612" s="103"/>
      <c r="B612" s="176" t="s">
        <v>134</v>
      </c>
      <c r="C612" s="154"/>
      <c r="D612" s="111">
        <f t="shared" ref="D612:Q612" si="144">SUM(D613:D619,D624:D641)</f>
        <v>0</v>
      </c>
      <c r="E612" s="111">
        <f t="shared" si="144"/>
        <v>0</v>
      </c>
      <c r="F612" s="111">
        <f t="shared" si="144"/>
        <v>30000</v>
      </c>
      <c r="G612" s="111">
        <f t="shared" si="144"/>
        <v>0</v>
      </c>
      <c r="H612" s="111">
        <f t="shared" si="144"/>
        <v>27096.3</v>
      </c>
      <c r="I612" s="111">
        <f t="shared" si="144"/>
        <v>0</v>
      </c>
      <c r="J612" s="155">
        <f t="shared" si="144"/>
        <v>0</v>
      </c>
      <c r="K612" s="155">
        <f t="shared" si="144"/>
        <v>0</v>
      </c>
      <c r="L612" s="111">
        <f t="shared" si="144"/>
        <v>40000</v>
      </c>
      <c r="M612" s="111">
        <f t="shared" si="144"/>
        <v>0</v>
      </c>
      <c r="N612" s="111">
        <f t="shared" si="144"/>
        <v>50000</v>
      </c>
      <c r="O612" s="111">
        <f t="shared" si="144"/>
        <v>0</v>
      </c>
      <c r="P612" s="111">
        <f t="shared" si="144"/>
        <v>60000</v>
      </c>
      <c r="Q612" s="111">
        <f t="shared" si="144"/>
        <v>0</v>
      </c>
      <c r="R612" s="116">
        <f t="shared" si="136"/>
        <v>30000</v>
      </c>
      <c r="S612" s="116" t="e">
        <f t="shared" si="143"/>
        <v>#DIV/0!</v>
      </c>
      <c r="T612" s="117">
        <f t="shared" si="137"/>
        <v>10000</v>
      </c>
      <c r="U612" s="117">
        <f t="shared" si="138"/>
        <v>133.33333333333331</v>
      </c>
      <c r="V612" s="116">
        <f t="shared" si="139"/>
        <v>10000</v>
      </c>
      <c r="W612" s="116">
        <f t="shared" si="140"/>
        <v>125</v>
      </c>
      <c r="X612" s="116">
        <f t="shared" si="141"/>
        <v>10000</v>
      </c>
      <c r="Y612" s="116">
        <f t="shared" si="142"/>
        <v>120</v>
      </c>
      <c r="Z612" s="180"/>
    </row>
    <row r="613" spans="1:26" ht="12.75" customHeight="1" outlineLevel="1">
      <c r="A613" s="103"/>
      <c r="B613" s="118" t="s">
        <v>94</v>
      </c>
      <c r="C613" s="119">
        <v>2111</v>
      </c>
      <c r="D613" s="120"/>
      <c r="E613" s="120"/>
      <c r="F613" s="120"/>
      <c r="G613" s="120"/>
      <c r="H613" s="120"/>
      <c r="I613" s="120"/>
      <c r="J613" s="158"/>
      <c r="K613" s="158"/>
      <c r="L613" s="120"/>
      <c r="M613" s="120"/>
      <c r="N613" s="120"/>
      <c r="O613" s="120"/>
      <c r="P613" s="120"/>
      <c r="Q613" s="120"/>
      <c r="R613" s="116">
        <f t="shared" si="136"/>
        <v>0</v>
      </c>
      <c r="S613" s="116" t="e">
        <f t="shared" si="143"/>
        <v>#DIV/0!</v>
      </c>
      <c r="T613" s="117">
        <f t="shared" si="137"/>
        <v>0</v>
      </c>
      <c r="U613" s="117" t="e">
        <f t="shared" si="138"/>
        <v>#DIV/0!</v>
      </c>
      <c r="V613" s="116">
        <f t="shared" si="139"/>
        <v>0</v>
      </c>
      <c r="W613" s="116" t="e">
        <f t="shared" si="140"/>
        <v>#DIV/0!</v>
      </c>
      <c r="X613" s="116">
        <f t="shared" si="141"/>
        <v>0</v>
      </c>
      <c r="Y613" s="116" t="e">
        <f t="shared" si="142"/>
        <v>#DIV/0!</v>
      </c>
      <c r="Z613" s="180"/>
    </row>
    <row r="614" spans="1:26" ht="12.75" customHeight="1" outlineLevel="1">
      <c r="A614" s="103"/>
      <c r="B614" s="118" t="s">
        <v>135</v>
      </c>
      <c r="C614" s="119">
        <v>2121</v>
      </c>
      <c r="D614" s="120"/>
      <c r="E614" s="120"/>
      <c r="F614" s="120"/>
      <c r="G614" s="120"/>
      <c r="H614" s="120"/>
      <c r="I614" s="120"/>
      <c r="J614" s="158"/>
      <c r="K614" s="158"/>
      <c r="L614" s="120"/>
      <c r="M614" s="120"/>
      <c r="N614" s="120"/>
      <c r="O614" s="120"/>
      <c r="P614" s="120"/>
      <c r="Q614" s="120"/>
      <c r="R614" s="116">
        <f t="shared" si="136"/>
        <v>0</v>
      </c>
      <c r="S614" s="116" t="e">
        <f t="shared" si="143"/>
        <v>#DIV/0!</v>
      </c>
      <c r="T614" s="117">
        <f t="shared" si="137"/>
        <v>0</v>
      </c>
      <c r="U614" s="117" t="e">
        <f t="shared" si="138"/>
        <v>#DIV/0!</v>
      </c>
      <c r="V614" s="116">
        <f t="shared" si="139"/>
        <v>0</v>
      </c>
      <c r="W614" s="116" t="e">
        <f t="shared" si="140"/>
        <v>#DIV/0!</v>
      </c>
      <c r="X614" s="116">
        <f t="shared" si="141"/>
        <v>0</v>
      </c>
      <c r="Y614" s="116" t="e">
        <f t="shared" si="142"/>
        <v>#DIV/0!</v>
      </c>
      <c r="Z614" s="180"/>
    </row>
    <row r="615" spans="1:26" ht="12.75" customHeight="1" outlineLevel="1">
      <c r="A615" s="103"/>
      <c r="B615" s="160" t="s">
        <v>96</v>
      </c>
      <c r="C615" s="119">
        <v>2211</v>
      </c>
      <c r="D615" s="120"/>
      <c r="E615" s="120"/>
      <c r="F615" s="120"/>
      <c r="G615" s="120"/>
      <c r="H615" s="120"/>
      <c r="I615" s="120"/>
      <c r="J615" s="158"/>
      <c r="K615" s="158"/>
      <c r="L615" s="120"/>
      <c r="M615" s="120"/>
      <c r="N615" s="120"/>
      <c r="O615" s="120"/>
      <c r="P615" s="120"/>
      <c r="Q615" s="120"/>
      <c r="R615" s="116">
        <f t="shared" si="136"/>
        <v>0</v>
      </c>
      <c r="S615" s="116" t="e">
        <f t="shared" si="143"/>
        <v>#DIV/0!</v>
      </c>
      <c r="T615" s="117">
        <f t="shared" si="137"/>
        <v>0</v>
      </c>
      <c r="U615" s="117" t="e">
        <f t="shared" si="138"/>
        <v>#DIV/0!</v>
      </c>
      <c r="V615" s="116">
        <f t="shared" si="139"/>
        <v>0</v>
      </c>
      <c r="W615" s="116" t="e">
        <f t="shared" si="140"/>
        <v>#DIV/0!</v>
      </c>
      <c r="X615" s="116">
        <f t="shared" si="141"/>
        <v>0</v>
      </c>
      <c r="Y615" s="116" t="e">
        <f t="shared" si="142"/>
        <v>#DIV/0!</v>
      </c>
      <c r="Z615" s="180"/>
    </row>
    <row r="616" spans="1:26" ht="13.5" customHeight="1" outlineLevel="1">
      <c r="A616" s="103"/>
      <c r="B616" s="122" t="s">
        <v>97</v>
      </c>
      <c r="C616" s="119">
        <v>2212</v>
      </c>
      <c r="D616" s="120"/>
      <c r="E616" s="120"/>
      <c r="F616" s="120"/>
      <c r="G616" s="120"/>
      <c r="H616" s="120"/>
      <c r="I616" s="120"/>
      <c r="J616" s="158"/>
      <c r="K616" s="158"/>
      <c r="L616" s="120"/>
      <c r="M616" s="120"/>
      <c r="N616" s="120"/>
      <c r="O616" s="120"/>
      <c r="P616" s="120"/>
      <c r="Q616" s="120"/>
      <c r="R616" s="116">
        <f t="shared" si="136"/>
        <v>0</v>
      </c>
      <c r="S616" s="116" t="e">
        <f t="shared" si="143"/>
        <v>#DIV/0!</v>
      </c>
      <c r="T616" s="117">
        <f t="shared" si="137"/>
        <v>0</v>
      </c>
      <c r="U616" s="117" t="e">
        <f t="shared" si="138"/>
        <v>#DIV/0!</v>
      </c>
      <c r="V616" s="116">
        <f t="shared" si="139"/>
        <v>0</v>
      </c>
      <c r="W616" s="116" t="e">
        <f t="shared" si="140"/>
        <v>#DIV/0!</v>
      </c>
      <c r="X616" s="116">
        <f t="shared" si="141"/>
        <v>0</v>
      </c>
      <c r="Y616" s="116" t="e">
        <f t="shared" si="142"/>
        <v>#DIV/0!</v>
      </c>
      <c r="Z616" s="180"/>
    </row>
    <row r="617" spans="1:26" ht="13.5" customHeight="1" outlineLevel="1">
      <c r="A617" s="103"/>
      <c r="B617" s="118" t="s">
        <v>98</v>
      </c>
      <c r="C617" s="119">
        <v>2213</v>
      </c>
      <c r="D617" s="120"/>
      <c r="E617" s="120"/>
      <c r="F617" s="120"/>
      <c r="G617" s="120"/>
      <c r="H617" s="120"/>
      <c r="I617" s="120"/>
      <c r="J617" s="158"/>
      <c r="K617" s="158"/>
      <c r="L617" s="120"/>
      <c r="M617" s="120"/>
      <c r="N617" s="120"/>
      <c r="O617" s="120"/>
      <c r="P617" s="120"/>
      <c r="Q617" s="120"/>
      <c r="R617" s="116">
        <f t="shared" si="136"/>
        <v>0</v>
      </c>
      <c r="S617" s="116" t="e">
        <f t="shared" si="143"/>
        <v>#DIV/0!</v>
      </c>
      <c r="T617" s="117">
        <f t="shared" si="137"/>
        <v>0</v>
      </c>
      <c r="U617" s="117" t="e">
        <f t="shared" si="138"/>
        <v>#DIV/0!</v>
      </c>
      <c r="V617" s="116">
        <f t="shared" si="139"/>
        <v>0</v>
      </c>
      <c r="W617" s="116" t="e">
        <f t="shared" si="140"/>
        <v>#DIV/0!</v>
      </c>
      <c r="X617" s="116">
        <f t="shared" si="141"/>
        <v>0</v>
      </c>
      <c r="Y617" s="116" t="e">
        <f t="shared" si="142"/>
        <v>#DIV/0!</v>
      </c>
      <c r="Z617" s="180"/>
    </row>
    <row r="618" spans="1:26" ht="13.5" customHeight="1" outlineLevel="1">
      <c r="A618" s="103"/>
      <c r="B618" s="118" t="s">
        <v>99</v>
      </c>
      <c r="C618" s="119">
        <v>2214</v>
      </c>
      <c r="D618" s="120"/>
      <c r="E618" s="120"/>
      <c r="F618" s="120"/>
      <c r="G618" s="120"/>
      <c r="H618" s="120"/>
      <c r="I618" s="120"/>
      <c r="J618" s="158"/>
      <c r="K618" s="158"/>
      <c r="L618" s="120"/>
      <c r="M618" s="120"/>
      <c r="N618" s="120"/>
      <c r="O618" s="120"/>
      <c r="P618" s="120"/>
      <c r="Q618" s="120"/>
      <c r="R618" s="116">
        <f t="shared" si="136"/>
        <v>0</v>
      </c>
      <c r="S618" s="116" t="e">
        <f t="shared" si="143"/>
        <v>#DIV/0!</v>
      </c>
      <c r="T618" s="117">
        <f t="shared" si="137"/>
        <v>0</v>
      </c>
      <c r="U618" s="117" t="e">
        <f t="shared" si="138"/>
        <v>#DIV/0!</v>
      </c>
      <c r="V618" s="116">
        <f t="shared" si="139"/>
        <v>0</v>
      </c>
      <c r="W618" s="116" t="e">
        <f t="shared" si="140"/>
        <v>#DIV/0!</v>
      </c>
      <c r="X618" s="116">
        <f t="shared" si="141"/>
        <v>0</v>
      </c>
      <c r="Y618" s="116" t="e">
        <f t="shared" si="142"/>
        <v>#DIV/0!</v>
      </c>
      <c r="Z618" s="180"/>
    </row>
    <row r="619" spans="1:26" ht="13.5" customHeight="1" outlineLevel="1">
      <c r="A619" s="103"/>
      <c r="B619" s="161" t="s">
        <v>100</v>
      </c>
      <c r="C619" s="124">
        <v>2215</v>
      </c>
      <c r="D619" s="125">
        <f t="shared" ref="D619:Q619" si="145">D620+D621+D622+D623</f>
        <v>0</v>
      </c>
      <c r="E619" s="125">
        <f t="shared" si="145"/>
        <v>0</v>
      </c>
      <c r="F619" s="125">
        <f t="shared" si="145"/>
        <v>0</v>
      </c>
      <c r="G619" s="125">
        <f t="shared" si="145"/>
        <v>0</v>
      </c>
      <c r="H619" s="125">
        <f t="shared" si="145"/>
        <v>0</v>
      </c>
      <c r="I619" s="125">
        <f t="shared" si="145"/>
        <v>0</v>
      </c>
      <c r="J619" s="163">
        <f t="shared" si="145"/>
        <v>0</v>
      </c>
      <c r="K619" s="163">
        <f t="shared" si="145"/>
        <v>0</v>
      </c>
      <c r="L619" s="125">
        <f t="shared" si="145"/>
        <v>0</v>
      </c>
      <c r="M619" s="125">
        <f t="shared" si="145"/>
        <v>0</v>
      </c>
      <c r="N619" s="125">
        <f t="shared" si="145"/>
        <v>0</v>
      </c>
      <c r="O619" s="125">
        <f t="shared" si="145"/>
        <v>0</v>
      </c>
      <c r="P619" s="125">
        <f t="shared" si="145"/>
        <v>0</v>
      </c>
      <c r="Q619" s="125">
        <f t="shared" si="145"/>
        <v>0</v>
      </c>
      <c r="R619" s="116">
        <f t="shared" si="136"/>
        <v>0</v>
      </c>
      <c r="S619" s="116" t="e">
        <f t="shared" si="143"/>
        <v>#DIV/0!</v>
      </c>
      <c r="T619" s="117">
        <f t="shared" si="137"/>
        <v>0</v>
      </c>
      <c r="U619" s="117" t="e">
        <f t="shared" si="138"/>
        <v>#DIV/0!</v>
      </c>
      <c r="V619" s="116">
        <f t="shared" si="139"/>
        <v>0</v>
      </c>
      <c r="W619" s="116" t="e">
        <f t="shared" si="140"/>
        <v>#DIV/0!</v>
      </c>
      <c r="X619" s="116">
        <f t="shared" si="141"/>
        <v>0</v>
      </c>
      <c r="Y619" s="116" t="e">
        <f t="shared" si="142"/>
        <v>#DIV/0!</v>
      </c>
      <c r="Z619" s="180"/>
    </row>
    <row r="620" spans="1:26" ht="13.5" customHeight="1" outlineLevel="1">
      <c r="A620" s="103"/>
      <c r="B620" s="126" t="s">
        <v>136</v>
      </c>
      <c r="C620" s="119">
        <v>22151</v>
      </c>
      <c r="D620" s="120"/>
      <c r="E620" s="120"/>
      <c r="F620" s="120"/>
      <c r="G620" s="120"/>
      <c r="H620" s="120"/>
      <c r="I620" s="120"/>
      <c r="J620" s="158"/>
      <c r="K620" s="158"/>
      <c r="L620" s="120"/>
      <c r="M620" s="120"/>
      <c r="N620" s="120"/>
      <c r="O620" s="120"/>
      <c r="P620" s="120"/>
      <c r="Q620" s="120"/>
      <c r="R620" s="116">
        <f t="shared" si="136"/>
        <v>0</v>
      </c>
      <c r="S620" s="116" t="e">
        <f t="shared" si="143"/>
        <v>#DIV/0!</v>
      </c>
      <c r="T620" s="117">
        <f t="shared" si="137"/>
        <v>0</v>
      </c>
      <c r="U620" s="117" t="e">
        <f t="shared" si="138"/>
        <v>#DIV/0!</v>
      </c>
      <c r="V620" s="116">
        <f t="shared" si="139"/>
        <v>0</v>
      </c>
      <c r="W620" s="116" t="e">
        <f t="shared" si="140"/>
        <v>#DIV/0!</v>
      </c>
      <c r="X620" s="116">
        <f t="shared" si="141"/>
        <v>0</v>
      </c>
      <c r="Y620" s="116" t="e">
        <f t="shared" si="142"/>
        <v>#DIV/0!</v>
      </c>
      <c r="Z620" s="180"/>
    </row>
    <row r="621" spans="1:26" ht="13.5" customHeight="1" outlineLevel="1">
      <c r="A621" s="103"/>
      <c r="B621" s="126" t="s">
        <v>137</v>
      </c>
      <c r="C621" s="119">
        <v>22152</v>
      </c>
      <c r="D621" s="120"/>
      <c r="E621" s="120"/>
      <c r="F621" s="120"/>
      <c r="G621" s="120"/>
      <c r="H621" s="120"/>
      <c r="I621" s="120"/>
      <c r="J621" s="158"/>
      <c r="K621" s="158"/>
      <c r="L621" s="120"/>
      <c r="M621" s="120"/>
      <c r="N621" s="120"/>
      <c r="O621" s="120"/>
      <c r="P621" s="120"/>
      <c r="Q621" s="120"/>
      <c r="R621" s="116">
        <f t="shared" si="136"/>
        <v>0</v>
      </c>
      <c r="S621" s="116" t="e">
        <f t="shared" si="143"/>
        <v>#DIV/0!</v>
      </c>
      <c r="T621" s="117">
        <f t="shared" si="137"/>
        <v>0</v>
      </c>
      <c r="U621" s="117" t="e">
        <f t="shared" si="138"/>
        <v>#DIV/0!</v>
      </c>
      <c r="V621" s="116">
        <f t="shared" si="139"/>
        <v>0</v>
      </c>
      <c r="W621" s="116" t="e">
        <f t="shared" si="140"/>
        <v>#DIV/0!</v>
      </c>
      <c r="X621" s="116">
        <f t="shared" si="141"/>
        <v>0</v>
      </c>
      <c r="Y621" s="116" t="e">
        <f t="shared" si="142"/>
        <v>#DIV/0!</v>
      </c>
      <c r="Z621" s="180"/>
    </row>
    <row r="622" spans="1:26" ht="13.5" customHeight="1" outlineLevel="1">
      <c r="A622" s="103"/>
      <c r="B622" s="126" t="s">
        <v>103</v>
      </c>
      <c r="C622" s="119">
        <v>22153</v>
      </c>
      <c r="D622" s="120"/>
      <c r="E622" s="120"/>
      <c r="F622" s="120"/>
      <c r="G622" s="120"/>
      <c r="H622" s="120"/>
      <c r="I622" s="120"/>
      <c r="J622" s="158"/>
      <c r="K622" s="158"/>
      <c r="L622" s="120"/>
      <c r="M622" s="120"/>
      <c r="N622" s="120"/>
      <c r="O622" s="120"/>
      <c r="P622" s="120"/>
      <c r="Q622" s="120"/>
      <c r="R622" s="116">
        <f t="shared" si="136"/>
        <v>0</v>
      </c>
      <c r="S622" s="116" t="e">
        <f t="shared" si="143"/>
        <v>#DIV/0!</v>
      </c>
      <c r="T622" s="117">
        <f t="shared" si="137"/>
        <v>0</v>
      </c>
      <c r="U622" s="117" t="e">
        <f t="shared" si="138"/>
        <v>#DIV/0!</v>
      </c>
      <c r="V622" s="116">
        <f t="shared" si="139"/>
        <v>0</v>
      </c>
      <c r="W622" s="116" t="e">
        <f t="shared" si="140"/>
        <v>#DIV/0!</v>
      </c>
      <c r="X622" s="116">
        <f t="shared" si="141"/>
        <v>0</v>
      </c>
      <c r="Y622" s="116" t="e">
        <f t="shared" si="142"/>
        <v>#DIV/0!</v>
      </c>
      <c r="Z622" s="180"/>
    </row>
    <row r="623" spans="1:26" outlineLevel="1">
      <c r="A623" s="103"/>
      <c r="B623" s="126" t="s">
        <v>138</v>
      </c>
      <c r="C623" s="119">
        <v>22154</v>
      </c>
      <c r="D623" s="120"/>
      <c r="E623" s="120"/>
      <c r="F623" s="120"/>
      <c r="G623" s="120"/>
      <c r="H623" s="120"/>
      <c r="I623" s="120"/>
      <c r="J623" s="158"/>
      <c r="K623" s="158"/>
      <c r="L623" s="120"/>
      <c r="M623" s="120"/>
      <c r="N623" s="120"/>
      <c r="O623" s="120"/>
      <c r="P623" s="120"/>
      <c r="Q623" s="120"/>
      <c r="R623" s="116">
        <f t="shared" si="136"/>
        <v>0</v>
      </c>
      <c r="S623" s="116" t="e">
        <f t="shared" si="143"/>
        <v>#DIV/0!</v>
      </c>
      <c r="T623" s="117">
        <f t="shared" si="137"/>
        <v>0</v>
      </c>
      <c r="U623" s="117" t="e">
        <f t="shared" si="138"/>
        <v>#DIV/0!</v>
      </c>
      <c r="V623" s="116">
        <f t="shared" si="139"/>
        <v>0</v>
      </c>
      <c r="W623" s="116" t="e">
        <f t="shared" si="140"/>
        <v>#DIV/0!</v>
      </c>
      <c r="X623" s="116">
        <f t="shared" si="141"/>
        <v>0</v>
      </c>
      <c r="Y623" s="116" t="e">
        <f t="shared" si="142"/>
        <v>#DIV/0!</v>
      </c>
      <c r="Z623" s="180"/>
    </row>
    <row r="624" spans="1:26" ht="13.5" customHeight="1" outlineLevel="1">
      <c r="A624" s="103"/>
      <c r="B624" s="122" t="s">
        <v>105</v>
      </c>
      <c r="C624" s="119">
        <v>2217</v>
      </c>
      <c r="D624" s="120"/>
      <c r="E624" s="120"/>
      <c r="F624" s="120"/>
      <c r="G624" s="120"/>
      <c r="H624" s="120"/>
      <c r="I624" s="120"/>
      <c r="J624" s="158"/>
      <c r="K624" s="158"/>
      <c r="L624" s="120"/>
      <c r="M624" s="120"/>
      <c r="N624" s="120"/>
      <c r="O624" s="120"/>
      <c r="P624" s="120"/>
      <c r="Q624" s="120"/>
      <c r="R624" s="116">
        <f t="shared" si="136"/>
        <v>0</v>
      </c>
      <c r="S624" s="116" t="e">
        <f t="shared" si="143"/>
        <v>#DIV/0!</v>
      </c>
      <c r="T624" s="117">
        <f t="shared" si="137"/>
        <v>0</v>
      </c>
      <c r="U624" s="117" t="e">
        <f t="shared" si="138"/>
        <v>#DIV/0!</v>
      </c>
      <c r="V624" s="116">
        <f t="shared" si="139"/>
        <v>0</v>
      </c>
      <c r="W624" s="116" t="e">
        <f t="shared" si="140"/>
        <v>#DIV/0!</v>
      </c>
      <c r="X624" s="116">
        <f t="shared" si="141"/>
        <v>0</v>
      </c>
      <c r="Y624" s="116" t="e">
        <f t="shared" si="142"/>
        <v>#DIV/0!</v>
      </c>
      <c r="Z624" s="180"/>
    </row>
    <row r="625" spans="1:26" ht="13.5" customHeight="1" outlineLevel="1">
      <c r="A625" s="103"/>
      <c r="B625" s="118" t="s">
        <v>106</v>
      </c>
      <c r="C625" s="119">
        <v>2218</v>
      </c>
      <c r="D625" s="120"/>
      <c r="E625" s="120"/>
      <c r="F625" s="120"/>
      <c r="G625" s="120"/>
      <c r="H625" s="120"/>
      <c r="I625" s="120"/>
      <c r="J625" s="158"/>
      <c r="K625" s="158"/>
      <c r="L625" s="120"/>
      <c r="M625" s="120"/>
      <c r="N625" s="120"/>
      <c r="O625" s="120"/>
      <c r="P625" s="120"/>
      <c r="Q625" s="120"/>
      <c r="R625" s="116">
        <f t="shared" si="136"/>
        <v>0</v>
      </c>
      <c r="S625" s="116" t="e">
        <f t="shared" si="143"/>
        <v>#DIV/0!</v>
      </c>
      <c r="T625" s="117">
        <f t="shared" si="137"/>
        <v>0</v>
      </c>
      <c r="U625" s="117" t="e">
        <f t="shared" si="138"/>
        <v>#DIV/0!</v>
      </c>
      <c r="V625" s="116">
        <f t="shared" si="139"/>
        <v>0</v>
      </c>
      <c r="W625" s="116" t="e">
        <f t="shared" si="140"/>
        <v>#DIV/0!</v>
      </c>
      <c r="X625" s="116">
        <f t="shared" si="141"/>
        <v>0</v>
      </c>
      <c r="Y625" s="116" t="e">
        <f t="shared" si="142"/>
        <v>#DIV/0!</v>
      </c>
      <c r="Z625" s="180"/>
    </row>
    <row r="626" spans="1:26" ht="13.5" customHeight="1" outlineLevel="1">
      <c r="A626" s="103"/>
      <c r="B626" s="118" t="s">
        <v>139</v>
      </c>
      <c r="C626" s="119">
        <v>2221</v>
      </c>
      <c r="D626" s="120"/>
      <c r="E626" s="120"/>
      <c r="F626" s="120"/>
      <c r="G626" s="120"/>
      <c r="H626" s="120"/>
      <c r="I626" s="120"/>
      <c r="J626" s="158"/>
      <c r="K626" s="158"/>
      <c r="L626" s="120"/>
      <c r="M626" s="120"/>
      <c r="N626" s="120"/>
      <c r="O626" s="120"/>
      <c r="P626" s="120"/>
      <c r="Q626" s="120"/>
      <c r="R626" s="116">
        <f t="shared" si="136"/>
        <v>0</v>
      </c>
      <c r="S626" s="116" t="e">
        <f t="shared" si="143"/>
        <v>#DIV/0!</v>
      </c>
      <c r="T626" s="117">
        <f t="shared" si="137"/>
        <v>0</v>
      </c>
      <c r="U626" s="117" t="e">
        <f t="shared" si="138"/>
        <v>#DIV/0!</v>
      </c>
      <c r="V626" s="116">
        <f t="shared" si="139"/>
        <v>0</v>
      </c>
      <c r="W626" s="116" t="e">
        <f t="shared" si="140"/>
        <v>#DIV/0!</v>
      </c>
      <c r="X626" s="116">
        <f t="shared" si="141"/>
        <v>0</v>
      </c>
      <c r="Y626" s="116" t="e">
        <f t="shared" si="142"/>
        <v>#DIV/0!</v>
      </c>
      <c r="Z626" s="180"/>
    </row>
    <row r="627" spans="1:26" ht="13.5" customHeight="1" outlineLevel="1">
      <c r="A627" s="103"/>
      <c r="B627" s="128" t="s">
        <v>108</v>
      </c>
      <c r="C627" s="119">
        <v>2222</v>
      </c>
      <c r="D627" s="120"/>
      <c r="E627" s="120"/>
      <c r="F627" s="120"/>
      <c r="G627" s="120"/>
      <c r="H627" s="120"/>
      <c r="I627" s="120"/>
      <c r="J627" s="158"/>
      <c r="K627" s="158"/>
      <c r="L627" s="120"/>
      <c r="M627" s="120"/>
      <c r="N627" s="120"/>
      <c r="O627" s="120"/>
      <c r="P627" s="120"/>
      <c r="Q627" s="120"/>
      <c r="R627" s="116">
        <f t="shared" si="136"/>
        <v>0</v>
      </c>
      <c r="S627" s="116" t="e">
        <f t="shared" si="143"/>
        <v>#DIV/0!</v>
      </c>
      <c r="T627" s="117">
        <f t="shared" si="137"/>
        <v>0</v>
      </c>
      <c r="U627" s="117" t="e">
        <f t="shared" si="138"/>
        <v>#DIV/0!</v>
      </c>
      <c r="V627" s="116">
        <f t="shared" si="139"/>
        <v>0</v>
      </c>
      <c r="W627" s="116" t="e">
        <f t="shared" si="140"/>
        <v>#DIV/0!</v>
      </c>
      <c r="X627" s="116">
        <f t="shared" si="141"/>
        <v>0</v>
      </c>
      <c r="Y627" s="116" t="e">
        <f t="shared" si="142"/>
        <v>#DIV/0!</v>
      </c>
      <c r="Z627" s="180"/>
    </row>
    <row r="628" spans="1:26" ht="13.5" customHeight="1" outlineLevel="1">
      <c r="A628" s="103"/>
      <c r="B628" s="128" t="s">
        <v>109</v>
      </c>
      <c r="C628" s="129">
        <v>2223</v>
      </c>
      <c r="D628" s="120"/>
      <c r="E628" s="120"/>
      <c r="F628" s="120"/>
      <c r="G628" s="120"/>
      <c r="H628" s="120"/>
      <c r="I628" s="120"/>
      <c r="J628" s="158"/>
      <c r="K628" s="158"/>
      <c r="L628" s="120"/>
      <c r="M628" s="120"/>
      <c r="N628" s="120"/>
      <c r="O628" s="120"/>
      <c r="P628" s="120"/>
      <c r="Q628" s="120"/>
      <c r="R628" s="116">
        <f t="shared" si="136"/>
        <v>0</v>
      </c>
      <c r="S628" s="116" t="e">
        <f t="shared" si="143"/>
        <v>#DIV/0!</v>
      </c>
      <c r="T628" s="117">
        <f t="shared" si="137"/>
        <v>0</v>
      </c>
      <c r="U628" s="117" t="e">
        <f t="shared" si="138"/>
        <v>#DIV/0!</v>
      </c>
      <c r="V628" s="116">
        <f t="shared" si="139"/>
        <v>0</v>
      </c>
      <c r="W628" s="116" t="e">
        <f t="shared" si="140"/>
        <v>#DIV/0!</v>
      </c>
      <c r="X628" s="116">
        <f t="shared" si="141"/>
        <v>0</v>
      </c>
      <c r="Y628" s="116" t="e">
        <f t="shared" si="142"/>
        <v>#DIV/0!</v>
      </c>
      <c r="Z628" s="180"/>
    </row>
    <row r="629" spans="1:26" ht="13.5" customHeight="1" outlineLevel="1">
      <c r="A629" s="103"/>
      <c r="B629" s="128" t="s">
        <v>145</v>
      </c>
      <c r="C629" s="119">
        <v>2224</v>
      </c>
      <c r="D629" s="120"/>
      <c r="E629" s="120"/>
      <c r="F629" s="120"/>
      <c r="G629" s="120"/>
      <c r="H629" s="120"/>
      <c r="I629" s="120"/>
      <c r="J629" s="158"/>
      <c r="K629" s="158"/>
      <c r="L629" s="120"/>
      <c r="M629" s="120"/>
      <c r="N629" s="120"/>
      <c r="O629" s="120"/>
      <c r="P629" s="120"/>
      <c r="Q629" s="120"/>
      <c r="R629" s="116">
        <f t="shared" si="136"/>
        <v>0</v>
      </c>
      <c r="S629" s="116" t="e">
        <f t="shared" si="143"/>
        <v>#DIV/0!</v>
      </c>
      <c r="T629" s="117">
        <f t="shared" si="137"/>
        <v>0</v>
      </c>
      <c r="U629" s="117" t="e">
        <f t="shared" si="138"/>
        <v>#DIV/0!</v>
      </c>
      <c r="V629" s="116">
        <f t="shared" si="139"/>
        <v>0</v>
      </c>
      <c r="W629" s="116" t="e">
        <f t="shared" si="140"/>
        <v>#DIV/0!</v>
      </c>
      <c r="X629" s="116">
        <f t="shared" si="141"/>
        <v>0</v>
      </c>
      <c r="Y629" s="116" t="e">
        <f t="shared" si="142"/>
        <v>#DIV/0!</v>
      </c>
      <c r="Z629" s="180"/>
    </row>
    <row r="630" spans="1:26" ht="13.5" customHeight="1" outlineLevel="1">
      <c r="A630" s="103"/>
      <c r="B630" s="128" t="s">
        <v>140</v>
      </c>
      <c r="C630" s="119">
        <v>2225</v>
      </c>
      <c r="D630" s="120"/>
      <c r="E630" s="120"/>
      <c r="F630" s="120"/>
      <c r="G630" s="120"/>
      <c r="H630" s="120"/>
      <c r="I630" s="120"/>
      <c r="J630" s="158"/>
      <c r="K630" s="158"/>
      <c r="L630" s="120"/>
      <c r="M630" s="120"/>
      <c r="N630" s="120"/>
      <c r="O630" s="120"/>
      <c r="P630" s="120"/>
      <c r="Q630" s="120"/>
      <c r="R630" s="116">
        <f t="shared" si="136"/>
        <v>0</v>
      </c>
      <c r="S630" s="116" t="e">
        <f t="shared" si="143"/>
        <v>#DIV/0!</v>
      </c>
      <c r="T630" s="117">
        <f t="shared" si="137"/>
        <v>0</v>
      </c>
      <c r="U630" s="117" t="e">
        <f t="shared" si="138"/>
        <v>#DIV/0!</v>
      </c>
      <c r="V630" s="116">
        <f t="shared" si="139"/>
        <v>0</v>
      </c>
      <c r="W630" s="116" t="e">
        <f t="shared" si="140"/>
        <v>#DIV/0!</v>
      </c>
      <c r="X630" s="116">
        <f t="shared" si="141"/>
        <v>0</v>
      </c>
      <c r="Y630" s="116" t="e">
        <f t="shared" si="142"/>
        <v>#DIV/0!</v>
      </c>
      <c r="Z630" s="180"/>
    </row>
    <row r="631" spans="1:26" ht="13.5" customHeight="1" outlineLevel="1">
      <c r="A631" s="103"/>
      <c r="B631" s="128" t="s">
        <v>141</v>
      </c>
      <c r="C631" s="119">
        <v>2231</v>
      </c>
      <c r="D631" s="120"/>
      <c r="E631" s="120"/>
      <c r="F631" s="120"/>
      <c r="G631" s="120"/>
      <c r="H631" s="120"/>
      <c r="I631" s="120"/>
      <c r="J631" s="158"/>
      <c r="K631" s="158"/>
      <c r="L631" s="120"/>
      <c r="M631" s="120"/>
      <c r="N631" s="120"/>
      <c r="O631" s="120"/>
      <c r="P631" s="120"/>
      <c r="Q631" s="120"/>
      <c r="R631" s="116">
        <f t="shared" si="136"/>
        <v>0</v>
      </c>
      <c r="S631" s="116" t="e">
        <f t="shared" si="143"/>
        <v>#DIV/0!</v>
      </c>
      <c r="T631" s="117">
        <f t="shared" si="137"/>
        <v>0</v>
      </c>
      <c r="U631" s="117" t="e">
        <f t="shared" si="138"/>
        <v>#DIV/0!</v>
      </c>
      <c r="V631" s="116">
        <f t="shared" si="139"/>
        <v>0</v>
      </c>
      <c r="W631" s="116" t="e">
        <f t="shared" si="140"/>
        <v>#DIV/0!</v>
      </c>
      <c r="X631" s="116">
        <f t="shared" si="141"/>
        <v>0</v>
      </c>
      <c r="Y631" s="116" t="e">
        <f t="shared" si="142"/>
        <v>#DIV/0!</v>
      </c>
      <c r="Z631" s="180"/>
    </row>
    <row r="632" spans="1:26" ht="13.5" customHeight="1" outlineLevel="1">
      <c r="A632" s="103"/>
      <c r="B632" s="128" t="s">
        <v>113</v>
      </c>
      <c r="C632" s="119">
        <v>22311100</v>
      </c>
      <c r="D632" s="120"/>
      <c r="E632" s="120"/>
      <c r="F632" s="120"/>
      <c r="G632" s="120"/>
      <c r="H632" s="120"/>
      <c r="I632" s="120"/>
      <c r="J632" s="158"/>
      <c r="K632" s="158"/>
      <c r="L632" s="120"/>
      <c r="M632" s="120"/>
      <c r="N632" s="120"/>
      <c r="O632" s="120"/>
      <c r="P632" s="120"/>
      <c r="Q632" s="120"/>
      <c r="R632" s="116">
        <f t="shared" si="136"/>
        <v>0</v>
      </c>
      <c r="S632" s="116" t="e">
        <f t="shared" si="143"/>
        <v>#DIV/0!</v>
      </c>
      <c r="T632" s="117">
        <f t="shared" si="137"/>
        <v>0</v>
      </c>
      <c r="U632" s="117" t="e">
        <f t="shared" si="138"/>
        <v>#DIV/0!</v>
      </c>
      <c r="V632" s="116">
        <f t="shared" si="139"/>
        <v>0</v>
      </c>
      <c r="W632" s="116" t="e">
        <f t="shared" si="140"/>
        <v>#DIV/0!</v>
      </c>
      <c r="X632" s="116">
        <f t="shared" si="141"/>
        <v>0</v>
      </c>
      <c r="Y632" s="116" t="e">
        <f t="shared" si="142"/>
        <v>#DIV/0!</v>
      </c>
      <c r="Z632" s="180"/>
    </row>
    <row r="633" spans="1:26" ht="13.5" customHeight="1" outlineLevel="1">
      <c r="A633" s="103"/>
      <c r="B633" s="128" t="s">
        <v>114</v>
      </c>
      <c r="C633" s="119">
        <v>22311200</v>
      </c>
      <c r="D633" s="120"/>
      <c r="E633" s="120"/>
      <c r="F633" s="120"/>
      <c r="G633" s="120"/>
      <c r="H633" s="120"/>
      <c r="I633" s="120"/>
      <c r="J633" s="158"/>
      <c r="K633" s="158"/>
      <c r="L633" s="120"/>
      <c r="M633" s="120"/>
      <c r="N633" s="120"/>
      <c r="O633" s="120"/>
      <c r="P633" s="120"/>
      <c r="Q633" s="120"/>
      <c r="R633" s="116">
        <f t="shared" si="136"/>
        <v>0</v>
      </c>
      <c r="S633" s="116" t="e">
        <f t="shared" si="143"/>
        <v>#DIV/0!</v>
      </c>
      <c r="T633" s="117">
        <f t="shared" si="137"/>
        <v>0</v>
      </c>
      <c r="U633" s="117" t="e">
        <f t="shared" si="138"/>
        <v>#DIV/0!</v>
      </c>
      <c r="V633" s="116">
        <f t="shared" si="139"/>
        <v>0</v>
      </c>
      <c r="W633" s="116" t="e">
        <f t="shared" si="140"/>
        <v>#DIV/0!</v>
      </c>
      <c r="X633" s="116">
        <f t="shared" si="141"/>
        <v>0</v>
      </c>
      <c r="Y633" s="116" t="e">
        <f t="shared" si="142"/>
        <v>#DIV/0!</v>
      </c>
      <c r="Z633" s="180"/>
    </row>
    <row r="634" spans="1:26" ht="13.5" customHeight="1" outlineLevel="1">
      <c r="A634" s="103"/>
      <c r="B634" s="128" t="s">
        <v>115</v>
      </c>
      <c r="C634" s="119">
        <v>22311300</v>
      </c>
      <c r="D634" s="120"/>
      <c r="E634" s="120"/>
      <c r="F634" s="120"/>
      <c r="G634" s="120"/>
      <c r="H634" s="120"/>
      <c r="I634" s="120"/>
      <c r="J634" s="158"/>
      <c r="K634" s="158"/>
      <c r="L634" s="120"/>
      <c r="M634" s="120"/>
      <c r="N634" s="120"/>
      <c r="O634" s="120"/>
      <c r="P634" s="120"/>
      <c r="Q634" s="120"/>
      <c r="R634" s="116">
        <f t="shared" si="136"/>
        <v>0</v>
      </c>
      <c r="S634" s="116" t="e">
        <f t="shared" si="143"/>
        <v>#DIV/0!</v>
      </c>
      <c r="T634" s="117">
        <f t="shared" si="137"/>
        <v>0</v>
      </c>
      <c r="U634" s="117" t="e">
        <f t="shared" si="138"/>
        <v>#DIV/0!</v>
      </c>
      <c r="V634" s="116">
        <f t="shared" si="139"/>
        <v>0</v>
      </c>
      <c r="W634" s="116" t="e">
        <f t="shared" si="140"/>
        <v>#DIV/0!</v>
      </c>
      <c r="X634" s="116">
        <f t="shared" si="141"/>
        <v>0</v>
      </c>
      <c r="Y634" s="116" t="e">
        <f t="shared" si="142"/>
        <v>#DIV/0!</v>
      </c>
      <c r="Z634" s="180"/>
    </row>
    <row r="635" spans="1:26" ht="13.5" customHeight="1" outlineLevel="1">
      <c r="A635" s="103"/>
      <c r="B635" s="128" t="s">
        <v>116</v>
      </c>
      <c r="C635" s="119">
        <v>22311400</v>
      </c>
      <c r="D635" s="120"/>
      <c r="E635" s="120"/>
      <c r="F635" s="120"/>
      <c r="G635" s="120"/>
      <c r="H635" s="120"/>
      <c r="I635" s="120"/>
      <c r="J635" s="158"/>
      <c r="K635" s="158"/>
      <c r="L635" s="120"/>
      <c r="M635" s="120"/>
      <c r="N635" s="120"/>
      <c r="O635" s="120"/>
      <c r="P635" s="120"/>
      <c r="Q635" s="120"/>
      <c r="R635" s="116">
        <f t="shared" si="136"/>
        <v>0</v>
      </c>
      <c r="S635" s="116" t="e">
        <f t="shared" si="143"/>
        <v>#DIV/0!</v>
      </c>
      <c r="T635" s="117">
        <f t="shared" si="137"/>
        <v>0</v>
      </c>
      <c r="U635" s="117" t="e">
        <f t="shared" si="138"/>
        <v>#DIV/0!</v>
      </c>
      <c r="V635" s="116">
        <f t="shared" si="139"/>
        <v>0</v>
      </c>
      <c r="W635" s="116" t="e">
        <f t="shared" si="140"/>
        <v>#DIV/0!</v>
      </c>
      <c r="X635" s="116">
        <f t="shared" si="141"/>
        <v>0</v>
      </c>
      <c r="Y635" s="116" t="e">
        <f t="shared" si="142"/>
        <v>#DIV/0!</v>
      </c>
      <c r="Z635" s="180"/>
    </row>
    <row r="636" spans="1:26" ht="13.5" customHeight="1" outlineLevel="1">
      <c r="A636" s="103"/>
      <c r="B636" s="128" t="s">
        <v>117</v>
      </c>
      <c r="C636" s="119">
        <v>2235</v>
      </c>
      <c r="D636" s="120"/>
      <c r="E636" s="120"/>
      <c r="F636" s="120"/>
      <c r="G636" s="120"/>
      <c r="H636" s="120"/>
      <c r="I636" s="120"/>
      <c r="J636" s="158"/>
      <c r="K636" s="158"/>
      <c r="L636" s="120"/>
      <c r="M636" s="120"/>
      <c r="N636" s="120"/>
      <c r="O636" s="120"/>
      <c r="P636" s="120"/>
      <c r="Q636" s="120"/>
      <c r="R636" s="116">
        <f t="shared" si="136"/>
        <v>0</v>
      </c>
      <c r="S636" s="116" t="e">
        <f t="shared" si="143"/>
        <v>#DIV/0!</v>
      </c>
      <c r="T636" s="117">
        <f t="shared" si="137"/>
        <v>0</v>
      </c>
      <c r="U636" s="117" t="e">
        <f t="shared" si="138"/>
        <v>#DIV/0!</v>
      </c>
      <c r="V636" s="116">
        <f t="shared" si="139"/>
        <v>0</v>
      </c>
      <c r="W636" s="116" t="e">
        <f t="shared" si="140"/>
        <v>#DIV/0!</v>
      </c>
      <c r="X636" s="116">
        <f t="shared" si="141"/>
        <v>0</v>
      </c>
      <c r="Y636" s="116" t="e">
        <f t="shared" si="142"/>
        <v>#DIV/0!</v>
      </c>
      <c r="Z636" s="180"/>
    </row>
    <row r="637" spans="1:26" ht="13.5" customHeight="1" outlineLevel="1">
      <c r="A637" s="103"/>
      <c r="B637" s="118" t="s">
        <v>118</v>
      </c>
      <c r="C637" s="135">
        <v>2511</v>
      </c>
      <c r="D637" s="120"/>
      <c r="E637" s="120"/>
      <c r="F637" s="120"/>
      <c r="G637" s="120"/>
      <c r="H637" s="120"/>
      <c r="I637" s="120"/>
      <c r="J637" s="158"/>
      <c r="K637" s="158"/>
      <c r="L637" s="120"/>
      <c r="M637" s="120"/>
      <c r="N637" s="120"/>
      <c r="O637" s="120"/>
      <c r="P637" s="120"/>
      <c r="Q637" s="120"/>
      <c r="R637" s="116">
        <f t="shared" ref="R637:R700" si="146">F637-D637</f>
        <v>0</v>
      </c>
      <c r="S637" s="116" t="e">
        <f t="shared" si="143"/>
        <v>#DIV/0!</v>
      </c>
      <c r="T637" s="117">
        <f t="shared" ref="T637:T700" si="147">L637-F637</f>
        <v>0</v>
      </c>
      <c r="U637" s="117" t="e">
        <f t="shared" ref="U637:U700" si="148">L637/F637*100</f>
        <v>#DIV/0!</v>
      </c>
      <c r="V637" s="116">
        <f t="shared" ref="V637:V700" si="149">N637-L637</f>
        <v>0</v>
      </c>
      <c r="W637" s="116" t="e">
        <f t="shared" ref="W637:W700" si="150">+N637/L637*100</f>
        <v>#DIV/0!</v>
      </c>
      <c r="X637" s="116">
        <f t="shared" ref="X637:X700" si="151">P637-N637</f>
        <v>0</v>
      </c>
      <c r="Y637" s="116" t="e">
        <f t="shared" ref="Y637:Y700" si="152">+P637/N637*100</f>
        <v>#DIV/0!</v>
      </c>
      <c r="Z637" s="180"/>
    </row>
    <row r="638" spans="1:26" ht="13.5" customHeight="1" outlineLevel="1">
      <c r="A638" s="103"/>
      <c r="B638" s="118" t="s">
        <v>119</v>
      </c>
      <c r="C638" s="135">
        <v>2512</v>
      </c>
      <c r="D638" s="120"/>
      <c r="E638" s="120"/>
      <c r="F638" s="120"/>
      <c r="G638" s="120"/>
      <c r="H638" s="120"/>
      <c r="I638" s="120"/>
      <c r="J638" s="158"/>
      <c r="K638" s="158"/>
      <c r="L638" s="120"/>
      <c r="M638" s="120"/>
      <c r="N638" s="120"/>
      <c r="O638" s="120"/>
      <c r="P638" s="120"/>
      <c r="Q638" s="120"/>
      <c r="R638" s="116">
        <f t="shared" si="146"/>
        <v>0</v>
      </c>
      <c r="S638" s="116" t="e">
        <f t="shared" si="143"/>
        <v>#DIV/0!</v>
      </c>
      <c r="T638" s="117">
        <f t="shared" si="147"/>
        <v>0</v>
      </c>
      <c r="U638" s="117" t="e">
        <f t="shared" si="148"/>
        <v>#DIV/0!</v>
      </c>
      <c r="V638" s="116">
        <f t="shared" si="149"/>
        <v>0</v>
      </c>
      <c r="W638" s="116" t="e">
        <f t="shared" si="150"/>
        <v>#DIV/0!</v>
      </c>
      <c r="X638" s="116">
        <f t="shared" si="151"/>
        <v>0</v>
      </c>
      <c r="Y638" s="116" t="e">
        <f t="shared" si="152"/>
        <v>#DIV/0!</v>
      </c>
      <c r="Z638" s="180"/>
    </row>
    <row r="639" spans="1:26" ht="13.5" customHeight="1" outlineLevel="1">
      <c r="A639" s="103"/>
      <c r="B639" s="118" t="s">
        <v>146</v>
      </c>
      <c r="C639" s="135">
        <v>2521</v>
      </c>
      <c r="D639" s="120"/>
      <c r="E639" s="120"/>
      <c r="F639" s="120"/>
      <c r="G639" s="120"/>
      <c r="H639" s="120"/>
      <c r="I639" s="120"/>
      <c r="J639" s="158"/>
      <c r="K639" s="158"/>
      <c r="L639" s="120"/>
      <c r="M639" s="120"/>
      <c r="N639" s="120"/>
      <c r="O639" s="120"/>
      <c r="P639" s="120"/>
      <c r="Q639" s="120"/>
      <c r="R639" s="116">
        <f t="shared" si="146"/>
        <v>0</v>
      </c>
      <c r="S639" s="116" t="e">
        <f t="shared" si="143"/>
        <v>#DIV/0!</v>
      </c>
      <c r="T639" s="117">
        <f t="shared" si="147"/>
        <v>0</v>
      </c>
      <c r="U639" s="117" t="e">
        <f t="shared" si="148"/>
        <v>#DIV/0!</v>
      </c>
      <c r="V639" s="116">
        <f t="shared" si="149"/>
        <v>0</v>
      </c>
      <c r="W639" s="116" t="e">
        <f t="shared" si="150"/>
        <v>#DIV/0!</v>
      </c>
      <c r="X639" s="116">
        <f t="shared" si="151"/>
        <v>0</v>
      </c>
      <c r="Y639" s="116" t="e">
        <f t="shared" si="152"/>
        <v>#DIV/0!</v>
      </c>
      <c r="Z639" s="180"/>
    </row>
    <row r="640" spans="1:26" ht="13.5" customHeight="1" outlineLevel="1">
      <c r="A640" s="103"/>
      <c r="B640" s="136" t="s">
        <v>121</v>
      </c>
      <c r="C640" s="119">
        <v>2721</v>
      </c>
      <c r="D640" s="120"/>
      <c r="E640" s="120"/>
      <c r="F640" s="120"/>
      <c r="G640" s="120"/>
      <c r="H640" s="120"/>
      <c r="I640" s="120"/>
      <c r="J640" s="158"/>
      <c r="K640" s="158"/>
      <c r="L640" s="120"/>
      <c r="M640" s="120"/>
      <c r="N640" s="120"/>
      <c r="O640" s="120"/>
      <c r="P640" s="120"/>
      <c r="Q640" s="120"/>
      <c r="R640" s="116">
        <f t="shared" si="146"/>
        <v>0</v>
      </c>
      <c r="S640" s="116" t="e">
        <f t="shared" si="143"/>
        <v>#DIV/0!</v>
      </c>
      <c r="T640" s="117">
        <f t="shared" si="147"/>
        <v>0</v>
      </c>
      <c r="U640" s="117" t="e">
        <f t="shared" si="148"/>
        <v>#DIV/0!</v>
      </c>
      <c r="V640" s="116">
        <f t="shared" si="149"/>
        <v>0</v>
      </c>
      <c r="W640" s="116" t="e">
        <f t="shared" si="150"/>
        <v>#DIV/0!</v>
      </c>
      <c r="X640" s="116">
        <f t="shared" si="151"/>
        <v>0</v>
      </c>
      <c r="Y640" s="116" t="e">
        <f t="shared" si="152"/>
        <v>#DIV/0!</v>
      </c>
      <c r="Z640" s="180"/>
    </row>
    <row r="641" spans="1:26" outlineLevel="1">
      <c r="A641" s="103"/>
      <c r="B641" s="140" t="s">
        <v>126</v>
      </c>
      <c r="C641" s="119"/>
      <c r="D641" s="141">
        <f t="shared" ref="D641:Q641" si="153">SUM(D642:D646)</f>
        <v>0</v>
      </c>
      <c r="E641" s="141">
        <f t="shared" si="153"/>
        <v>0</v>
      </c>
      <c r="F641" s="141">
        <f t="shared" si="153"/>
        <v>30000</v>
      </c>
      <c r="G641" s="141">
        <f t="shared" si="153"/>
        <v>0</v>
      </c>
      <c r="H641" s="141">
        <f t="shared" si="153"/>
        <v>27096.3</v>
      </c>
      <c r="I641" s="141">
        <f t="shared" si="153"/>
        <v>0</v>
      </c>
      <c r="J641" s="169">
        <f t="shared" si="153"/>
        <v>0</v>
      </c>
      <c r="K641" s="169">
        <f t="shared" si="153"/>
        <v>0</v>
      </c>
      <c r="L641" s="141">
        <f t="shared" si="153"/>
        <v>40000</v>
      </c>
      <c r="M641" s="141">
        <f t="shared" si="153"/>
        <v>0</v>
      </c>
      <c r="N641" s="141">
        <f t="shared" si="153"/>
        <v>50000</v>
      </c>
      <c r="O641" s="141">
        <f t="shared" si="153"/>
        <v>0</v>
      </c>
      <c r="P641" s="141">
        <f t="shared" si="153"/>
        <v>60000</v>
      </c>
      <c r="Q641" s="141">
        <f t="shared" si="153"/>
        <v>0</v>
      </c>
      <c r="R641" s="116">
        <f t="shared" si="146"/>
        <v>30000</v>
      </c>
      <c r="S641" s="116" t="e">
        <f t="shared" si="143"/>
        <v>#DIV/0!</v>
      </c>
      <c r="T641" s="117">
        <f t="shared" si="147"/>
        <v>10000</v>
      </c>
      <c r="U641" s="117">
        <f t="shared" si="148"/>
        <v>133.33333333333331</v>
      </c>
      <c r="V641" s="116">
        <f t="shared" si="149"/>
        <v>10000</v>
      </c>
      <c r="W641" s="116">
        <f t="shared" si="150"/>
        <v>125</v>
      </c>
      <c r="X641" s="116">
        <f t="shared" si="151"/>
        <v>10000</v>
      </c>
      <c r="Y641" s="116">
        <f t="shared" si="152"/>
        <v>120</v>
      </c>
      <c r="Z641" s="180"/>
    </row>
    <row r="642" spans="1:26" outlineLevel="1">
      <c r="A642" s="103"/>
      <c r="B642" s="118" t="s">
        <v>127</v>
      </c>
      <c r="C642" s="119">
        <v>3111</v>
      </c>
      <c r="D642" s="120"/>
      <c r="E642" s="120"/>
      <c r="F642" s="120">
        <v>30000</v>
      </c>
      <c r="G642" s="120"/>
      <c r="H642" s="120">
        <v>27096.3</v>
      </c>
      <c r="I642" s="120"/>
      <c r="J642" s="158"/>
      <c r="K642" s="158"/>
      <c r="L642" s="120">
        <v>40000</v>
      </c>
      <c r="M642" s="120"/>
      <c r="N642" s="120">
        <v>50000</v>
      </c>
      <c r="O642" s="120"/>
      <c r="P642" s="120">
        <v>60000</v>
      </c>
      <c r="Q642" s="120"/>
      <c r="R642" s="116">
        <f t="shared" si="146"/>
        <v>30000</v>
      </c>
      <c r="S642" s="116" t="e">
        <f t="shared" si="143"/>
        <v>#DIV/0!</v>
      </c>
      <c r="T642" s="117">
        <f t="shared" si="147"/>
        <v>10000</v>
      </c>
      <c r="U642" s="117">
        <f t="shared" si="148"/>
        <v>133.33333333333331</v>
      </c>
      <c r="V642" s="116">
        <f t="shared" si="149"/>
        <v>10000</v>
      </c>
      <c r="W642" s="116">
        <f t="shared" si="150"/>
        <v>125</v>
      </c>
      <c r="X642" s="116">
        <f t="shared" si="151"/>
        <v>10000</v>
      </c>
      <c r="Y642" s="116">
        <f t="shared" si="152"/>
        <v>120</v>
      </c>
      <c r="Z642" s="180"/>
    </row>
    <row r="643" spans="1:26" ht="12.75" customHeight="1" outlineLevel="1">
      <c r="A643" s="103"/>
      <c r="B643" s="118" t="s">
        <v>128</v>
      </c>
      <c r="C643" s="119">
        <v>3112</v>
      </c>
      <c r="D643" s="120"/>
      <c r="E643" s="120"/>
      <c r="F643" s="120"/>
      <c r="G643" s="120"/>
      <c r="H643" s="120"/>
      <c r="I643" s="120"/>
      <c r="J643" s="158"/>
      <c r="K643" s="158"/>
      <c r="L643" s="120"/>
      <c r="M643" s="120"/>
      <c r="N643" s="120"/>
      <c r="O643" s="120"/>
      <c r="P643" s="120"/>
      <c r="Q643" s="120"/>
      <c r="R643" s="116">
        <f t="shared" si="146"/>
        <v>0</v>
      </c>
      <c r="S643" s="116" t="e">
        <f t="shared" si="143"/>
        <v>#DIV/0!</v>
      </c>
      <c r="T643" s="117">
        <f t="shared" si="147"/>
        <v>0</v>
      </c>
      <c r="U643" s="117" t="e">
        <f t="shared" si="148"/>
        <v>#DIV/0!</v>
      </c>
      <c r="V643" s="116">
        <f t="shared" si="149"/>
        <v>0</v>
      </c>
      <c r="W643" s="116" t="e">
        <f t="shared" si="150"/>
        <v>#DIV/0!</v>
      </c>
      <c r="X643" s="116">
        <f t="shared" si="151"/>
        <v>0</v>
      </c>
      <c r="Y643" s="116" t="e">
        <f t="shared" si="152"/>
        <v>#DIV/0!</v>
      </c>
      <c r="Z643" s="180"/>
    </row>
    <row r="644" spans="1:26" ht="12.75" customHeight="1" outlineLevel="1">
      <c r="A644" s="103"/>
      <c r="B644" s="118" t="s">
        <v>129</v>
      </c>
      <c r="C644" s="119">
        <v>3113</v>
      </c>
      <c r="D644" s="120"/>
      <c r="E644" s="120"/>
      <c r="F644" s="120"/>
      <c r="G644" s="120"/>
      <c r="H644" s="120"/>
      <c r="I644" s="120"/>
      <c r="J644" s="158"/>
      <c r="K644" s="158"/>
      <c r="L644" s="120"/>
      <c r="M644" s="120"/>
      <c r="N644" s="120"/>
      <c r="O644" s="120"/>
      <c r="P644" s="120"/>
      <c r="Q644" s="120"/>
      <c r="R644" s="116">
        <f t="shared" si="146"/>
        <v>0</v>
      </c>
      <c r="S644" s="116" t="e">
        <f t="shared" si="143"/>
        <v>#DIV/0!</v>
      </c>
      <c r="T644" s="117">
        <f t="shared" si="147"/>
        <v>0</v>
      </c>
      <c r="U644" s="117" t="e">
        <f t="shared" si="148"/>
        <v>#DIV/0!</v>
      </c>
      <c r="V644" s="116">
        <f t="shared" si="149"/>
        <v>0</v>
      </c>
      <c r="W644" s="116" t="e">
        <f t="shared" si="150"/>
        <v>#DIV/0!</v>
      </c>
      <c r="X644" s="116">
        <f t="shared" si="151"/>
        <v>0</v>
      </c>
      <c r="Y644" s="116" t="e">
        <f t="shared" si="152"/>
        <v>#DIV/0!</v>
      </c>
      <c r="Z644" s="180"/>
    </row>
    <row r="645" spans="1:26" ht="12.75" customHeight="1" outlineLevel="1">
      <c r="A645" s="103"/>
      <c r="B645" s="142" t="s">
        <v>130</v>
      </c>
      <c r="C645" s="129">
        <v>3122</v>
      </c>
      <c r="D645" s="120"/>
      <c r="E645" s="120"/>
      <c r="F645" s="120"/>
      <c r="G645" s="120"/>
      <c r="H645" s="120"/>
      <c r="I645" s="120"/>
      <c r="J645" s="158"/>
      <c r="K645" s="158"/>
      <c r="L645" s="120"/>
      <c r="M645" s="120"/>
      <c r="N645" s="120"/>
      <c r="O645" s="120"/>
      <c r="P645" s="120"/>
      <c r="Q645" s="120"/>
      <c r="R645" s="116">
        <f t="shared" si="146"/>
        <v>0</v>
      </c>
      <c r="S645" s="116" t="e">
        <f t="shared" si="143"/>
        <v>#DIV/0!</v>
      </c>
      <c r="T645" s="117">
        <f t="shared" si="147"/>
        <v>0</v>
      </c>
      <c r="U645" s="117" t="e">
        <f t="shared" si="148"/>
        <v>#DIV/0!</v>
      </c>
      <c r="V645" s="116">
        <f t="shared" si="149"/>
        <v>0</v>
      </c>
      <c r="W645" s="116" t="e">
        <f t="shared" si="150"/>
        <v>#DIV/0!</v>
      </c>
      <c r="X645" s="116">
        <f t="shared" si="151"/>
        <v>0</v>
      </c>
      <c r="Y645" s="116" t="e">
        <f t="shared" si="152"/>
        <v>#DIV/0!</v>
      </c>
      <c r="Z645" s="180"/>
    </row>
    <row r="646" spans="1:26" ht="12.75" customHeight="1" outlineLevel="1">
      <c r="A646" s="103"/>
      <c r="B646" s="142" t="s">
        <v>132</v>
      </c>
      <c r="C646" s="129">
        <v>3314</v>
      </c>
      <c r="D646" s="120"/>
      <c r="E646" s="120"/>
      <c r="F646" s="120"/>
      <c r="G646" s="120"/>
      <c r="H646" s="120"/>
      <c r="I646" s="120"/>
      <c r="J646" s="158"/>
      <c r="K646" s="158"/>
      <c r="L646" s="120"/>
      <c r="M646" s="120"/>
      <c r="N646" s="120"/>
      <c r="O646" s="120"/>
      <c r="P646" s="120"/>
      <c r="Q646" s="120"/>
      <c r="R646" s="116">
        <f t="shared" si="146"/>
        <v>0</v>
      </c>
      <c r="S646" s="116" t="e">
        <f t="shared" si="143"/>
        <v>#DIV/0!</v>
      </c>
      <c r="T646" s="117">
        <f t="shared" si="147"/>
        <v>0</v>
      </c>
      <c r="U646" s="117" t="e">
        <f t="shared" si="148"/>
        <v>#DIV/0!</v>
      </c>
      <c r="V646" s="116">
        <f t="shared" si="149"/>
        <v>0</v>
      </c>
      <c r="W646" s="116" t="e">
        <f t="shared" si="150"/>
        <v>#DIV/0!</v>
      </c>
      <c r="X646" s="116">
        <f t="shared" si="151"/>
        <v>0</v>
      </c>
      <c r="Y646" s="116" t="e">
        <f t="shared" si="152"/>
        <v>#DIV/0!</v>
      </c>
      <c r="Z646" s="180"/>
    </row>
    <row r="647" spans="1:26" ht="12.75" customHeight="1" outlineLevel="1">
      <c r="A647" s="103"/>
      <c r="B647" s="142"/>
      <c r="C647" s="129"/>
      <c r="D647" s="120"/>
      <c r="E647" s="120"/>
      <c r="F647" s="120"/>
      <c r="G647" s="120"/>
      <c r="H647" s="120"/>
      <c r="I647" s="120"/>
      <c r="J647" s="158"/>
      <c r="K647" s="158"/>
      <c r="L647" s="120"/>
      <c r="M647" s="120"/>
      <c r="N647" s="120"/>
      <c r="O647" s="120"/>
      <c r="P647" s="120"/>
      <c r="Q647" s="120"/>
      <c r="R647" s="116">
        <f t="shared" si="146"/>
        <v>0</v>
      </c>
      <c r="S647" s="116" t="e">
        <f t="shared" si="143"/>
        <v>#DIV/0!</v>
      </c>
      <c r="T647" s="117">
        <f t="shared" si="147"/>
        <v>0</v>
      </c>
      <c r="U647" s="117" t="e">
        <f t="shared" si="148"/>
        <v>#DIV/0!</v>
      </c>
      <c r="V647" s="116">
        <f t="shared" si="149"/>
        <v>0</v>
      </c>
      <c r="W647" s="116" t="e">
        <f t="shared" si="150"/>
        <v>#DIV/0!</v>
      </c>
      <c r="X647" s="116">
        <f t="shared" si="151"/>
        <v>0</v>
      </c>
      <c r="Y647" s="116" t="e">
        <f t="shared" si="152"/>
        <v>#DIV/0!</v>
      </c>
      <c r="Z647" s="180"/>
    </row>
    <row r="648" spans="1:26" outlineLevel="1">
      <c r="A648" s="103">
        <v>13</v>
      </c>
      <c r="B648" s="175" t="s">
        <v>166</v>
      </c>
      <c r="C648" s="154" t="s">
        <v>165</v>
      </c>
      <c r="D648" s="151"/>
      <c r="E648" s="151"/>
      <c r="F648" s="151"/>
      <c r="G648" s="151"/>
      <c r="H648" s="151"/>
      <c r="I648" s="151"/>
      <c r="J648" s="152"/>
      <c r="K648" s="152"/>
      <c r="L648" s="151"/>
      <c r="M648" s="151"/>
      <c r="N648" s="151"/>
      <c r="O648" s="151"/>
      <c r="P648" s="151"/>
      <c r="Q648" s="151"/>
      <c r="R648" s="116">
        <f t="shared" si="146"/>
        <v>0</v>
      </c>
      <c r="S648" s="116" t="e">
        <f t="shared" si="143"/>
        <v>#DIV/0!</v>
      </c>
      <c r="T648" s="117">
        <f t="shared" si="147"/>
        <v>0</v>
      </c>
      <c r="U648" s="117" t="e">
        <f t="shared" si="148"/>
        <v>#DIV/0!</v>
      </c>
      <c r="V648" s="116">
        <f t="shared" si="149"/>
        <v>0</v>
      </c>
      <c r="W648" s="116" t="e">
        <f t="shared" si="150"/>
        <v>#DIV/0!</v>
      </c>
      <c r="X648" s="116">
        <f t="shared" si="151"/>
        <v>0</v>
      </c>
      <c r="Y648" s="116" t="e">
        <f t="shared" si="152"/>
        <v>#DIV/0!</v>
      </c>
      <c r="Z648" s="180"/>
    </row>
    <row r="649" spans="1:26" outlineLevel="1">
      <c r="A649" s="103"/>
      <c r="B649" s="176" t="s">
        <v>134</v>
      </c>
      <c r="C649" s="154"/>
      <c r="D649" s="111">
        <f t="shared" ref="D649:Q649" si="154">SUM(D650:D656,D661:D678)</f>
        <v>0</v>
      </c>
      <c r="E649" s="111">
        <f t="shared" si="154"/>
        <v>0</v>
      </c>
      <c r="F649" s="111">
        <f t="shared" si="154"/>
        <v>0</v>
      </c>
      <c r="G649" s="111">
        <f t="shared" si="154"/>
        <v>0</v>
      </c>
      <c r="H649" s="111">
        <f>SUM(H650:H656,H661:H678)</f>
        <v>0</v>
      </c>
      <c r="I649" s="111">
        <f>SUM(I650:I656,I661:I678)</f>
        <v>0</v>
      </c>
      <c r="J649" s="155">
        <f t="shared" si="154"/>
        <v>0</v>
      </c>
      <c r="K649" s="155">
        <f t="shared" si="154"/>
        <v>0</v>
      </c>
      <c r="L649" s="111">
        <f t="shared" si="154"/>
        <v>0</v>
      </c>
      <c r="M649" s="111">
        <f t="shared" si="154"/>
        <v>0</v>
      </c>
      <c r="N649" s="111">
        <f t="shared" si="154"/>
        <v>0</v>
      </c>
      <c r="O649" s="111">
        <f t="shared" si="154"/>
        <v>0</v>
      </c>
      <c r="P649" s="111">
        <f t="shared" si="154"/>
        <v>0</v>
      </c>
      <c r="Q649" s="111">
        <f t="shared" si="154"/>
        <v>0</v>
      </c>
      <c r="R649" s="116">
        <f t="shared" si="146"/>
        <v>0</v>
      </c>
      <c r="S649" s="116" t="e">
        <f t="shared" si="143"/>
        <v>#DIV/0!</v>
      </c>
      <c r="T649" s="117">
        <f t="shared" si="147"/>
        <v>0</v>
      </c>
      <c r="U649" s="117" t="e">
        <f t="shared" si="148"/>
        <v>#DIV/0!</v>
      </c>
      <c r="V649" s="116">
        <f t="shared" si="149"/>
        <v>0</v>
      </c>
      <c r="W649" s="116" t="e">
        <f t="shared" si="150"/>
        <v>#DIV/0!</v>
      </c>
      <c r="X649" s="116">
        <f t="shared" si="151"/>
        <v>0</v>
      </c>
      <c r="Y649" s="116" t="e">
        <f t="shared" si="152"/>
        <v>#DIV/0!</v>
      </c>
      <c r="Z649" s="180"/>
    </row>
    <row r="650" spans="1:26" ht="12.75" customHeight="1" outlineLevel="1">
      <c r="A650" s="103"/>
      <c r="B650" s="118" t="s">
        <v>94</v>
      </c>
      <c r="C650" s="119">
        <v>2111</v>
      </c>
      <c r="D650" s="120"/>
      <c r="E650" s="120"/>
      <c r="F650" s="120"/>
      <c r="G650" s="120"/>
      <c r="H650" s="120"/>
      <c r="I650" s="120"/>
      <c r="J650" s="158"/>
      <c r="K650" s="158"/>
      <c r="L650" s="120"/>
      <c r="M650" s="120"/>
      <c r="N650" s="120"/>
      <c r="O650" s="120"/>
      <c r="P650" s="120"/>
      <c r="Q650" s="120"/>
      <c r="R650" s="116">
        <f t="shared" si="146"/>
        <v>0</v>
      </c>
      <c r="S650" s="116" t="e">
        <f t="shared" si="143"/>
        <v>#DIV/0!</v>
      </c>
      <c r="T650" s="117">
        <f t="shared" si="147"/>
        <v>0</v>
      </c>
      <c r="U650" s="117" t="e">
        <f t="shared" si="148"/>
        <v>#DIV/0!</v>
      </c>
      <c r="V650" s="116">
        <f t="shared" si="149"/>
        <v>0</v>
      </c>
      <c r="W650" s="116" t="e">
        <f t="shared" si="150"/>
        <v>#DIV/0!</v>
      </c>
      <c r="X650" s="116">
        <f t="shared" si="151"/>
        <v>0</v>
      </c>
      <c r="Y650" s="116" t="e">
        <f t="shared" si="152"/>
        <v>#DIV/0!</v>
      </c>
      <c r="Z650" s="180"/>
    </row>
    <row r="651" spans="1:26" ht="12.75" customHeight="1" outlineLevel="1">
      <c r="A651" s="103"/>
      <c r="B651" s="118" t="s">
        <v>135</v>
      </c>
      <c r="C651" s="119">
        <v>2121</v>
      </c>
      <c r="D651" s="120"/>
      <c r="E651" s="120"/>
      <c r="F651" s="120"/>
      <c r="G651" s="120"/>
      <c r="H651" s="120"/>
      <c r="I651" s="120"/>
      <c r="J651" s="158"/>
      <c r="K651" s="158"/>
      <c r="L651" s="120"/>
      <c r="M651" s="120"/>
      <c r="N651" s="120"/>
      <c r="O651" s="120"/>
      <c r="P651" s="120"/>
      <c r="Q651" s="120"/>
      <c r="R651" s="116">
        <f t="shared" si="146"/>
        <v>0</v>
      </c>
      <c r="S651" s="116" t="e">
        <f t="shared" si="143"/>
        <v>#DIV/0!</v>
      </c>
      <c r="T651" s="117">
        <f t="shared" si="147"/>
        <v>0</v>
      </c>
      <c r="U651" s="117" t="e">
        <f t="shared" si="148"/>
        <v>#DIV/0!</v>
      </c>
      <c r="V651" s="116">
        <f t="shared" si="149"/>
        <v>0</v>
      </c>
      <c r="W651" s="116" t="e">
        <f t="shared" si="150"/>
        <v>#DIV/0!</v>
      </c>
      <c r="X651" s="116">
        <f t="shared" si="151"/>
        <v>0</v>
      </c>
      <c r="Y651" s="116" t="e">
        <f t="shared" si="152"/>
        <v>#DIV/0!</v>
      </c>
      <c r="Z651" s="180"/>
    </row>
    <row r="652" spans="1:26" ht="12.75" customHeight="1" outlineLevel="1">
      <c r="A652" s="103"/>
      <c r="B652" s="160" t="s">
        <v>96</v>
      </c>
      <c r="C652" s="119">
        <v>2211</v>
      </c>
      <c r="D652" s="120"/>
      <c r="E652" s="120"/>
      <c r="F652" s="120"/>
      <c r="G652" s="120"/>
      <c r="H652" s="120"/>
      <c r="I652" s="120"/>
      <c r="J652" s="158"/>
      <c r="K652" s="158"/>
      <c r="L652" s="120"/>
      <c r="M652" s="120"/>
      <c r="N652" s="120"/>
      <c r="O652" s="120"/>
      <c r="P652" s="120"/>
      <c r="Q652" s="120"/>
      <c r="R652" s="116">
        <f t="shared" si="146"/>
        <v>0</v>
      </c>
      <c r="S652" s="116" t="e">
        <f t="shared" si="143"/>
        <v>#DIV/0!</v>
      </c>
      <c r="T652" s="117">
        <f t="shared" si="147"/>
        <v>0</v>
      </c>
      <c r="U652" s="117" t="e">
        <f t="shared" si="148"/>
        <v>#DIV/0!</v>
      </c>
      <c r="V652" s="116">
        <f t="shared" si="149"/>
        <v>0</v>
      </c>
      <c r="W652" s="116" t="e">
        <f t="shared" si="150"/>
        <v>#DIV/0!</v>
      </c>
      <c r="X652" s="116">
        <f t="shared" si="151"/>
        <v>0</v>
      </c>
      <c r="Y652" s="116" t="e">
        <f t="shared" si="152"/>
        <v>#DIV/0!</v>
      </c>
      <c r="Z652" s="180"/>
    </row>
    <row r="653" spans="1:26" ht="13.5" customHeight="1" outlineLevel="1">
      <c r="A653" s="103"/>
      <c r="B653" s="122" t="s">
        <v>97</v>
      </c>
      <c r="C653" s="119">
        <v>2212</v>
      </c>
      <c r="D653" s="120"/>
      <c r="E653" s="120"/>
      <c r="F653" s="120"/>
      <c r="G653" s="120"/>
      <c r="H653" s="120"/>
      <c r="I653" s="120"/>
      <c r="J653" s="158"/>
      <c r="K653" s="158"/>
      <c r="L653" s="120"/>
      <c r="M653" s="120"/>
      <c r="N653" s="120"/>
      <c r="O653" s="120"/>
      <c r="P653" s="120"/>
      <c r="Q653" s="120"/>
      <c r="R653" s="116">
        <f t="shared" si="146"/>
        <v>0</v>
      </c>
      <c r="S653" s="116" t="e">
        <f t="shared" si="143"/>
        <v>#DIV/0!</v>
      </c>
      <c r="T653" s="117">
        <f t="shared" si="147"/>
        <v>0</v>
      </c>
      <c r="U653" s="117" t="e">
        <f t="shared" si="148"/>
        <v>#DIV/0!</v>
      </c>
      <c r="V653" s="116">
        <f t="shared" si="149"/>
        <v>0</v>
      </c>
      <c r="W653" s="116" t="e">
        <f t="shared" si="150"/>
        <v>#DIV/0!</v>
      </c>
      <c r="X653" s="116">
        <f t="shared" si="151"/>
        <v>0</v>
      </c>
      <c r="Y653" s="116" t="e">
        <f t="shared" si="152"/>
        <v>#DIV/0!</v>
      </c>
      <c r="Z653" s="180"/>
    </row>
    <row r="654" spans="1:26" ht="13.5" customHeight="1" outlineLevel="1">
      <c r="A654" s="103"/>
      <c r="B654" s="118" t="s">
        <v>98</v>
      </c>
      <c r="C654" s="119">
        <v>2213</v>
      </c>
      <c r="D654" s="120"/>
      <c r="E654" s="120"/>
      <c r="F654" s="120"/>
      <c r="G654" s="120"/>
      <c r="H654" s="120"/>
      <c r="I654" s="120"/>
      <c r="J654" s="158"/>
      <c r="K654" s="158"/>
      <c r="L654" s="120"/>
      <c r="M654" s="120"/>
      <c r="N654" s="120"/>
      <c r="O654" s="120"/>
      <c r="P654" s="120"/>
      <c r="Q654" s="120"/>
      <c r="R654" s="116">
        <f t="shared" si="146"/>
        <v>0</v>
      </c>
      <c r="S654" s="116" t="e">
        <f t="shared" ref="S654:S717" si="155">+F654/D654*100</f>
        <v>#DIV/0!</v>
      </c>
      <c r="T654" s="117">
        <f t="shared" si="147"/>
        <v>0</v>
      </c>
      <c r="U654" s="117" t="e">
        <f t="shared" si="148"/>
        <v>#DIV/0!</v>
      </c>
      <c r="V654" s="116">
        <f t="shared" si="149"/>
        <v>0</v>
      </c>
      <c r="W654" s="116" t="e">
        <f t="shared" si="150"/>
        <v>#DIV/0!</v>
      </c>
      <c r="X654" s="116">
        <f t="shared" si="151"/>
        <v>0</v>
      </c>
      <c r="Y654" s="116" t="e">
        <f t="shared" si="152"/>
        <v>#DIV/0!</v>
      </c>
      <c r="Z654" s="180"/>
    </row>
    <row r="655" spans="1:26" ht="13.5" customHeight="1" outlineLevel="1">
      <c r="A655" s="103"/>
      <c r="B655" s="118" t="s">
        <v>99</v>
      </c>
      <c r="C655" s="119">
        <v>2214</v>
      </c>
      <c r="D655" s="120"/>
      <c r="E655" s="120"/>
      <c r="F655" s="120"/>
      <c r="G655" s="120"/>
      <c r="H655" s="120"/>
      <c r="I655" s="120"/>
      <c r="J655" s="158"/>
      <c r="K655" s="158"/>
      <c r="L655" s="120"/>
      <c r="M655" s="120"/>
      <c r="N655" s="120"/>
      <c r="O655" s="120"/>
      <c r="P655" s="120"/>
      <c r="Q655" s="120"/>
      <c r="R655" s="116">
        <f t="shared" si="146"/>
        <v>0</v>
      </c>
      <c r="S655" s="116" t="e">
        <f t="shared" si="155"/>
        <v>#DIV/0!</v>
      </c>
      <c r="T655" s="117">
        <f t="shared" si="147"/>
        <v>0</v>
      </c>
      <c r="U655" s="117" t="e">
        <f t="shared" si="148"/>
        <v>#DIV/0!</v>
      </c>
      <c r="V655" s="116">
        <f t="shared" si="149"/>
        <v>0</v>
      </c>
      <c r="W655" s="116" t="e">
        <f t="shared" si="150"/>
        <v>#DIV/0!</v>
      </c>
      <c r="X655" s="116">
        <f t="shared" si="151"/>
        <v>0</v>
      </c>
      <c r="Y655" s="116" t="e">
        <f t="shared" si="152"/>
        <v>#DIV/0!</v>
      </c>
      <c r="Z655" s="180"/>
    </row>
    <row r="656" spans="1:26" ht="13.5" customHeight="1" outlineLevel="1">
      <c r="A656" s="103"/>
      <c r="B656" s="161" t="s">
        <v>100</v>
      </c>
      <c r="C656" s="124">
        <v>2215</v>
      </c>
      <c r="D656" s="125">
        <f t="shared" ref="D656:Q656" si="156">D657+D658+D659+D660</f>
        <v>0</v>
      </c>
      <c r="E656" s="125">
        <f t="shared" si="156"/>
        <v>0</v>
      </c>
      <c r="F656" s="125">
        <f t="shared" si="156"/>
        <v>0</v>
      </c>
      <c r="G656" s="125">
        <f t="shared" si="156"/>
        <v>0</v>
      </c>
      <c r="H656" s="125">
        <f>H657+H658+H659+H660</f>
        <v>0</v>
      </c>
      <c r="I656" s="125">
        <f>I657+I658+I659+I660</f>
        <v>0</v>
      </c>
      <c r="J656" s="163">
        <f t="shared" si="156"/>
        <v>0</v>
      </c>
      <c r="K656" s="163">
        <f t="shared" si="156"/>
        <v>0</v>
      </c>
      <c r="L656" s="125">
        <f t="shared" si="156"/>
        <v>0</v>
      </c>
      <c r="M656" s="125">
        <f t="shared" si="156"/>
        <v>0</v>
      </c>
      <c r="N656" s="125">
        <f t="shared" si="156"/>
        <v>0</v>
      </c>
      <c r="O656" s="125">
        <f t="shared" si="156"/>
        <v>0</v>
      </c>
      <c r="P656" s="125">
        <f t="shared" si="156"/>
        <v>0</v>
      </c>
      <c r="Q656" s="125">
        <f t="shared" si="156"/>
        <v>0</v>
      </c>
      <c r="R656" s="116">
        <f t="shared" si="146"/>
        <v>0</v>
      </c>
      <c r="S656" s="116" t="e">
        <f t="shared" si="155"/>
        <v>#DIV/0!</v>
      </c>
      <c r="T656" s="117">
        <f t="shared" si="147"/>
        <v>0</v>
      </c>
      <c r="U656" s="117" t="e">
        <f t="shared" si="148"/>
        <v>#DIV/0!</v>
      </c>
      <c r="V656" s="116">
        <f t="shared" si="149"/>
        <v>0</v>
      </c>
      <c r="W656" s="116" t="e">
        <f t="shared" si="150"/>
        <v>#DIV/0!</v>
      </c>
      <c r="X656" s="116">
        <f t="shared" si="151"/>
        <v>0</v>
      </c>
      <c r="Y656" s="116" t="e">
        <f t="shared" si="152"/>
        <v>#DIV/0!</v>
      </c>
      <c r="Z656" s="180"/>
    </row>
    <row r="657" spans="1:26" ht="13.5" customHeight="1" outlineLevel="1">
      <c r="A657" s="103"/>
      <c r="B657" s="126" t="s">
        <v>136</v>
      </c>
      <c r="C657" s="119">
        <v>22151</v>
      </c>
      <c r="D657" s="120"/>
      <c r="E657" s="120"/>
      <c r="F657" s="120"/>
      <c r="G657" s="120"/>
      <c r="H657" s="120"/>
      <c r="I657" s="120"/>
      <c r="J657" s="158"/>
      <c r="K657" s="158"/>
      <c r="L657" s="120"/>
      <c r="M657" s="120"/>
      <c r="N657" s="120"/>
      <c r="O657" s="120"/>
      <c r="P657" s="120"/>
      <c r="Q657" s="120"/>
      <c r="R657" s="116">
        <f t="shared" si="146"/>
        <v>0</v>
      </c>
      <c r="S657" s="116" t="e">
        <f t="shared" si="155"/>
        <v>#DIV/0!</v>
      </c>
      <c r="T657" s="117">
        <f t="shared" si="147"/>
        <v>0</v>
      </c>
      <c r="U657" s="117" t="e">
        <f t="shared" si="148"/>
        <v>#DIV/0!</v>
      </c>
      <c r="V657" s="116">
        <f t="shared" si="149"/>
        <v>0</v>
      </c>
      <c r="W657" s="116" t="e">
        <f t="shared" si="150"/>
        <v>#DIV/0!</v>
      </c>
      <c r="X657" s="116">
        <f t="shared" si="151"/>
        <v>0</v>
      </c>
      <c r="Y657" s="116" t="e">
        <f t="shared" si="152"/>
        <v>#DIV/0!</v>
      </c>
      <c r="Z657" s="180"/>
    </row>
    <row r="658" spans="1:26" ht="13.5" customHeight="1" outlineLevel="1">
      <c r="A658" s="103"/>
      <c r="B658" s="126" t="s">
        <v>137</v>
      </c>
      <c r="C658" s="119">
        <v>22152</v>
      </c>
      <c r="D658" s="120"/>
      <c r="E658" s="120"/>
      <c r="F658" s="120"/>
      <c r="G658" s="120"/>
      <c r="H658" s="120"/>
      <c r="I658" s="120"/>
      <c r="J658" s="158"/>
      <c r="K658" s="158"/>
      <c r="L658" s="120"/>
      <c r="M658" s="120"/>
      <c r="N658" s="120"/>
      <c r="O658" s="120"/>
      <c r="P658" s="120"/>
      <c r="Q658" s="120"/>
      <c r="R658" s="116">
        <f t="shared" si="146"/>
        <v>0</v>
      </c>
      <c r="S658" s="116" t="e">
        <f t="shared" si="155"/>
        <v>#DIV/0!</v>
      </c>
      <c r="T658" s="117">
        <f t="shared" si="147"/>
        <v>0</v>
      </c>
      <c r="U658" s="117" t="e">
        <f t="shared" si="148"/>
        <v>#DIV/0!</v>
      </c>
      <c r="V658" s="116">
        <f t="shared" si="149"/>
        <v>0</v>
      </c>
      <c r="W658" s="116" t="e">
        <f t="shared" si="150"/>
        <v>#DIV/0!</v>
      </c>
      <c r="X658" s="116">
        <f t="shared" si="151"/>
        <v>0</v>
      </c>
      <c r="Y658" s="116" t="e">
        <f t="shared" si="152"/>
        <v>#DIV/0!</v>
      </c>
      <c r="Z658" s="180"/>
    </row>
    <row r="659" spans="1:26" ht="13.5" customHeight="1" outlineLevel="1">
      <c r="A659" s="103"/>
      <c r="B659" s="126" t="s">
        <v>103</v>
      </c>
      <c r="C659" s="119">
        <v>22153</v>
      </c>
      <c r="D659" s="120"/>
      <c r="E659" s="120"/>
      <c r="F659" s="120"/>
      <c r="G659" s="120"/>
      <c r="H659" s="120"/>
      <c r="I659" s="120"/>
      <c r="J659" s="158"/>
      <c r="K659" s="158"/>
      <c r="L659" s="120"/>
      <c r="M659" s="120"/>
      <c r="N659" s="120"/>
      <c r="O659" s="120"/>
      <c r="P659" s="120"/>
      <c r="Q659" s="120"/>
      <c r="R659" s="116">
        <f t="shared" si="146"/>
        <v>0</v>
      </c>
      <c r="S659" s="116" t="e">
        <f t="shared" si="155"/>
        <v>#DIV/0!</v>
      </c>
      <c r="T659" s="117">
        <f t="shared" si="147"/>
        <v>0</v>
      </c>
      <c r="U659" s="117" t="e">
        <f t="shared" si="148"/>
        <v>#DIV/0!</v>
      </c>
      <c r="V659" s="116">
        <f t="shared" si="149"/>
        <v>0</v>
      </c>
      <c r="W659" s="116" t="e">
        <f t="shared" si="150"/>
        <v>#DIV/0!</v>
      </c>
      <c r="X659" s="116">
        <f t="shared" si="151"/>
        <v>0</v>
      </c>
      <c r="Y659" s="116" t="e">
        <f t="shared" si="152"/>
        <v>#DIV/0!</v>
      </c>
      <c r="Z659" s="180"/>
    </row>
    <row r="660" spans="1:26" outlineLevel="1">
      <c r="A660" s="103"/>
      <c r="B660" s="126" t="s">
        <v>138</v>
      </c>
      <c r="C660" s="119">
        <v>22154</v>
      </c>
      <c r="D660" s="120"/>
      <c r="E660" s="120"/>
      <c r="F660" s="120"/>
      <c r="G660" s="120"/>
      <c r="H660" s="120"/>
      <c r="I660" s="120"/>
      <c r="J660" s="158"/>
      <c r="K660" s="158"/>
      <c r="L660" s="120"/>
      <c r="M660" s="120"/>
      <c r="N660" s="120"/>
      <c r="O660" s="120"/>
      <c r="P660" s="120"/>
      <c r="Q660" s="120"/>
      <c r="R660" s="116">
        <f t="shared" si="146"/>
        <v>0</v>
      </c>
      <c r="S660" s="116" t="e">
        <f t="shared" si="155"/>
        <v>#DIV/0!</v>
      </c>
      <c r="T660" s="117">
        <f t="shared" si="147"/>
        <v>0</v>
      </c>
      <c r="U660" s="117" t="e">
        <f t="shared" si="148"/>
        <v>#DIV/0!</v>
      </c>
      <c r="V660" s="116">
        <f t="shared" si="149"/>
        <v>0</v>
      </c>
      <c r="W660" s="116" t="e">
        <f t="shared" si="150"/>
        <v>#DIV/0!</v>
      </c>
      <c r="X660" s="116">
        <f t="shared" si="151"/>
        <v>0</v>
      </c>
      <c r="Y660" s="116" t="e">
        <f t="shared" si="152"/>
        <v>#DIV/0!</v>
      </c>
      <c r="Z660" s="180"/>
    </row>
    <row r="661" spans="1:26" ht="13.5" customHeight="1" outlineLevel="1">
      <c r="A661" s="103"/>
      <c r="B661" s="122" t="s">
        <v>105</v>
      </c>
      <c r="C661" s="119">
        <v>2217</v>
      </c>
      <c r="D661" s="120"/>
      <c r="E661" s="120"/>
      <c r="F661" s="120"/>
      <c r="G661" s="120"/>
      <c r="H661" s="120"/>
      <c r="I661" s="120"/>
      <c r="J661" s="158"/>
      <c r="K661" s="158"/>
      <c r="L661" s="120"/>
      <c r="M661" s="120"/>
      <c r="N661" s="120"/>
      <c r="O661" s="120"/>
      <c r="P661" s="120"/>
      <c r="Q661" s="120"/>
      <c r="R661" s="116">
        <f t="shared" si="146"/>
        <v>0</v>
      </c>
      <c r="S661" s="116" t="e">
        <f t="shared" si="155"/>
        <v>#DIV/0!</v>
      </c>
      <c r="T661" s="117">
        <f t="shared" si="147"/>
        <v>0</v>
      </c>
      <c r="U661" s="117" t="e">
        <f t="shared" si="148"/>
        <v>#DIV/0!</v>
      </c>
      <c r="V661" s="116">
        <f t="shared" si="149"/>
        <v>0</v>
      </c>
      <c r="W661" s="116" t="e">
        <f t="shared" si="150"/>
        <v>#DIV/0!</v>
      </c>
      <c r="X661" s="116">
        <f t="shared" si="151"/>
        <v>0</v>
      </c>
      <c r="Y661" s="116" t="e">
        <f t="shared" si="152"/>
        <v>#DIV/0!</v>
      </c>
      <c r="Z661" s="180"/>
    </row>
    <row r="662" spans="1:26" ht="13.5" customHeight="1" outlineLevel="1">
      <c r="A662" s="103"/>
      <c r="B662" s="118" t="s">
        <v>106</v>
      </c>
      <c r="C662" s="119">
        <v>2218</v>
      </c>
      <c r="D662" s="120"/>
      <c r="E662" s="120"/>
      <c r="F662" s="120"/>
      <c r="G662" s="120"/>
      <c r="H662" s="120"/>
      <c r="I662" s="120"/>
      <c r="J662" s="158"/>
      <c r="K662" s="158"/>
      <c r="L662" s="120"/>
      <c r="M662" s="120"/>
      <c r="N662" s="120"/>
      <c r="O662" s="120"/>
      <c r="P662" s="120"/>
      <c r="Q662" s="120"/>
      <c r="R662" s="116">
        <f t="shared" si="146"/>
        <v>0</v>
      </c>
      <c r="S662" s="116" t="e">
        <f t="shared" si="155"/>
        <v>#DIV/0!</v>
      </c>
      <c r="T662" s="117">
        <f t="shared" si="147"/>
        <v>0</v>
      </c>
      <c r="U662" s="117" t="e">
        <f t="shared" si="148"/>
        <v>#DIV/0!</v>
      </c>
      <c r="V662" s="116">
        <f t="shared" si="149"/>
        <v>0</v>
      </c>
      <c r="W662" s="116" t="e">
        <f t="shared" si="150"/>
        <v>#DIV/0!</v>
      </c>
      <c r="X662" s="116">
        <f t="shared" si="151"/>
        <v>0</v>
      </c>
      <c r="Y662" s="116" t="e">
        <f t="shared" si="152"/>
        <v>#DIV/0!</v>
      </c>
      <c r="Z662" s="180"/>
    </row>
    <row r="663" spans="1:26" ht="13.5" customHeight="1" outlineLevel="1">
      <c r="A663" s="103"/>
      <c r="B663" s="118" t="s">
        <v>139</v>
      </c>
      <c r="C663" s="119">
        <v>2221</v>
      </c>
      <c r="D663" s="120"/>
      <c r="E663" s="120"/>
      <c r="F663" s="120"/>
      <c r="G663" s="120"/>
      <c r="H663" s="120"/>
      <c r="I663" s="120"/>
      <c r="J663" s="158"/>
      <c r="K663" s="158"/>
      <c r="L663" s="120"/>
      <c r="M663" s="120"/>
      <c r="N663" s="120"/>
      <c r="O663" s="120"/>
      <c r="P663" s="120"/>
      <c r="Q663" s="120"/>
      <c r="R663" s="116">
        <f t="shared" si="146"/>
        <v>0</v>
      </c>
      <c r="S663" s="116" t="e">
        <f t="shared" si="155"/>
        <v>#DIV/0!</v>
      </c>
      <c r="T663" s="117">
        <f t="shared" si="147"/>
        <v>0</v>
      </c>
      <c r="U663" s="117" t="e">
        <f t="shared" si="148"/>
        <v>#DIV/0!</v>
      </c>
      <c r="V663" s="116">
        <f t="shared" si="149"/>
        <v>0</v>
      </c>
      <c r="W663" s="116" t="e">
        <f t="shared" si="150"/>
        <v>#DIV/0!</v>
      </c>
      <c r="X663" s="116">
        <f t="shared" si="151"/>
        <v>0</v>
      </c>
      <c r="Y663" s="116" t="e">
        <f t="shared" si="152"/>
        <v>#DIV/0!</v>
      </c>
      <c r="Z663" s="180"/>
    </row>
    <row r="664" spans="1:26" ht="13.5" customHeight="1" outlineLevel="1">
      <c r="A664" s="103"/>
      <c r="B664" s="128" t="s">
        <v>108</v>
      </c>
      <c r="C664" s="119">
        <v>2222</v>
      </c>
      <c r="D664" s="120"/>
      <c r="E664" s="120"/>
      <c r="F664" s="120"/>
      <c r="G664" s="120"/>
      <c r="H664" s="120"/>
      <c r="I664" s="120"/>
      <c r="J664" s="158"/>
      <c r="K664" s="158"/>
      <c r="L664" s="120"/>
      <c r="M664" s="120"/>
      <c r="N664" s="120"/>
      <c r="O664" s="120"/>
      <c r="P664" s="120"/>
      <c r="Q664" s="120"/>
      <c r="R664" s="116">
        <f t="shared" si="146"/>
        <v>0</v>
      </c>
      <c r="S664" s="116" t="e">
        <f t="shared" si="155"/>
        <v>#DIV/0!</v>
      </c>
      <c r="T664" s="117">
        <f t="shared" si="147"/>
        <v>0</v>
      </c>
      <c r="U664" s="117" t="e">
        <f t="shared" si="148"/>
        <v>#DIV/0!</v>
      </c>
      <c r="V664" s="116">
        <f t="shared" si="149"/>
        <v>0</v>
      </c>
      <c r="W664" s="116" t="e">
        <f t="shared" si="150"/>
        <v>#DIV/0!</v>
      </c>
      <c r="X664" s="116">
        <f t="shared" si="151"/>
        <v>0</v>
      </c>
      <c r="Y664" s="116" t="e">
        <f t="shared" si="152"/>
        <v>#DIV/0!</v>
      </c>
      <c r="Z664" s="180"/>
    </row>
    <row r="665" spans="1:26" ht="13.5" customHeight="1" outlineLevel="1">
      <c r="A665" s="103"/>
      <c r="B665" s="128" t="s">
        <v>109</v>
      </c>
      <c r="C665" s="129">
        <v>2223</v>
      </c>
      <c r="D665" s="120"/>
      <c r="E665" s="120"/>
      <c r="F665" s="120"/>
      <c r="G665" s="120"/>
      <c r="H665" s="120"/>
      <c r="I665" s="120"/>
      <c r="J665" s="158"/>
      <c r="K665" s="158"/>
      <c r="L665" s="120"/>
      <c r="M665" s="120"/>
      <c r="N665" s="120"/>
      <c r="O665" s="120"/>
      <c r="P665" s="120"/>
      <c r="Q665" s="120"/>
      <c r="R665" s="116">
        <f t="shared" si="146"/>
        <v>0</v>
      </c>
      <c r="S665" s="116" t="e">
        <f t="shared" si="155"/>
        <v>#DIV/0!</v>
      </c>
      <c r="T665" s="117">
        <f t="shared" si="147"/>
        <v>0</v>
      </c>
      <c r="U665" s="117" t="e">
        <f t="shared" si="148"/>
        <v>#DIV/0!</v>
      </c>
      <c r="V665" s="116">
        <f t="shared" si="149"/>
        <v>0</v>
      </c>
      <c r="W665" s="116" t="e">
        <f t="shared" si="150"/>
        <v>#DIV/0!</v>
      </c>
      <c r="X665" s="116">
        <f t="shared" si="151"/>
        <v>0</v>
      </c>
      <c r="Y665" s="116" t="e">
        <f t="shared" si="152"/>
        <v>#DIV/0!</v>
      </c>
      <c r="Z665" s="180"/>
    </row>
    <row r="666" spans="1:26" ht="13.5" customHeight="1" outlineLevel="1">
      <c r="A666" s="103"/>
      <c r="B666" s="128" t="s">
        <v>145</v>
      </c>
      <c r="C666" s="119">
        <v>2224</v>
      </c>
      <c r="D666" s="120"/>
      <c r="E666" s="120"/>
      <c r="F666" s="120"/>
      <c r="G666" s="120"/>
      <c r="H666" s="120"/>
      <c r="I666" s="120"/>
      <c r="J666" s="158"/>
      <c r="K666" s="158"/>
      <c r="L666" s="120"/>
      <c r="M666" s="120"/>
      <c r="N666" s="120"/>
      <c r="O666" s="120"/>
      <c r="P666" s="120"/>
      <c r="Q666" s="120"/>
      <c r="R666" s="116">
        <f t="shared" si="146"/>
        <v>0</v>
      </c>
      <c r="S666" s="116" t="e">
        <f t="shared" si="155"/>
        <v>#DIV/0!</v>
      </c>
      <c r="T666" s="117">
        <f t="shared" si="147"/>
        <v>0</v>
      </c>
      <c r="U666" s="117" t="e">
        <f t="shared" si="148"/>
        <v>#DIV/0!</v>
      </c>
      <c r="V666" s="116">
        <f t="shared" si="149"/>
        <v>0</v>
      </c>
      <c r="W666" s="116" t="e">
        <f t="shared" si="150"/>
        <v>#DIV/0!</v>
      </c>
      <c r="X666" s="116">
        <f t="shared" si="151"/>
        <v>0</v>
      </c>
      <c r="Y666" s="116" t="e">
        <f t="shared" si="152"/>
        <v>#DIV/0!</v>
      </c>
      <c r="Z666" s="180"/>
    </row>
    <row r="667" spans="1:26" ht="13.5" customHeight="1" outlineLevel="1">
      <c r="A667" s="103"/>
      <c r="B667" s="128" t="s">
        <v>140</v>
      </c>
      <c r="C667" s="119">
        <v>2225</v>
      </c>
      <c r="D667" s="120"/>
      <c r="E667" s="120"/>
      <c r="F667" s="120"/>
      <c r="G667" s="120"/>
      <c r="H667" s="120"/>
      <c r="I667" s="120"/>
      <c r="J667" s="158"/>
      <c r="K667" s="158"/>
      <c r="L667" s="120"/>
      <c r="M667" s="120"/>
      <c r="N667" s="120"/>
      <c r="O667" s="120"/>
      <c r="P667" s="120"/>
      <c r="Q667" s="120"/>
      <c r="R667" s="116">
        <f t="shared" si="146"/>
        <v>0</v>
      </c>
      <c r="S667" s="116" t="e">
        <f t="shared" si="155"/>
        <v>#DIV/0!</v>
      </c>
      <c r="T667" s="117">
        <f t="shared" si="147"/>
        <v>0</v>
      </c>
      <c r="U667" s="117" t="e">
        <f t="shared" si="148"/>
        <v>#DIV/0!</v>
      </c>
      <c r="V667" s="116">
        <f t="shared" si="149"/>
        <v>0</v>
      </c>
      <c r="W667" s="116" t="e">
        <f t="shared" si="150"/>
        <v>#DIV/0!</v>
      </c>
      <c r="X667" s="116">
        <f t="shared" si="151"/>
        <v>0</v>
      </c>
      <c r="Y667" s="116" t="e">
        <f t="shared" si="152"/>
        <v>#DIV/0!</v>
      </c>
      <c r="Z667" s="180"/>
    </row>
    <row r="668" spans="1:26" ht="13.5" customHeight="1" outlineLevel="1">
      <c r="A668" s="103"/>
      <c r="B668" s="128" t="s">
        <v>141</v>
      </c>
      <c r="C668" s="119">
        <v>2231</v>
      </c>
      <c r="D668" s="120"/>
      <c r="E668" s="120"/>
      <c r="F668" s="120"/>
      <c r="G668" s="120"/>
      <c r="H668" s="120"/>
      <c r="I668" s="120"/>
      <c r="J668" s="158"/>
      <c r="K668" s="158"/>
      <c r="L668" s="120"/>
      <c r="M668" s="120"/>
      <c r="N668" s="120"/>
      <c r="O668" s="120"/>
      <c r="P668" s="120"/>
      <c r="Q668" s="120"/>
      <c r="R668" s="116">
        <f t="shared" si="146"/>
        <v>0</v>
      </c>
      <c r="S668" s="116" t="e">
        <f t="shared" si="155"/>
        <v>#DIV/0!</v>
      </c>
      <c r="T668" s="117">
        <f t="shared" si="147"/>
        <v>0</v>
      </c>
      <c r="U668" s="117" t="e">
        <f t="shared" si="148"/>
        <v>#DIV/0!</v>
      </c>
      <c r="V668" s="116">
        <f t="shared" si="149"/>
        <v>0</v>
      </c>
      <c r="W668" s="116" t="e">
        <f t="shared" si="150"/>
        <v>#DIV/0!</v>
      </c>
      <c r="X668" s="116">
        <f t="shared" si="151"/>
        <v>0</v>
      </c>
      <c r="Y668" s="116" t="e">
        <f t="shared" si="152"/>
        <v>#DIV/0!</v>
      </c>
      <c r="Z668" s="180"/>
    </row>
    <row r="669" spans="1:26" ht="13.5" customHeight="1" outlineLevel="1">
      <c r="A669" s="103"/>
      <c r="B669" s="128" t="s">
        <v>113</v>
      </c>
      <c r="C669" s="119">
        <v>22311100</v>
      </c>
      <c r="D669" s="120"/>
      <c r="E669" s="120"/>
      <c r="F669" s="120"/>
      <c r="G669" s="120"/>
      <c r="H669" s="120"/>
      <c r="I669" s="120"/>
      <c r="J669" s="158"/>
      <c r="K669" s="158"/>
      <c r="L669" s="120"/>
      <c r="M669" s="120"/>
      <c r="N669" s="120"/>
      <c r="O669" s="120"/>
      <c r="P669" s="120"/>
      <c r="Q669" s="120"/>
      <c r="R669" s="116">
        <f t="shared" si="146"/>
        <v>0</v>
      </c>
      <c r="S669" s="116" t="e">
        <f t="shared" si="155"/>
        <v>#DIV/0!</v>
      </c>
      <c r="T669" s="117">
        <f t="shared" si="147"/>
        <v>0</v>
      </c>
      <c r="U669" s="117" t="e">
        <f t="shared" si="148"/>
        <v>#DIV/0!</v>
      </c>
      <c r="V669" s="116">
        <f t="shared" si="149"/>
        <v>0</v>
      </c>
      <c r="W669" s="116" t="e">
        <f t="shared" si="150"/>
        <v>#DIV/0!</v>
      </c>
      <c r="X669" s="116">
        <f t="shared" si="151"/>
        <v>0</v>
      </c>
      <c r="Y669" s="116" t="e">
        <f t="shared" si="152"/>
        <v>#DIV/0!</v>
      </c>
      <c r="Z669" s="180"/>
    </row>
    <row r="670" spans="1:26" ht="13.5" customHeight="1" outlineLevel="1">
      <c r="A670" s="103"/>
      <c r="B670" s="128" t="s">
        <v>114</v>
      </c>
      <c r="C670" s="119">
        <v>22311200</v>
      </c>
      <c r="D670" s="120"/>
      <c r="E670" s="120"/>
      <c r="F670" s="120"/>
      <c r="G670" s="120"/>
      <c r="H670" s="120"/>
      <c r="I670" s="120"/>
      <c r="J670" s="158"/>
      <c r="K670" s="158"/>
      <c r="L670" s="120"/>
      <c r="M670" s="120"/>
      <c r="N670" s="120"/>
      <c r="O670" s="120"/>
      <c r="P670" s="120"/>
      <c r="Q670" s="120"/>
      <c r="R670" s="116">
        <f t="shared" si="146"/>
        <v>0</v>
      </c>
      <c r="S670" s="116" t="e">
        <f t="shared" si="155"/>
        <v>#DIV/0!</v>
      </c>
      <c r="T670" s="117">
        <f t="shared" si="147"/>
        <v>0</v>
      </c>
      <c r="U670" s="117" t="e">
        <f t="shared" si="148"/>
        <v>#DIV/0!</v>
      </c>
      <c r="V670" s="116">
        <f t="shared" si="149"/>
        <v>0</v>
      </c>
      <c r="W670" s="116" t="e">
        <f t="shared" si="150"/>
        <v>#DIV/0!</v>
      </c>
      <c r="X670" s="116">
        <f t="shared" si="151"/>
        <v>0</v>
      </c>
      <c r="Y670" s="116" t="e">
        <f t="shared" si="152"/>
        <v>#DIV/0!</v>
      </c>
      <c r="Z670" s="180"/>
    </row>
    <row r="671" spans="1:26" ht="13.5" customHeight="1" outlineLevel="1">
      <c r="A671" s="103"/>
      <c r="B671" s="128" t="s">
        <v>115</v>
      </c>
      <c r="C671" s="119">
        <v>22311300</v>
      </c>
      <c r="D671" s="120"/>
      <c r="E671" s="120"/>
      <c r="F671" s="120"/>
      <c r="G671" s="120"/>
      <c r="H671" s="120"/>
      <c r="I671" s="120"/>
      <c r="J671" s="158"/>
      <c r="K671" s="158"/>
      <c r="L671" s="120"/>
      <c r="M671" s="120"/>
      <c r="N671" s="120"/>
      <c r="O671" s="120"/>
      <c r="P671" s="120"/>
      <c r="Q671" s="120"/>
      <c r="R671" s="116">
        <f t="shared" si="146"/>
        <v>0</v>
      </c>
      <c r="S671" s="116" t="e">
        <f t="shared" si="155"/>
        <v>#DIV/0!</v>
      </c>
      <c r="T671" s="117">
        <f t="shared" si="147"/>
        <v>0</v>
      </c>
      <c r="U671" s="117" t="e">
        <f t="shared" si="148"/>
        <v>#DIV/0!</v>
      </c>
      <c r="V671" s="116">
        <f t="shared" si="149"/>
        <v>0</v>
      </c>
      <c r="W671" s="116" t="e">
        <f t="shared" si="150"/>
        <v>#DIV/0!</v>
      </c>
      <c r="X671" s="116">
        <f t="shared" si="151"/>
        <v>0</v>
      </c>
      <c r="Y671" s="116" t="e">
        <f t="shared" si="152"/>
        <v>#DIV/0!</v>
      </c>
      <c r="Z671" s="180"/>
    </row>
    <row r="672" spans="1:26" ht="13.5" customHeight="1" outlineLevel="1">
      <c r="A672" s="103"/>
      <c r="B672" s="128" t="s">
        <v>116</v>
      </c>
      <c r="C672" s="119">
        <v>22311400</v>
      </c>
      <c r="D672" s="120"/>
      <c r="E672" s="120"/>
      <c r="F672" s="120"/>
      <c r="G672" s="120"/>
      <c r="H672" s="120"/>
      <c r="I672" s="120"/>
      <c r="J672" s="158"/>
      <c r="K672" s="158"/>
      <c r="L672" s="120"/>
      <c r="M672" s="120"/>
      <c r="N672" s="120"/>
      <c r="O672" s="120"/>
      <c r="P672" s="120"/>
      <c r="Q672" s="120"/>
      <c r="R672" s="116">
        <f t="shared" si="146"/>
        <v>0</v>
      </c>
      <c r="S672" s="116" t="e">
        <f t="shared" si="155"/>
        <v>#DIV/0!</v>
      </c>
      <c r="T672" s="117">
        <f t="shared" si="147"/>
        <v>0</v>
      </c>
      <c r="U672" s="117" t="e">
        <f t="shared" si="148"/>
        <v>#DIV/0!</v>
      </c>
      <c r="V672" s="116">
        <f t="shared" si="149"/>
        <v>0</v>
      </c>
      <c r="W672" s="116" t="e">
        <f t="shared" si="150"/>
        <v>#DIV/0!</v>
      </c>
      <c r="X672" s="116">
        <f t="shared" si="151"/>
        <v>0</v>
      </c>
      <c r="Y672" s="116" t="e">
        <f t="shared" si="152"/>
        <v>#DIV/0!</v>
      </c>
      <c r="Z672" s="180"/>
    </row>
    <row r="673" spans="1:26" ht="13.5" customHeight="1" outlineLevel="1">
      <c r="A673" s="103"/>
      <c r="B673" s="128" t="s">
        <v>117</v>
      </c>
      <c r="C673" s="119">
        <v>2235</v>
      </c>
      <c r="D673" s="120"/>
      <c r="E673" s="120"/>
      <c r="F673" s="120"/>
      <c r="G673" s="120"/>
      <c r="H673" s="120"/>
      <c r="I673" s="120"/>
      <c r="J673" s="158"/>
      <c r="K673" s="158"/>
      <c r="L673" s="120"/>
      <c r="M673" s="120"/>
      <c r="N673" s="120"/>
      <c r="O673" s="120"/>
      <c r="P673" s="120"/>
      <c r="Q673" s="120"/>
      <c r="R673" s="116">
        <f t="shared" si="146"/>
        <v>0</v>
      </c>
      <c r="S673" s="116" t="e">
        <f t="shared" si="155"/>
        <v>#DIV/0!</v>
      </c>
      <c r="T673" s="117">
        <f t="shared" si="147"/>
        <v>0</v>
      </c>
      <c r="U673" s="117" t="e">
        <f t="shared" si="148"/>
        <v>#DIV/0!</v>
      </c>
      <c r="V673" s="116">
        <f t="shared" si="149"/>
        <v>0</v>
      </c>
      <c r="W673" s="116" t="e">
        <f t="shared" si="150"/>
        <v>#DIV/0!</v>
      </c>
      <c r="X673" s="116">
        <f t="shared" si="151"/>
        <v>0</v>
      </c>
      <c r="Y673" s="116" t="e">
        <f t="shared" si="152"/>
        <v>#DIV/0!</v>
      </c>
      <c r="Z673" s="180"/>
    </row>
    <row r="674" spans="1:26" ht="13.5" customHeight="1" outlineLevel="1">
      <c r="A674" s="103"/>
      <c r="B674" s="118" t="s">
        <v>118</v>
      </c>
      <c r="C674" s="135">
        <v>2511</v>
      </c>
      <c r="D674" s="120"/>
      <c r="E674" s="120"/>
      <c r="F674" s="120"/>
      <c r="G674" s="120"/>
      <c r="H674" s="120"/>
      <c r="I674" s="120"/>
      <c r="J674" s="158"/>
      <c r="K674" s="158"/>
      <c r="L674" s="120"/>
      <c r="M674" s="120"/>
      <c r="N674" s="120"/>
      <c r="O674" s="120"/>
      <c r="P674" s="120"/>
      <c r="Q674" s="120"/>
      <c r="R674" s="116">
        <f t="shared" si="146"/>
        <v>0</v>
      </c>
      <c r="S674" s="116" t="e">
        <f t="shared" si="155"/>
        <v>#DIV/0!</v>
      </c>
      <c r="T674" s="117">
        <f t="shared" si="147"/>
        <v>0</v>
      </c>
      <c r="U674" s="117" t="e">
        <f t="shared" si="148"/>
        <v>#DIV/0!</v>
      </c>
      <c r="V674" s="116">
        <f t="shared" si="149"/>
        <v>0</v>
      </c>
      <c r="W674" s="116" t="e">
        <f t="shared" si="150"/>
        <v>#DIV/0!</v>
      </c>
      <c r="X674" s="116">
        <f t="shared" si="151"/>
        <v>0</v>
      </c>
      <c r="Y674" s="116" t="e">
        <f t="shared" si="152"/>
        <v>#DIV/0!</v>
      </c>
      <c r="Z674" s="180"/>
    </row>
    <row r="675" spans="1:26" ht="13.5" customHeight="1" outlineLevel="1">
      <c r="A675" s="103"/>
      <c r="B675" s="118" t="s">
        <v>119</v>
      </c>
      <c r="C675" s="135">
        <v>2512</v>
      </c>
      <c r="D675" s="120"/>
      <c r="E675" s="120"/>
      <c r="F675" s="120"/>
      <c r="G675" s="120"/>
      <c r="H675" s="120"/>
      <c r="I675" s="120"/>
      <c r="J675" s="158"/>
      <c r="K675" s="158"/>
      <c r="L675" s="120"/>
      <c r="M675" s="120"/>
      <c r="N675" s="120"/>
      <c r="O675" s="120"/>
      <c r="P675" s="120"/>
      <c r="Q675" s="120"/>
      <c r="R675" s="116">
        <f t="shared" si="146"/>
        <v>0</v>
      </c>
      <c r="S675" s="116" t="e">
        <f t="shared" si="155"/>
        <v>#DIV/0!</v>
      </c>
      <c r="T675" s="117">
        <f t="shared" si="147"/>
        <v>0</v>
      </c>
      <c r="U675" s="117" t="e">
        <f t="shared" si="148"/>
        <v>#DIV/0!</v>
      </c>
      <c r="V675" s="116">
        <f t="shared" si="149"/>
        <v>0</v>
      </c>
      <c r="W675" s="116" t="e">
        <f t="shared" si="150"/>
        <v>#DIV/0!</v>
      </c>
      <c r="X675" s="116">
        <f t="shared" si="151"/>
        <v>0</v>
      </c>
      <c r="Y675" s="116" t="e">
        <f t="shared" si="152"/>
        <v>#DIV/0!</v>
      </c>
      <c r="Z675" s="180"/>
    </row>
    <row r="676" spans="1:26" ht="13.5" customHeight="1" outlineLevel="1">
      <c r="A676" s="103"/>
      <c r="B676" s="118" t="s">
        <v>146</v>
      </c>
      <c r="C676" s="135">
        <v>2521</v>
      </c>
      <c r="D676" s="120"/>
      <c r="E676" s="120"/>
      <c r="F676" s="120"/>
      <c r="G676" s="120"/>
      <c r="H676" s="120"/>
      <c r="I676" s="120"/>
      <c r="J676" s="158"/>
      <c r="K676" s="158"/>
      <c r="L676" s="120"/>
      <c r="M676" s="120"/>
      <c r="N676" s="120"/>
      <c r="O676" s="120"/>
      <c r="P676" s="120"/>
      <c r="Q676" s="120"/>
      <c r="R676" s="116">
        <f t="shared" si="146"/>
        <v>0</v>
      </c>
      <c r="S676" s="116" t="e">
        <f t="shared" si="155"/>
        <v>#DIV/0!</v>
      </c>
      <c r="T676" s="117">
        <f t="shared" si="147"/>
        <v>0</v>
      </c>
      <c r="U676" s="117" t="e">
        <f t="shared" si="148"/>
        <v>#DIV/0!</v>
      </c>
      <c r="V676" s="116">
        <f t="shared" si="149"/>
        <v>0</v>
      </c>
      <c r="W676" s="116" t="e">
        <f t="shared" si="150"/>
        <v>#DIV/0!</v>
      </c>
      <c r="X676" s="116">
        <f t="shared" si="151"/>
        <v>0</v>
      </c>
      <c r="Y676" s="116" t="e">
        <f t="shared" si="152"/>
        <v>#DIV/0!</v>
      </c>
      <c r="Z676" s="180"/>
    </row>
    <row r="677" spans="1:26" ht="13.5" customHeight="1" outlineLevel="1">
      <c r="A677" s="103"/>
      <c r="B677" s="136" t="s">
        <v>121</v>
      </c>
      <c r="C677" s="119">
        <v>2721</v>
      </c>
      <c r="D677" s="120"/>
      <c r="E677" s="120"/>
      <c r="F677" s="120"/>
      <c r="G677" s="120"/>
      <c r="H677" s="120"/>
      <c r="I677" s="120"/>
      <c r="J677" s="158"/>
      <c r="K677" s="158"/>
      <c r="L677" s="120"/>
      <c r="M677" s="120"/>
      <c r="N677" s="120"/>
      <c r="O677" s="120"/>
      <c r="P677" s="120"/>
      <c r="Q677" s="120"/>
      <c r="R677" s="116">
        <f t="shared" si="146"/>
        <v>0</v>
      </c>
      <c r="S677" s="116" t="e">
        <f t="shared" si="155"/>
        <v>#DIV/0!</v>
      </c>
      <c r="T677" s="117">
        <f t="shared" si="147"/>
        <v>0</v>
      </c>
      <c r="U677" s="117" t="e">
        <f t="shared" si="148"/>
        <v>#DIV/0!</v>
      </c>
      <c r="V677" s="116">
        <f t="shared" si="149"/>
        <v>0</v>
      </c>
      <c r="W677" s="116" t="e">
        <f t="shared" si="150"/>
        <v>#DIV/0!</v>
      </c>
      <c r="X677" s="116">
        <f t="shared" si="151"/>
        <v>0</v>
      </c>
      <c r="Y677" s="116" t="e">
        <f t="shared" si="152"/>
        <v>#DIV/0!</v>
      </c>
      <c r="Z677" s="180"/>
    </row>
    <row r="678" spans="1:26" outlineLevel="1">
      <c r="A678" s="103"/>
      <c r="B678" s="140" t="s">
        <v>126</v>
      </c>
      <c r="C678" s="119"/>
      <c r="D678" s="141">
        <f>SUM(D679:D683)</f>
        <v>0</v>
      </c>
      <c r="E678" s="141">
        <f t="shared" ref="E678:Q678" si="157">SUM(E679:E683)</f>
        <v>0</v>
      </c>
      <c r="F678" s="141">
        <f t="shared" si="157"/>
        <v>0</v>
      </c>
      <c r="G678" s="141">
        <f t="shared" si="157"/>
        <v>0</v>
      </c>
      <c r="H678" s="141">
        <f>SUM(H679:H683)</f>
        <v>0</v>
      </c>
      <c r="I678" s="141">
        <f>SUM(I679:I683)</f>
        <v>0</v>
      </c>
      <c r="J678" s="169">
        <f t="shared" si="157"/>
        <v>0</v>
      </c>
      <c r="K678" s="169">
        <f t="shared" si="157"/>
        <v>0</v>
      </c>
      <c r="L678" s="141">
        <f t="shared" si="157"/>
        <v>0</v>
      </c>
      <c r="M678" s="141">
        <f t="shared" si="157"/>
        <v>0</v>
      </c>
      <c r="N678" s="141">
        <f t="shared" si="157"/>
        <v>0</v>
      </c>
      <c r="O678" s="141">
        <f t="shared" si="157"/>
        <v>0</v>
      </c>
      <c r="P678" s="141">
        <f t="shared" si="157"/>
        <v>0</v>
      </c>
      <c r="Q678" s="141">
        <f t="shared" si="157"/>
        <v>0</v>
      </c>
      <c r="R678" s="116">
        <f t="shared" si="146"/>
        <v>0</v>
      </c>
      <c r="S678" s="116" t="e">
        <f t="shared" si="155"/>
        <v>#DIV/0!</v>
      </c>
      <c r="T678" s="117">
        <f t="shared" si="147"/>
        <v>0</v>
      </c>
      <c r="U678" s="117" t="e">
        <f t="shared" si="148"/>
        <v>#DIV/0!</v>
      </c>
      <c r="V678" s="116">
        <f t="shared" si="149"/>
        <v>0</v>
      </c>
      <c r="W678" s="116" t="e">
        <f t="shared" si="150"/>
        <v>#DIV/0!</v>
      </c>
      <c r="X678" s="116">
        <f t="shared" si="151"/>
        <v>0</v>
      </c>
      <c r="Y678" s="116" t="e">
        <f t="shared" si="152"/>
        <v>#DIV/0!</v>
      </c>
      <c r="Z678" s="180"/>
    </row>
    <row r="679" spans="1:26" outlineLevel="1">
      <c r="A679" s="103"/>
      <c r="B679" s="118" t="s">
        <v>127</v>
      </c>
      <c r="C679" s="119">
        <v>3111</v>
      </c>
      <c r="D679" s="120"/>
      <c r="E679" s="120"/>
      <c r="F679" s="120"/>
      <c r="G679" s="120"/>
      <c r="H679" s="120"/>
      <c r="I679" s="120"/>
      <c r="J679" s="158"/>
      <c r="K679" s="158"/>
      <c r="L679" s="120"/>
      <c r="M679" s="120"/>
      <c r="N679" s="120"/>
      <c r="O679" s="120"/>
      <c r="P679" s="120"/>
      <c r="Q679" s="120"/>
      <c r="R679" s="116">
        <f t="shared" si="146"/>
        <v>0</v>
      </c>
      <c r="S679" s="116" t="e">
        <f t="shared" si="155"/>
        <v>#DIV/0!</v>
      </c>
      <c r="T679" s="117">
        <f t="shared" si="147"/>
        <v>0</v>
      </c>
      <c r="U679" s="117" t="e">
        <f t="shared" si="148"/>
        <v>#DIV/0!</v>
      </c>
      <c r="V679" s="116">
        <f t="shared" si="149"/>
        <v>0</v>
      </c>
      <c r="W679" s="116" t="e">
        <f t="shared" si="150"/>
        <v>#DIV/0!</v>
      </c>
      <c r="X679" s="116">
        <f t="shared" si="151"/>
        <v>0</v>
      </c>
      <c r="Y679" s="116" t="e">
        <f t="shared" si="152"/>
        <v>#DIV/0!</v>
      </c>
      <c r="Z679" s="180"/>
    </row>
    <row r="680" spans="1:26" ht="12.75" customHeight="1" outlineLevel="1">
      <c r="A680" s="103"/>
      <c r="B680" s="118" t="s">
        <v>128</v>
      </c>
      <c r="C680" s="119">
        <v>3112</v>
      </c>
      <c r="D680" s="120"/>
      <c r="E680" s="120"/>
      <c r="F680" s="120"/>
      <c r="G680" s="120"/>
      <c r="H680" s="120"/>
      <c r="I680" s="120"/>
      <c r="J680" s="158"/>
      <c r="K680" s="158"/>
      <c r="L680" s="120"/>
      <c r="M680" s="120"/>
      <c r="N680" s="120"/>
      <c r="O680" s="120"/>
      <c r="P680" s="120"/>
      <c r="Q680" s="120"/>
      <c r="R680" s="116">
        <f t="shared" si="146"/>
        <v>0</v>
      </c>
      <c r="S680" s="116" t="e">
        <f t="shared" si="155"/>
        <v>#DIV/0!</v>
      </c>
      <c r="T680" s="117">
        <f t="shared" si="147"/>
        <v>0</v>
      </c>
      <c r="U680" s="117" t="e">
        <f t="shared" si="148"/>
        <v>#DIV/0!</v>
      </c>
      <c r="V680" s="116">
        <f t="shared" si="149"/>
        <v>0</v>
      </c>
      <c r="W680" s="116" t="e">
        <f t="shared" si="150"/>
        <v>#DIV/0!</v>
      </c>
      <c r="X680" s="116">
        <f t="shared" si="151"/>
        <v>0</v>
      </c>
      <c r="Y680" s="116" t="e">
        <f t="shared" si="152"/>
        <v>#DIV/0!</v>
      </c>
      <c r="Z680" s="180"/>
    </row>
    <row r="681" spans="1:26" ht="12.75" customHeight="1" outlineLevel="1">
      <c r="A681" s="103"/>
      <c r="B681" s="118" t="s">
        <v>129</v>
      </c>
      <c r="C681" s="119">
        <v>3113</v>
      </c>
      <c r="D681" s="120"/>
      <c r="E681" s="120"/>
      <c r="F681" s="120"/>
      <c r="G681" s="120"/>
      <c r="H681" s="120"/>
      <c r="I681" s="120"/>
      <c r="J681" s="158"/>
      <c r="K681" s="158"/>
      <c r="L681" s="120"/>
      <c r="M681" s="120"/>
      <c r="N681" s="120"/>
      <c r="O681" s="120"/>
      <c r="P681" s="120"/>
      <c r="Q681" s="120"/>
      <c r="R681" s="116">
        <f t="shared" si="146"/>
        <v>0</v>
      </c>
      <c r="S681" s="116" t="e">
        <f t="shared" si="155"/>
        <v>#DIV/0!</v>
      </c>
      <c r="T681" s="117">
        <f t="shared" si="147"/>
        <v>0</v>
      </c>
      <c r="U681" s="117" t="e">
        <f t="shared" si="148"/>
        <v>#DIV/0!</v>
      </c>
      <c r="V681" s="116">
        <f t="shared" si="149"/>
        <v>0</v>
      </c>
      <c r="W681" s="116" t="e">
        <f t="shared" si="150"/>
        <v>#DIV/0!</v>
      </c>
      <c r="X681" s="116">
        <f t="shared" si="151"/>
        <v>0</v>
      </c>
      <c r="Y681" s="116" t="e">
        <f t="shared" si="152"/>
        <v>#DIV/0!</v>
      </c>
      <c r="Z681" s="180"/>
    </row>
    <row r="682" spans="1:26" ht="12.75" customHeight="1" outlineLevel="1">
      <c r="A682" s="103"/>
      <c r="B682" s="142" t="s">
        <v>130</v>
      </c>
      <c r="C682" s="129">
        <v>3122</v>
      </c>
      <c r="D682" s="120"/>
      <c r="E682" s="120"/>
      <c r="F682" s="120"/>
      <c r="G682" s="120"/>
      <c r="H682" s="120"/>
      <c r="I682" s="120"/>
      <c r="J682" s="158"/>
      <c r="K682" s="158"/>
      <c r="L682" s="120"/>
      <c r="M682" s="120"/>
      <c r="N682" s="120"/>
      <c r="O682" s="120"/>
      <c r="P682" s="120"/>
      <c r="Q682" s="120"/>
      <c r="R682" s="116">
        <f t="shared" si="146"/>
        <v>0</v>
      </c>
      <c r="S682" s="116" t="e">
        <f t="shared" si="155"/>
        <v>#DIV/0!</v>
      </c>
      <c r="T682" s="117">
        <f t="shared" si="147"/>
        <v>0</v>
      </c>
      <c r="U682" s="117" t="e">
        <f t="shared" si="148"/>
        <v>#DIV/0!</v>
      </c>
      <c r="V682" s="116">
        <f t="shared" si="149"/>
        <v>0</v>
      </c>
      <c r="W682" s="116" t="e">
        <f t="shared" si="150"/>
        <v>#DIV/0!</v>
      </c>
      <c r="X682" s="116">
        <f t="shared" si="151"/>
        <v>0</v>
      </c>
      <c r="Y682" s="116" t="e">
        <f t="shared" si="152"/>
        <v>#DIV/0!</v>
      </c>
      <c r="Z682" s="180"/>
    </row>
    <row r="683" spans="1:26" ht="12.75" customHeight="1" outlineLevel="1">
      <c r="A683" s="103"/>
      <c r="B683" s="142" t="s">
        <v>132</v>
      </c>
      <c r="C683" s="129">
        <v>3314</v>
      </c>
      <c r="D683" s="120"/>
      <c r="E683" s="120"/>
      <c r="F683" s="120"/>
      <c r="G683" s="120"/>
      <c r="H683" s="120"/>
      <c r="I683" s="120"/>
      <c r="J683" s="158"/>
      <c r="K683" s="158"/>
      <c r="L683" s="120"/>
      <c r="M683" s="120"/>
      <c r="N683" s="120"/>
      <c r="O683" s="120"/>
      <c r="P683" s="120"/>
      <c r="Q683" s="120"/>
      <c r="R683" s="116">
        <f t="shared" si="146"/>
        <v>0</v>
      </c>
      <c r="S683" s="116" t="e">
        <f t="shared" si="155"/>
        <v>#DIV/0!</v>
      </c>
      <c r="T683" s="117">
        <f t="shared" si="147"/>
        <v>0</v>
      </c>
      <c r="U683" s="117" t="e">
        <f t="shared" si="148"/>
        <v>#DIV/0!</v>
      </c>
      <c r="V683" s="116">
        <f t="shared" si="149"/>
        <v>0</v>
      </c>
      <c r="W683" s="116" t="e">
        <f t="shared" si="150"/>
        <v>#DIV/0!</v>
      </c>
      <c r="X683" s="116">
        <f t="shared" si="151"/>
        <v>0</v>
      </c>
      <c r="Y683" s="116" t="e">
        <f t="shared" si="152"/>
        <v>#DIV/0!</v>
      </c>
      <c r="Z683" s="180"/>
    </row>
    <row r="684" spans="1:26" ht="12.75" customHeight="1" outlineLevel="1">
      <c r="A684" s="103"/>
      <c r="B684" s="142"/>
      <c r="C684" s="129"/>
      <c r="D684" s="120"/>
      <c r="E684" s="120"/>
      <c r="F684" s="120"/>
      <c r="G684" s="120"/>
      <c r="H684" s="120"/>
      <c r="I684" s="120"/>
      <c r="J684" s="158"/>
      <c r="K684" s="158"/>
      <c r="L684" s="120"/>
      <c r="M684" s="120"/>
      <c r="N684" s="120"/>
      <c r="O684" s="120"/>
      <c r="P684" s="120"/>
      <c r="Q684" s="120"/>
      <c r="R684" s="116">
        <f t="shared" si="146"/>
        <v>0</v>
      </c>
      <c r="S684" s="116" t="e">
        <f t="shared" si="155"/>
        <v>#DIV/0!</v>
      </c>
      <c r="T684" s="117">
        <f t="shared" si="147"/>
        <v>0</v>
      </c>
      <c r="U684" s="117" t="e">
        <f t="shared" si="148"/>
        <v>#DIV/0!</v>
      </c>
      <c r="V684" s="116">
        <f t="shared" si="149"/>
        <v>0</v>
      </c>
      <c r="W684" s="116" t="e">
        <f t="shared" si="150"/>
        <v>#DIV/0!</v>
      </c>
      <c r="X684" s="116">
        <f t="shared" si="151"/>
        <v>0</v>
      </c>
      <c r="Y684" s="116" t="e">
        <f t="shared" si="152"/>
        <v>#DIV/0!</v>
      </c>
      <c r="Z684" s="180"/>
    </row>
    <row r="685" spans="1:26">
      <c r="A685" s="103"/>
      <c r="B685" s="175" t="s">
        <v>167</v>
      </c>
      <c r="C685" s="154" t="s">
        <v>165</v>
      </c>
      <c r="D685" s="151"/>
      <c r="E685" s="151"/>
      <c r="F685" s="151"/>
      <c r="G685" s="151"/>
      <c r="H685" s="151"/>
      <c r="I685" s="151"/>
      <c r="J685" s="152"/>
      <c r="K685" s="152"/>
      <c r="L685" s="151"/>
      <c r="M685" s="151"/>
      <c r="N685" s="151"/>
      <c r="O685" s="151"/>
      <c r="P685" s="151"/>
      <c r="Q685" s="151"/>
      <c r="R685" s="116">
        <f t="shared" si="146"/>
        <v>0</v>
      </c>
      <c r="S685" s="116" t="e">
        <f t="shared" si="155"/>
        <v>#DIV/0!</v>
      </c>
      <c r="T685" s="117">
        <f t="shared" si="147"/>
        <v>0</v>
      </c>
      <c r="U685" s="117" t="e">
        <f t="shared" si="148"/>
        <v>#DIV/0!</v>
      </c>
      <c r="V685" s="116">
        <f t="shared" si="149"/>
        <v>0</v>
      </c>
      <c r="W685" s="116" t="e">
        <f t="shared" si="150"/>
        <v>#DIV/0!</v>
      </c>
      <c r="X685" s="116">
        <f t="shared" si="151"/>
        <v>0</v>
      </c>
      <c r="Y685" s="116" t="e">
        <f t="shared" si="152"/>
        <v>#DIV/0!</v>
      </c>
      <c r="Z685" s="180"/>
    </row>
    <row r="686" spans="1:26">
      <c r="A686" s="103"/>
      <c r="B686" s="176" t="s">
        <v>134</v>
      </c>
      <c r="C686" s="154"/>
      <c r="D686" s="111">
        <f t="shared" ref="D686:Q686" si="158">SUM(D687:D693,D698:D715)-D705</f>
        <v>1982575.1070000001</v>
      </c>
      <c r="E686" s="111">
        <f t="shared" si="158"/>
        <v>4661.8040000000001</v>
      </c>
      <c r="F686" s="111">
        <f t="shared" si="158"/>
        <v>260248.9</v>
      </c>
      <c r="G686" s="111">
        <f t="shared" si="158"/>
        <v>30100</v>
      </c>
      <c r="H686" s="111">
        <f t="shared" si="158"/>
        <v>3493056.3000000003</v>
      </c>
      <c r="I686" s="111">
        <f t="shared" si="158"/>
        <v>32684.7</v>
      </c>
      <c r="J686" s="111">
        <f t="shared" si="158"/>
        <v>424182.01200000005</v>
      </c>
      <c r="K686" s="111">
        <f t="shared" si="158"/>
        <v>1933</v>
      </c>
      <c r="L686" s="111">
        <f t="shared" si="158"/>
        <v>397871.39999999991</v>
      </c>
      <c r="M686" s="111">
        <f t="shared" si="158"/>
        <v>81366.2</v>
      </c>
      <c r="N686" s="111">
        <f t="shared" si="158"/>
        <v>505761.59999999992</v>
      </c>
      <c r="O686" s="111">
        <f t="shared" si="158"/>
        <v>81366.2</v>
      </c>
      <c r="P686" s="111">
        <f t="shared" si="158"/>
        <v>609422.5</v>
      </c>
      <c r="Q686" s="111">
        <f t="shared" si="158"/>
        <v>81366.2</v>
      </c>
      <c r="R686" s="116">
        <f t="shared" si="146"/>
        <v>-1722326.2070000002</v>
      </c>
      <c r="S686" s="116">
        <f t="shared" si="155"/>
        <v>13.126811644165368</v>
      </c>
      <c r="T686" s="117">
        <f t="shared" si="147"/>
        <v>137622.49999999991</v>
      </c>
      <c r="U686" s="117">
        <f t="shared" si="148"/>
        <v>152.88110727845532</v>
      </c>
      <c r="V686" s="116">
        <f t="shared" si="149"/>
        <v>107890.20000000001</v>
      </c>
      <c r="W686" s="116">
        <f t="shared" si="150"/>
        <v>127.11685232967235</v>
      </c>
      <c r="X686" s="116">
        <f t="shared" si="151"/>
        <v>103660.90000000008</v>
      </c>
      <c r="Y686" s="116">
        <f t="shared" si="152"/>
        <v>120.49600048718607</v>
      </c>
      <c r="Z686" s="180"/>
    </row>
    <row r="687" spans="1:26">
      <c r="A687" s="103"/>
      <c r="B687" s="118" t="s">
        <v>94</v>
      </c>
      <c r="C687" s="119">
        <v>2111</v>
      </c>
      <c r="D687" s="158">
        <f t="shared" ref="D687:Q692" si="159">SUM(D465,D502,D539,D576,D613)</f>
        <v>32018.874</v>
      </c>
      <c r="E687" s="158">
        <f t="shared" si="159"/>
        <v>0</v>
      </c>
      <c r="F687" s="158">
        <f t="shared" si="159"/>
        <v>36457.700000000004</v>
      </c>
      <c r="G687" s="158">
        <f t="shared" si="159"/>
        <v>1044.4000000000001</v>
      </c>
      <c r="H687" s="158">
        <f t="shared" si="159"/>
        <v>38183.599999999999</v>
      </c>
      <c r="I687" s="158">
        <f t="shared" si="159"/>
        <v>1044.4000000000001</v>
      </c>
      <c r="J687" s="158">
        <f t="shared" si="159"/>
        <v>15413.909999999998</v>
      </c>
      <c r="K687" s="158">
        <f t="shared" si="159"/>
        <v>0</v>
      </c>
      <c r="L687" s="158">
        <f t="shared" si="159"/>
        <v>41971.8</v>
      </c>
      <c r="M687" s="158">
        <f t="shared" si="159"/>
        <v>3133.2</v>
      </c>
      <c r="N687" s="158">
        <f t="shared" si="159"/>
        <v>42076.800000000003</v>
      </c>
      <c r="O687" s="158">
        <f t="shared" si="159"/>
        <v>3133.2</v>
      </c>
      <c r="P687" s="158">
        <f t="shared" si="159"/>
        <v>42176.3</v>
      </c>
      <c r="Q687" s="158">
        <f t="shared" si="159"/>
        <v>3133.2</v>
      </c>
      <c r="R687" s="116">
        <f t="shared" si="146"/>
        <v>4438.8260000000046</v>
      </c>
      <c r="S687" s="116">
        <f t="shared" si="155"/>
        <v>113.86315458813449</v>
      </c>
      <c r="T687" s="117">
        <f t="shared" si="147"/>
        <v>5514.0999999999985</v>
      </c>
      <c r="U687" s="117">
        <f t="shared" si="148"/>
        <v>115.12465130822844</v>
      </c>
      <c r="V687" s="116">
        <f t="shared" si="149"/>
        <v>105</v>
      </c>
      <c r="W687" s="116">
        <f t="shared" si="150"/>
        <v>100.25016796992266</v>
      </c>
      <c r="X687" s="116">
        <f t="shared" si="151"/>
        <v>99.5</v>
      </c>
      <c r="Y687" s="116">
        <f t="shared" si="152"/>
        <v>100.23647235531219</v>
      </c>
      <c r="Z687" s="180"/>
    </row>
    <row r="688" spans="1:26">
      <c r="A688" s="103"/>
      <c r="B688" s="118" t="s">
        <v>135</v>
      </c>
      <c r="C688" s="119">
        <v>2121</v>
      </c>
      <c r="D688" s="158">
        <f t="shared" si="159"/>
        <v>4991.3950000000004</v>
      </c>
      <c r="E688" s="158">
        <f t="shared" si="159"/>
        <v>0</v>
      </c>
      <c r="F688" s="158">
        <f t="shared" si="159"/>
        <v>5465.8</v>
      </c>
      <c r="G688" s="158">
        <f t="shared" si="159"/>
        <v>180.2</v>
      </c>
      <c r="H688" s="158">
        <f t="shared" si="159"/>
        <v>5763.5</v>
      </c>
      <c r="I688" s="158">
        <f t="shared" si="159"/>
        <v>180.2</v>
      </c>
      <c r="J688" s="158">
        <f t="shared" si="159"/>
        <v>2188.1680000000001</v>
      </c>
      <c r="K688" s="158">
        <f t="shared" si="159"/>
        <v>0</v>
      </c>
      <c r="L688" s="158">
        <f t="shared" si="159"/>
        <v>7206.7</v>
      </c>
      <c r="M688" s="158">
        <f t="shared" si="159"/>
        <v>540.4</v>
      </c>
      <c r="N688" s="158">
        <f t="shared" si="159"/>
        <v>7224.7999999999993</v>
      </c>
      <c r="O688" s="158">
        <f t="shared" si="159"/>
        <v>540.4</v>
      </c>
      <c r="P688" s="158">
        <f t="shared" si="159"/>
        <v>7241.9</v>
      </c>
      <c r="Q688" s="158">
        <f t="shared" si="159"/>
        <v>540.4</v>
      </c>
      <c r="R688" s="116">
        <f t="shared" si="146"/>
        <v>474.40499999999975</v>
      </c>
      <c r="S688" s="116">
        <f t="shared" si="155"/>
        <v>109.50445717079091</v>
      </c>
      <c r="T688" s="117">
        <f t="shared" si="147"/>
        <v>1740.8999999999996</v>
      </c>
      <c r="U688" s="117">
        <f t="shared" si="148"/>
        <v>131.85078122141314</v>
      </c>
      <c r="V688" s="116">
        <f t="shared" si="149"/>
        <v>18.099999999999454</v>
      </c>
      <c r="W688" s="116">
        <f t="shared" si="150"/>
        <v>100.25115517504544</v>
      </c>
      <c r="X688" s="116">
        <f t="shared" si="151"/>
        <v>17.100000000000364</v>
      </c>
      <c r="Y688" s="116">
        <f t="shared" si="152"/>
        <v>100.2366847525191</v>
      </c>
      <c r="Z688" s="180"/>
    </row>
    <row r="689" spans="1:26">
      <c r="A689" s="103"/>
      <c r="B689" s="160" t="s">
        <v>96</v>
      </c>
      <c r="C689" s="119">
        <v>2211</v>
      </c>
      <c r="D689" s="158">
        <f t="shared" si="159"/>
        <v>103.2</v>
      </c>
      <c r="E689" s="158">
        <f t="shared" si="159"/>
        <v>0</v>
      </c>
      <c r="F689" s="158">
        <f t="shared" si="159"/>
        <v>241</v>
      </c>
      <c r="G689" s="158">
        <f t="shared" si="159"/>
        <v>0</v>
      </c>
      <c r="H689" s="158">
        <f t="shared" si="159"/>
        <v>241</v>
      </c>
      <c r="I689" s="158">
        <f t="shared" si="159"/>
        <v>0</v>
      </c>
      <c r="J689" s="158">
        <f t="shared" si="159"/>
        <v>0</v>
      </c>
      <c r="K689" s="158">
        <f t="shared" si="159"/>
        <v>0</v>
      </c>
      <c r="L689" s="158">
        <f t="shared" si="159"/>
        <v>259.89999999999998</v>
      </c>
      <c r="M689" s="158">
        <f t="shared" si="159"/>
        <v>0</v>
      </c>
      <c r="N689" s="158">
        <f t="shared" si="159"/>
        <v>264.89999999999998</v>
      </c>
      <c r="O689" s="158">
        <f t="shared" si="159"/>
        <v>0</v>
      </c>
      <c r="P689" s="158">
        <f t="shared" si="159"/>
        <v>264.89999999999998</v>
      </c>
      <c r="Q689" s="158">
        <f t="shared" si="159"/>
        <v>0</v>
      </c>
      <c r="R689" s="116">
        <f t="shared" si="146"/>
        <v>137.80000000000001</v>
      </c>
      <c r="S689" s="116">
        <f t="shared" si="155"/>
        <v>233.52713178294576</v>
      </c>
      <c r="T689" s="117">
        <f t="shared" si="147"/>
        <v>18.899999999999977</v>
      </c>
      <c r="U689" s="117">
        <f t="shared" si="148"/>
        <v>107.84232365145228</v>
      </c>
      <c r="V689" s="116">
        <f t="shared" si="149"/>
        <v>5</v>
      </c>
      <c r="W689" s="116">
        <f t="shared" si="150"/>
        <v>101.92381685263562</v>
      </c>
      <c r="X689" s="116">
        <f t="shared" si="151"/>
        <v>0</v>
      </c>
      <c r="Y689" s="116">
        <f t="shared" si="152"/>
        <v>100</v>
      </c>
      <c r="Z689" s="180"/>
    </row>
    <row r="690" spans="1:26">
      <c r="A690" s="103"/>
      <c r="B690" s="122" t="s">
        <v>97</v>
      </c>
      <c r="C690" s="119">
        <v>2212</v>
      </c>
      <c r="D690" s="158">
        <f t="shared" si="159"/>
        <v>86.9</v>
      </c>
      <c r="E690" s="158">
        <f t="shared" si="159"/>
        <v>0</v>
      </c>
      <c r="F690" s="158">
        <f t="shared" si="159"/>
        <v>90.5</v>
      </c>
      <c r="G690" s="158">
        <f t="shared" si="159"/>
        <v>0</v>
      </c>
      <c r="H690" s="158">
        <f t="shared" si="159"/>
        <v>90.5</v>
      </c>
      <c r="I690" s="158">
        <f t="shared" si="159"/>
        <v>0</v>
      </c>
      <c r="J690" s="158">
        <f t="shared" si="159"/>
        <v>28.799999999999997</v>
      </c>
      <c r="K690" s="158">
        <f t="shared" si="159"/>
        <v>0</v>
      </c>
      <c r="L690" s="158">
        <f t="shared" si="159"/>
        <v>90.5</v>
      </c>
      <c r="M690" s="158">
        <f t="shared" si="159"/>
        <v>0</v>
      </c>
      <c r="N690" s="158">
        <f t="shared" si="159"/>
        <v>90.5</v>
      </c>
      <c r="O690" s="158">
        <f t="shared" si="159"/>
        <v>0</v>
      </c>
      <c r="P690" s="158">
        <f t="shared" si="159"/>
        <v>90.5</v>
      </c>
      <c r="Q690" s="158">
        <f t="shared" si="159"/>
        <v>0</v>
      </c>
      <c r="R690" s="116">
        <f t="shared" si="146"/>
        <v>3.5999999999999943</v>
      </c>
      <c r="S690" s="116">
        <f t="shared" si="155"/>
        <v>104.14269275028769</v>
      </c>
      <c r="T690" s="117">
        <f t="shared" si="147"/>
        <v>0</v>
      </c>
      <c r="U690" s="117">
        <f t="shared" si="148"/>
        <v>100</v>
      </c>
      <c r="V690" s="116">
        <f t="shared" si="149"/>
        <v>0</v>
      </c>
      <c r="W690" s="116">
        <f t="shared" si="150"/>
        <v>100</v>
      </c>
      <c r="X690" s="116">
        <f t="shared" si="151"/>
        <v>0</v>
      </c>
      <c r="Y690" s="116">
        <f t="shared" si="152"/>
        <v>100</v>
      </c>
      <c r="Z690" s="180"/>
    </row>
    <row r="691" spans="1:26">
      <c r="A691" s="103"/>
      <c r="B691" s="118" t="s">
        <v>98</v>
      </c>
      <c r="C691" s="119">
        <v>2213</v>
      </c>
      <c r="D691" s="158">
        <f t="shared" si="159"/>
        <v>600</v>
      </c>
      <c r="E691" s="158">
        <f t="shared" si="159"/>
        <v>0</v>
      </c>
      <c r="F691" s="158">
        <f t="shared" si="159"/>
        <v>600</v>
      </c>
      <c r="G691" s="158">
        <f t="shared" si="159"/>
        <v>0</v>
      </c>
      <c r="H691" s="158">
        <f t="shared" si="159"/>
        <v>600</v>
      </c>
      <c r="I691" s="158">
        <f t="shared" si="159"/>
        <v>0</v>
      </c>
      <c r="J691" s="158">
        <f t="shared" si="159"/>
        <v>150</v>
      </c>
      <c r="K691" s="158">
        <f t="shared" si="159"/>
        <v>0</v>
      </c>
      <c r="L691" s="158">
        <f t="shared" si="159"/>
        <v>600</v>
      </c>
      <c r="M691" s="158">
        <f t="shared" si="159"/>
        <v>0</v>
      </c>
      <c r="N691" s="158">
        <f t="shared" si="159"/>
        <v>600</v>
      </c>
      <c r="O691" s="158">
        <f t="shared" si="159"/>
        <v>0</v>
      </c>
      <c r="P691" s="158">
        <f t="shared" si="159"/>
        <v>600</v>
      </c>
      <c r="Q691" s="158">
        <f t="shared" si="159"/>
        <v>0</v>
      </c>
      <c r="R691" s="116">
        <f t="shared" si="146"/>
        <v>0</v>
      </c>
      <c r="S691" s="116">
        <f t="shared" si="155"/>
        <v>100</v>
      </c>
      <c r="T691" s="117">
        <f t="shared" si="147"/>
        <v>0</v>
      </c>
      <c r="U691" s="117">
        <f t="shared" si="148"/>
        <v>100</v>
      </c>
      <c r="V691" s="116">
        <f t="shared" si="149"/>
        <v>0</v>
      </c>
      <c r="W691" s="116">
        <f t="shared" si="150"/>
        <v>100</v>
      </c>
      <c r="X691" s="116">
        <f t="shared" si="151"/>
        <v>0</v>
      </c>
      <c r="Y691" s="116">
        <f t="shared" si="152"/>
        <v>100</v>
      </c>
      <c r="Z691" s="180"/>
    </row>
    <row r="692" spans="1:26">
      <c r="A692" s="103"/>
      <c r="B692" s="118" t="s">
        <v>99</v>
      </c>
      <c r="C692" s="119">
        <v>2214</v>
      </c>
      <c r="D692" s="158">
        <f t="shared" si="159"/>
        <v>13613.057000000001</v>
      </c>
      <c r="E692" s="158">
        <f t="shared" si="159"/>
        <v>968.3</v>
      </c>
      <c r="F692" s="158">
        <f t="shared" si="159"/>
        <v>18013.8</v>
      </c>
      <c r="G692" s="158">
        <f t="shared" si="159"/>
        <v>2621.4</v>
      </c>
      <c r="H692" s="158">
        <f t="shared" si="159"/>
        <v>20378.8</v>
      </c>
      <c r="I692" s="158">
        <f t="shared" si="159"/>
        <v>2621.4</v>
      </c>
      <c r="J692" s="158">
        <f t="shared" si="159"/>
        <v>9987.65</v>
      </c>
      <c r="K692" s="158">
        <f t="shared" si="159"/>
        <v>0</v>
      </c>
      <c r="L692" s="158">
        <f t="shared" si="159"/>
        <v>21121</v>
      </c>
      <c r="M692" s="158">
        <f t="shared" si="159"/>
        <v>7252.6</v>
      </c>
      <c r="N692" s="158">
        <f t="shared" si="159"/>
        <v>21135.3</v>
      </c>
      <c r="O692" s="158">
        <f t="shared" si="159"/>
        <v>7252.6</v>
      </c>
      <c r="P692" s="158">
        <f t="shared" si="159"/>
        <v>21135.3</v>
      </c>
      <c r="Q692" s="158">
        <f t="shared" si="159"/>
        <v>7252.6</v>
      </c>
      <c r="R692" s="116">
        <f t="shared" si="146"/>
        <v>4400.7429999999986</v>
      </c>
      <c r="S692" s="116">
        <f t="shared" si="155"/>
        <v>132.32736776170114</v>
      </c>
      <c r="T692" s="117">
        <f t="shared" si="147"/>
        <v>3107.2000000000007</v>
      </c>
      <c r="U692" s="117">
        <f t="shared" si="148"/>
        <v>117.24899799042956</v>
      </c>
      <c r="V692" s="116">
        <f t="shared" si="149"/>
        <v>14.299999999999272</v>
      </c>
      <c r="W692" s="116">
        <f t="shared" si="150"/>
        <v>100.06770512759813</v>
      </c>
      <c r="X692" s="116">
        <f t="shared" si="151"/>
        <v>0</v>
      </c>
      <c r="Y692" s="116">
        <f t="shared" si="152"/>
        <v>100</v>
      </c>
      <c r="Z692" s="180"/>
    </row>
    <row r="693" spans="1:26">
      <c r="A693" s="103"/>
      <c r="B693" s="161" t="s">
        <v>100</v>
      </c>
      <c r="C693" s="124">
        <v>2215</v>
      </c>
      <c r="D693" s="163">
        <f t="shared" ref="D693:Q693" si="160">D694+D695+D696+D697</f>
        <v>33846.224999999999</v>
      </c>
      <c r="E693" s="163">
        <f t="shared" si="160"/>
        <v>121.904</v>
      </c>
      <c r="F693" s="163">
        <f t="shared" si="160"/>
        <v>28912</v>
      </c>
      <c r="G693" s="163">
        <f t="shared" si="160"/>
        <v>200</v>
      </c>
      <c r="H693" s="163">
        <f t="shared" si="160"/>
        <v>88077.799999999988</v>
      </c>
      <c r="I693" s="163">
        <f t="shared" si="160"/>
        <v>225</v>
      </c>
      <c r="J693" s="163">
        <f t="shared" si="160"/>
        <v>10917.451999999999</v>
      </c>
      <c r="K693" s="163">
        <f t="shared" si="160"/>
        <v>25</v>
      </c>
      <c r="L693" s="163">
        <f t="shared" si="160"/>
        <v>17016.3</v>
      </c>
      <c r="M693" s="163">
        <f t="shared" si="160"/>
        <v>2000</v>
      </c>
      <c r="N693" s="163">
        <f t="shared" si="160"/>
        <v>17021</v>
      </c>
      <c r="O693" s="163">
        <f t="shared" si="160"/>
        <v>2000</v>
      </c>
      <c r="P693" s="163">
        <f t="shared" si="160"/>
        <v>17021</v>
      </c>
      <c r="Q693" s="163">
        <f t="shared" si="160"/>
        <v>2000</v>
      </c>
      <c r="R693" s="116">
        <f t="shared" si="146"/>
        <v>-4934.2249999999985</v>
      </c>
      <c r="S693" s="116">
        <f t="shared" si="155"/>
        <v>85.421638602237039</v>
      </c>
      <c r="T693" s="117">
        <f t="shared" si="147"/>
        <v>-11895.7</v>
      </c>
      <c r="U693" s="117">
        <f t="shared" si="148"/>
        <v>58.855492529053677</v>
      </c>
      <c r="V693" s="116">
        <f t="shared" si="149"/>
        <v>4.7000000000007276</v>
      </c>
      <c r="W693" s="116">
        <f t="shared" si="150"/>
        <v>100.02762057556578</v>
      </c>
      <c r="X693" s="116">
        <f t="shared" si="151"/>
        <v>0</v>
      </c>
      <c r="Y693" s="116">
        <f t="shared" si="152"/>
        <v>100</v>
      </c>
      <c r="Z693" s="180"/>
    </row>
    <row r="694" spans="1:26">
      <c r="A694" s="103"/>
      <c r="B694" s="126" t="s">
        <v>136</v>
      </c>
      <c r="C694" s="119">
        <v>22151</v>
      </c>
      <c r="D694" s="158">
        <f t="shared" ref="D694:Q704" si="161">SUM(D472,D509,D546,D583,D620)</f>
        <v>77.050000000000011</v>
      </c>
      <c r="E694" s="158">
        <f t="shared" si="161"/>
        <v>0</v>
      </c>
      <c r="F694" s="158">
        <f t="shared" si="161"/>
        <v>75.8</v>
      </c>
      <c r="G694" s="158">
        <f t="shared" si="161"/>
        <v>0</v>
      </c>
      <c r="H694" s="158">
        <f t="shared" si="161"/>
        <v>5.2</v>
      </c>
      <c r="I694" s="158">
        <f t="shared" si="161"/>
        <v>0</v>
      </c>
      <c r="J694" s="158">
        <f t="shared" si="161"/>
        <v>11.4</v>
      </c>
      <c r="K694" s="158">
        <f t="shared" si="161"/>
        <v>0</v>
      </c>
      <c r="L694" s="158">
        <f t="shared" si="161"/>
        <v>5.2</v>
      </c>
      <c r="M694" s="158">
        <f t="shared" si="161"/>
        <v>0</v>
      </c>
      <c r="N694" s="158">
        <f t="shared" si="161"/>
        <v>6</v>
      </c>
      <c r="O694" s="158">
        <f t="shared" si="161"/>
        <v>0</v>
      </c>
      <c r="P694" s="158">
        <f t="shared" si="161"/>
        <v>6</v>
      </c>
      <c r="Q694" s="158">
        <f t="shared" si="161"/>
        <v>0</v>
      </c>
      <c r="R694" s="116">
        <f t="shared" si="146"/>
        <v>-1.2500000000000142</v>
      </c>
      <c r="S694" s="116">
        <f t="shared" si="155"/>
        <v>98.377676833225152</v>
      </c>
      <c r="T694" s="117">
        <f t="shared" si="147"/>
        <v>-70.599999999999994</v>
      </c>
      <c r="U694" s="117">
        <f t="shared" si="148"/>
        <v>6.8601583113456472</v>
      </c>
      <c r="V694" s="116">
        <f t="shared" si="149"/>
        <v>0.79999999999999982</v>
      </c>
      <c r="W694" s="116">
        <f t="shared" si="150"/>
        <v>115.38461538461537</v>
      </c>
      <c r="X694" s="116">
        <f t="shared" si="151"/>
        <v>0</v>
      </c>
      <c r="Y694" s="116">
        <f t="shared" si="152"/>
        <v>100</v>
      </c>
      <c r="Z694" s="180"/>
    </row>
    <row r="695" spans="1:26">
      <c r="A695" s="103"/>
      <c r="B695" s="126" t="s">
        <v>137</v>
      </c>
      <c r="C695" s="119">
        <v>22152</v>
      </c>
      <c r="D695" s="158">
        <f t="shared" si="161"/>
        <v>1.49</v>
      </c>
      <c r="E695" s="158">
        <f t="shared" si="161"/>
        <v>0</v>
      </c>
      <c r="F695" s="158">
        <f t="shared" si="161"/>
        <v>0</v>
      </c>
      <c r="G695" s="158">
        <f t="shared" si="161"/>
        <v>0</v>
      </c>
      <c r="H695" s="158">
        <f t="shared" si="161"/>
        <v>0</v>
      </c>
      <c r="I695" s="158">
        <f t="shared" si="161"/>
        <v>0</v>
      </c>
      <c r="J695" s="158">
        <f t="shared" si="161"/>
        <v>0</v>
      </c>
      <c r="K695" s="158">
        <f t="shared" si="161"/>
        <v>0</v>
      </c>
      <c r="L695" s="158">
        <f t="shared" si="161"/>
        <v>0</v>
      </c>
      <c r="M695" s="158">
        <f t="shared" si="161"/>
        <v>0</v>
      </c>
      <c r="N695" s="158">
        <f t="shared" si="161"/>
        <v>0</v>
      </c>
      <c r="O695" s="158">
        <f t="shared" si="161"/>
        <v>0</v>
      </c>
      <c r="P695" s="158">
        <f t="shared" si="161"/>
        <v>0</v>
      </c>
      <c r="Q695" s="158">
        <f t="shared" si="161"/>
        <v>0</v>
      </c>
      <c r="R695" s="116">
        <f t="shared" si="146"/>
        <v>-1.49</v>
      </c>
      <c r="S695" s="116">
        <f t="shared" si="155"/>
        <v>0</v>
      </c>
      <c r="T695" s="117">
        <f t="shared" si="147"/>
        <v>0</v>
      </c>
      <c r="U695" s="117" t="e">
        <f t="shared" si="148"/>
        <v>#DIV/0!</v>
      </c>
      <c r="V695" s="116">
        <f t="shared" si="149"/>
        <v>0</v>
      </c>
      <c r="W695" s="116" t="e">
        <f t="shared" si="150"/>
        <v>#DIV/0!</v>
      </c>
      <c r="X695" s="116">
        <f t="shared" si="151"/>
        <v>0</v>
      </c>
      <c r="Y695" s="116" t="e">
        <f t="shared" si="152"/>
        <v>#DIV/0!</v>
      </c>
      <c r="Z695" s="180"/>
    </row>
    <row r="696" spans="1:26">
      <c r="A696" s="103"/>
      <c r="B696" s="126" t="s">
        <v>103</v>
      </c>
      <c r="C696" s="119">
        <v>22153</v>
      </c>
      <c r="D696" s="158">
        <f t="shared" si="161"/>
        <v>0</v>
      </c>
      <c r="E696" s="158">
        <f t="shared" si="161"/>
        <v>0</v>
      </c>
      <c r="F696" s="158">
        <f t="shared" si="161"/>
        <v>0</v>
      </c>
      <c r="G696" s="158">
        <f t="shared" si="161"/>
        <v>0</v>
      </c>
      <c r="H696" s="158">
        <f t="shared" si="161"/>
        <v>0</v>
      </c>
      <c r="I696" s="158">
        <f t="shared" si="161"/>
        <v>0</v>
      </c>
      <c r="J696" s="158">
        <f t="shared" si="161"/>
        <v>0</v>
      </c>
      <c r="K696" s="158">
        <f t="shared" si="161"/>
        <v>0</v>
      </c>
      <c r="L696" s="158">
        <f t="shared" si="161"/>
        <v>0</v>
      </c>
      <c r="M696" s="158">
        <f t="shared" si="161"/>
        <v>0</v>
      </c>
      <c r="N696" s="158">
        <f t="shared" si="161"/>
        <v>0</v>
      </c>
      <c r="O696" s="158">
        <f t="shared" si="161"/>
        <v>0</v>
      </c>
      <c r="P696" s="158">
        <f t="shared" si="161"/>
        <v>0</v>
      </c>
      <c r="Q696" s="158">
        <f t="shared" si="161"/>
        <v>0</v>
      </c>
      <c r="R696" s="116">
        <f t="shared" si="146"/>
        <v>0</v>
      </c>
      <c r="S696" s="116" t="e">
        <f t="shared" si="155"/>
        <v>#DIV/0!</v>
      </c>
      <c r="T696" s="117">
        <f t="shared" si="147"/>
        <v>0</v>
      </c>
      <c r="U696" s="117" t="e">
        <f t="shared" si="148"/>
        <v>#DIV/0!</v>
      </c>
      <c r="V696" s="116">
        <f t="shared" si="149"/>
        <v>0</v>
      </c>
      <c r="W696" s="116" t="e">
        <f t="shared" si="150"/>
        <v>#DIV/0!</v>
      </c>
      <c r="X696" s="116">
        <f t="shared" si="151"/>
        <v>0</v>
      </c>
      <c r="Y696" s="116" t="e">
        <f t="shared" si="152"/>
        <v>#DIV/0!</v>
      </c>
      <c r="Z696" s="180"/>
    </row>
    <row r="697" spans="1:26">
      <c r="A697" s="103"/>
      <c r="B697" s="126" t="s">
        <v>138</v>
      </c>
      <c r="C697" s="119">
        <v>22154</v>
      </c>
      <c r="D697" s="158">
        <f t="shared" si="161"/>
        <v>33767.684999999998</v>
      </c>
      <c r="E697" s="158">
        <f t="shared" si="161"/>
        <v>121.904</v>
      </c>
      <c r="F697" s="158">
        <f t="shared" si="161"/>
        <v>28836.2</v>
      </c>
      <c r="G697" s="158">
        <f t="shared" si="161"/>
        <v>200</v>
      </c>
      <c r="H697" s="158">
        <f t="shared" si="161"/>
        <v>88072.599999999991</v>
      </c>
      <c r="I697" s="158">
        <f t="shared" si="161"/>
        <v>225</v>
      </c>
      <c r="J697" s="158">
        <f t="shared" si="161"/>
        <v>10906.052</v>
      </c>
      <c r="K697" s="158">
        <f t="shared" si="161"/>
        <v>25</v>
      </c>
      <c r="L697" s="158">
        <f t="shared" si="161"/>
        <v>17011.099999999999</v>
      </c>
      <c r="M697" s="158">
        <f t="shared" si="161"/>
        <v>2000</v>
      </c>
      <c r="N697" s="158">
        <f t="shared" si="161"/>
        <v>17015</v>
      </c>
      <c r="O697" s="158">
        <f t="shared" si="161"/>
        <v>2000</v>
      </c>
      <c r="P697" s="158">
        <f t="shared" si="161"/>
        <v>17015</v>
      </c>
      <c r="Q697" s="158">
        <f t="shared" si="161"/>
        <v>2000</v>
      </c>
      <c r="R697" s="116">
        <f t="shared" si="146"/>
        <v>-4931.4849999999969</v>
      </c>
      <c r="S697" s="116">
        <f t="shared" si="155"/>
        <v>85.395845169723657</v>
      </c>
      <c r="T697" s="117">
        <f t="shared" si="147"/>
        <v>-11825.100000000002</v>
      </c>
      <c r="U697" s="117">
        <f t="shared" si="148"/>
        <v>58.992169564644435</v>
      </c>
      <c r="V697" s="116">
        <f t="shared" si="149"/>
        <v>3.9000000000014552</v>
      </c>
      <c r="W697" s="116">
        <f t="shared" si="150"/>
        <v>100.02292620700601</v>
      </c>
      <c r="X697" s="116">
        <f t="shared" si="151"/>
        <v>0</v>
      </c>
      <c r="Y697" s="116">
        <f t="shared" si="152"/>
        <v>100</v>
      </c>
      <c r="Z697" s="180"/>
    </row>
    <row r="698" spans="1:26">
      <c r="A698" s="103"/>
      <c r="B698" s="122" t="s">
        <v>105</v>
      </c>
      <c r="C698" s="119">
        <v>2217</v>
      </c>
      <c r="D698" s="158">
        <f t="shared" si="161"/>
        <v>0</v>
      </c>
      <c r="E698" s="158">
        <f t="shared" si="161"/>
        <v>0</v>
      </c>
      <c r="F698" s="158">
        <f t="shared" si="161"/>
        <v>0</v>
      </c>
      <c r="G698" s="158">
        <f t="shared" si="161"/>
        <v>0</v>
      </c>
      <c r="H698" s="158">
        <f t="shared" si="161"/>
        <v>0</v>
      </c>
      <c r="I698" s="158">
        <f t="shared" si="161"/>
        <v>0</v>
      </c>
      <c r="J698" s="158">
        <f t="shared" si="161"/>
        <v>0</v>
      </c>
      <c r="K698" s="158">
        <f t="shared" si="161"/>
        <v>0</v>
      </c>
      <c r="L698" s="158">
        <f t="shared" si="161"/>
        <v>0</v>
      </c>
      <c r="M698" s="158">
        <f t="shared" si="161"/>
        <v>0</v>
      </c>
      <c r="N698" s="158">
        <f t="shared" si="161"/>
        <v>0</v>
      </c>
      <c r="O698" s="158">
        <f t="shared" si="161"/>
        <v>0</v>
      </c>
      <c r="P698" s="158">
        <f t="shared" si="161"/>
        <v>0</v>
      </c>
      <c r="Q698" s="158">
        <f t="shared" si="161"/>
        <v>0</v>
      </c>
      <c r="R698" s="116">
        <f t="shared" si="146"/>
        <v>0</v>
      </c>
      <c r="S698" s="116" t="e">
        <f t="shared" si="155"/>
        <v>#DIV/0!</v>
      </c>
      <c r="T698" s="117">
        <f t="shared" si="147"/>
        <v>0</v>
      </c>
      <c r="U698" s="117" t="e">
        <f t="shared" si="148"/>
        <v>#DIV/0!</v>
      </c>
      <c r="V698" s="116">
        <f t="shared" si="149"/>
        <v>0</v>
      </c>
      <c r="W698" s="116" t="e">
        <f t="shared" si="150"/>
        <v>#DIV/0!</v>
      </c>
      <c r="X698" s="116">
        <f t="shared" si="151"/>
        <v>0</v>
      </c>
      <c r="Y698" s="116" t="e">
        <f t="shared" si="152"/>
        <v>#DIV/0!</v>
      </c>
      <c r="Z698" s="180"/>
    </row>
    <row r="699" spans="1:26">
      <c r="A699" s="103"/>
      <c r="B699" s="118" t="s">
        <v>106</v>
      </c>
      <c r="C699" s="119">
        <v>2218</v>
      </c>
      <c r="D699" s="158">
        <f t="shared" si="161"/>
        <v>0</v>
      </c>
      <c r="E699" s="158">
        <f t="shared" si="161"/>
        <v>0</v>
      </c>
      <c r="F699" s="158">
        <f t="shared" si="161"/>
        <v>0</v>
      </c>
      <c r="G699" s="158">
        <f t="shared" si="161"/>
        <v>0</v>
      </c>
      <c r="H699" s="158">
        <f t="shared" si="161"/>
        <v>0</v>
      </c>
      <c r="I699" s="158">
        <f t="shared" si="161"/>
        <v>0</v>
      </c>
      <c r="J699" s="158">
        <f t="shared" si="161"/>
        <v>0</v>
      </c>
      <c r="K699" s="158">
        <f t="shared" si="161"/>
        <v>0</v>
      </c>
      <c r="L699" s="158">
        <f t="shared" si="161"/>
        <v>0</v>
      </c>
      <c r="M699" s="158">
        <f t="shared" si="161"/>
        <v>0</v>
      </c>
      <c r="N699" s="158">
        <f t="shared" si="161"/>
        <v>0</v>
      </c>
      <c r="O699" s="158">
        <f t="shared" si="161"/>
        <v>0</v>
      </c>
      <c r="P699" s="158">
        <f t="shared" si="161"/>
        <v>0</v>
      </c>
      <c r="Q699" s="158">
        <f t="shared" si="161"/>
        <v>0</v>
      </c>
      <c r="R699" s="116">
        <f t="shared" si="146"/>
        <v>0</v>
      </c>
      <c r="S699" s="116" t="e">
        <f t="shared" si="155"/>
        <v>#DIV/0!</v>
      </c>
      <c r="T699" s="117">
        <f t="shared" si="147"/>
        <v>0</v>
      </c>
      <c r="U699" s="117" t="e">
        <f t="shared" si="148"/>
        <v>#DIV/0!</v>
      </c>
      <c r="V699" s="116">
        <f t="shared" si="149"/>
        <v>0</v>
      </c>
      <c r="W699" s="116" t="e">
        <f t="shared" si="150"/>
        <v>#DIV/0!</v>
      </c>
      <c r="X699" s="116">
        <f t="shared" si="151"/>
        <v>0</v>
      </c>
      <c r="Y699" s="116" t="e">
        <f t="shared" si="152"/>
        <v>#DIV/0!</v>
      </c>
      <c r="Z699" s="180"/>
    </row>
    <row r="700" spans="1:26">
      <c r="A700" s="103"/>
      <c r="B700" s="118" t="s">
        <v>139</v>
      </c>
      <c r="C700" s="119">
        <v>2221</v>
      </c>
      <c r="D700" s="158">
        <f t="shared" si="161"/>
        <v>291.39400000000001</v>
      </c>
      <c r="E700" s="158">
        <f t="shared" si="161"/>
        <v>0</v>
      </c>
      <c r="F700" s="158">
        <f t="shared" si="161"/>
        <v>0</v>
      </c>
      <c r="G700" s="158">
        <f t="shared" si="161"/>
        <v>0</v>
      </c>
      <c r="H700" s="158">
        <f t="shared" si="161"/>
        <v>0</v>
      </c>
      <c r="I700" s="158">
        <f t="shared" si="161"/>
        <v>0</v>
      </c>
      <c r="J700" s="158">
        <f t="shared" si="161"/>
        <v>0</v>
      </c>
      <c r="K700" s="158">
        <f t="shared" si="161"/>
        <v>0</v>
      </c>
      <c r="L700" s="158">
        <f t="shared" si="161"/>
        <v>0</v>
      </c>
      <c r="M700" s="158">
        <f t="shared" si="161"/>
        <v>0</v>
      </c>
      <c r="N700" s="158">
        <f t="shared" si="161"/>
        <v>0</v>
      </c>
      <c r="O700" s="158">
        <f t="shared" si="161"/>
        <v>0</v>
      </c>
      <c r="P700" s="158">
        <f t="shared" si="161"/>
        <v>0</v>
      </c>
      <c r="Q700" s="158">
        <f t="shared" si="161"/>
        <v>0</v>
      </c>
      <c r="R700" s="116">
        <f t="shared" si="146"/>
        <v>-291.39400000000001</v>
      </c>
      <c r="S700" s="116">
        <f t="shared" si="155"/>
        <v>0</v>
      </c>
      <c r="T700" s="117">
        <f t="shared" si="147"/>
        <v>0</v>
      </c>
      <c r="U700" s="117" t="e">
        <f t="shared" si="148"/>
        <v>#DIV/0!</v>
      </c>
      <c r="V700" s="116">
        <f t="shared" si="149"/>
        <v>0</v>
      </c>
      <c r="W700" s="116" t="e">
        <f t="shared" si="150"/>
        <v>#DIV/0!</v>
      </c>
      <c r="X700" s="116">
        <f t="shared" si="151"/>
        <v>0</v>
      </c>
      <c r="Y700" s="116" t="e">
        <f t="shared" si="152"/>
        <v>#DIV/0!</v>
      </c>
      <c r="Z700" s="180"/>
    </row>
    <row r="701" spans="1:26" ht="25.5">
      <c r="A701" s="103"/>
      <c r="B701" s="128" t="s">
        <v>108</v>
      </c>
      <c r="C701" s="119">
        <v>2222</v>
      </c>
      <c r="D701" s="158">
        <f t="shared" si="161"/>
        <v>7764.55</v>
      </c>
      <c r="E701" s="158">
        <f t="shared" si="161"/>
        <v>0</v>
      </c>
      <c r="F701" s="158">
        <f t="shared" si="161"/>
        <v>6909.2000000000007</v>
      </c>
      <c r="G701" s="158">
        <f t="shared" si="161"/>
        <v>500</v>
      </c>
      <c r="H701" s="158">
        <f t="shared" si="161"/>
        <v>6643.2</v>
      </c>
      <c r="I701" s="158">
        <f t="shared" si="161"/>
        <v>715.1</v>
      </c>
      <c r="J701" s="158">
        <f t="shared" si="161"/>
        <v>2411.23</v>
      </c>
      <c r="K701" s="158">
        <f t="shared" si="161"/>
        <v>0</v>
      </c>
      <c r="L701" s="158">
        <f t="shared" si="161"/>
        <v>7054.2</v>
      </c>
      <c r="M701" s="158">
        <f t="shared" si="161"/>
        <v>2000</v>
      </c>
      <c r="N701" s="158">
        <f t="shared" si="161"/>
        <v>7056.5</v>
      </c>
      <c r="O701" s="158">
        <f t="shared" si="161"/>
        <v>2000</v>
      </c>
      <c r="P701" s="158">
        <f t="shared" si="161"/>
        <v>7056.5</v>
      </c>
      <c r="Q701" s="158">
        <f t="shared" si="161"/>
        <v>2000</v>
      </c>
      <c r="R701" s="116">
        <f t="shared" ref="R701:R764" si="162">F701-D701</f>
        <v>-855.34999999999945</v>
      </c>
      <c r="S701" s="116">
        <f t="shared" si="155"/>
        <v>88.983907631478971</v>
      </c>
      <c r="T701" s="117">
        <f t="shared" ref="T701:T764" si="163">L701-F701</f>
        <v>144.99999999999909</v>
      </c>
      <c r="U701" s="117">
        <f t="shared" ref="U701:U764" si="164">L701/F701*100</f>
        <v>102.0986510739304</v>
      </c>
      <c r="V701" s="116">
        <f t="shared" ref="V701:V764" si="165">N701-L701</f>
        <v>2.3000000000001819</v>
      </c>
      <c r="W701" s="116">
        <f t="shared" ref="W701:W764" si="166">+N701/L701*100</f>
        <v>100.03260468940489</v>
      </c>
      <c r="X701" s="116">
        <f t="shared" ref="X701:X764" si="167">P701-N701</f>
        <v>0</v>
      </c>
      <c r="Y701" s="116">
        <f t="shared" ref="Y701:Y764" si="168">+P701/N701*100</f>
        <v>100</v>
      </c>
      <c r="Z701" s="180"/>
    </row>
    <row r="702" spans="1:26">
      <c r="A702" s="103"/>
      <c r="B702" s="128" t="s">
        <v>109</v>
      </c>
      <c r="C702" s="129">
        <v>2223</v>
      </c>
      <c r="D702" s="158">
        <f t="shared" si="161"/>
        <v>319.60000000000002</v>
      </c>
      <c r="E702" s="158">
        <f t="shared" si="161"/>
        <v>0</v>
      </c>
      <c r="F702" s="158">
        <f t="shared" si="161"/>
        <v>598.70000000000005</v>
      </c>
      <c r="G702" s="158">
        <f t="shared" si="161"/>
        <v>0</v>
      </c>
      <c r="H702" s="158">
        <f t="shared" si="161"/>
        <v>598.70000000000005</v>
      </c>
      <c r="I702" s="158">
        <f t="shared" si="161"/>
        <v>0</v>
      </c>
      <c r="J702" s="158">
        <f t="shared" si="161"/>
        <v>598.5</v>
      </c>
      <c r="K702" s="158">
        <f t="shared" si="161"/>
        <v>0</v>
      </c>
      <c r="L702" s="158">
        <f t="shared" si="161"/>
        <v>500</v>
      </c>
      <c r="M702" s="158">
        <f t="shared" si="161"/>
        <v>0</v>
      </c>
      <c r="N702" s="158">
        <f t="shared" si="161"/>
        <v>500</v>
      </c>
      <c r="O702" s="158">
        <f t="shared" si="161"/>
        <v>0</v>
      </c>
      <c r="P702" s="158">
        <f t="shared" si="161"/>
        <v>700</v>
      </c>
      <c r="Q702" s="158">
        <f t="shared" si="161"/>
        <v>0</v>
      </c>
      <c r="R702" s="116">
        <f t="shared" si="162"/>
        <v>279.10000000000002</v>
      </c>
      <c r="S702" s="116">
        <f t="shared" si="155"/>
        <v>187.3279098873592</v>
      </c>
      <c r="T702" s="117">
        <f t="shared" si="163"/>
        <v>-98.700000000000045</v>
      </c>
      <c r="U702" s="117">
        <f t="shared" si="164"/>
        <v>83.514280942041083</v>
      </c>
      <c r="V702" s="116">
        <f t="shared" si="165"/>
        <v>0</v>
      </c>
      <c r="W702" s="116">
        <f t="shared" si="166"/>
        <v>100</v>
      </c>
      <c r="X702" s="116">
        <f t="shared" si="167"/>
        <v>200</v>
      </c>
      <c r="Y702" s="116">
        <f t="shared" si="168"/>
        <v>140</v>
      </c>
      <c r="Z702" s="180"/>
    </row>
    <row r="703" spans="1:26">
      <c r="A703" s="103"/>
      <c r="B703" s="128" t="s">
        <v>145</v>
      </c>
      <c r="C703" s="119">
        <v>2224</v>
      </c>
      <c r="D703" s="158">
        <f t="shared" si="161"/>
        <v>4327.04</v>
      </c>
      <c r="E703" s="158">
        <f t="shared" si="161"/>
        <v>580</v>
      </c>
      <c r="F703" s="158">
        <f t="shared" si="161"/>
        <v>4963.8</v>
      </c>
      <c r="G703" s="158">
        <f t="shared" si="161"/>
        <v>744</v>
      </c>
      <c r="H703" s="158">
        <f t="shared" si="161"/>
        <v>7281.8</v>
      </c>
      <c r="I703" s="158">
        <f t="shared" si="161"/>
        <v>963.6</v>
      </c>
      <c r="J703" s="158">
        <f t="shared" si="161"/>
        <v>2480</v>
      </c>
      <c r="K703" s="158">
        <f t="shared" si="161"/>
        <v>0</v>
      </c>
      <c r="L703" s="158">
        <f t="shared" si="161"/>
        <v>5000</v>
      </c>
      <c r="M703" s="158">
        <f t="shared" si="161"/>
        <v>5940</v>
      </c>
      <c r="N703" s="158">
        <f t="shared" si="161"/>
        <v>5000</v>
      </c>
      <c r="O703" s="158">
        <f t="shared" si="161"/>
        <v>5940</v>
      </c>
      <c r="P703" s="158">
        <f t="shared" si="161"/>
        <v>5000</v>
      </c>
      <c r="Q703" s="158">
        <f t="shared" si="161"/>
        <v>5940</v>
      </c>
      <c r="R703" s="116">
        <f t="shared" si="162"/>
        <v>636.76000000000022</v>
      </c>
      <c r="S703" s="116">
        <f t="shared" si="155"/>
        <v>114.71583345658927</v>
      </c>
      <c r="T703" s="117">
        <f t="shared" si="163"/>
        <v>36.199999999999818</v>
      </c>
      <c r="U703" s="117">
        <f t="shared" si="164"/>
        <v>100.72927998710665</v>
      </c>
      <c r="V703" s="116">
        <f t="shared" si="165"/>
        <v>0</v>
      </c>
      <c r="W703" s="116">
        <f t="shared" si="166"/>
        <v>100</v>
      </c>
      <c r="X703" s="116">
        <f t="shared" si="167"/>
        <v>0</v>
      </c>
      <c r="Y703" s="116">
        <f t="shared" si="168"/>
        <v>100</v>
      </c>
      <c r="Z703" s="180"/>
    </row>
    <row r="704" spans="1:26">
      <c r="A704" s="103"/>
      <c r="B704" s="128" t="s">
        <v>140</v>
      </c>
      <c r="C704" s="119">
        <v>2225</v>
      </c>
      <c r="D704" s="158">
        <f t="shared" si="161"/>
        <v>0</v>
      </c>
      <c r="E704" s="158">
        <f t="shared" si="161"/>
        <v>0</v>
      </c>
      <c r="F704" s="158">
        <f t="shared" si="161"/>
        <v>0</v>
      </c>
      <c r="G704" s="158">
        <f t="shared" si="161"/>
        <v>0</v>
      </c>
      <c r="H704" s="158">
        <f t="shared" si="161"/>
        <v>0</v>
      </c>
      <c r="I704" s="158">
        <f t="shared" si="161"/>
        <v>0</v>
      </c>
      <c r="J704" s="158">
        <f t="shared" si="161"/>
        <v>0</v>
      </c>
      <c r="K704" s="158">
        <f t="shared" si="161"/>
        <v>0</v>
      </c>
      <c r="L704" s="158">
        <f t="shared" si="161"/>
        <v>0</v>
      </c>
      <c r="M704" s="158">
        <f t="shared" si="161"/>
        <v>0</v>
      </c>
      <c r="N704" s="158">
        <f t="shared" si="161"/>
        <v>0</v>
      </c>
      <c r="O704" s="158">
        <f t="shared" si="161"/>
        <v>0</v>
      </c>
      <c r="P704" s="158">
        <f t="shared" si="161"/>
        <v>0</v>
      </c>
      <c r="Q704" s="158">
        <f t="shared" si="161"/>
        <v>0</v>
      </c>
      <c r="R704" s="116">
        <f t="shared" si="162"/>
        <v>0</v>
      </c>
      <c r="S704" s="116" t="e">
        <f t="shared" si="155"/>
        <v>#DIV/0!</v>
      </c>
      <c r="T704" s="117">
        <f t="shared" si="163"/>
        <v>0</v>
      </c>
      <c r="U704" s="117" t="e">
        <f t="shared" si="164"/>
        <v>#DIV/0!</v>
      </c>
      <c r="V704" s="116">
        <f t="shared" si="165"/>
        <v>0</v>
      </c>
      <c r="W704" s="116" t="e">
        <f t="shared" si="166"/>
        <v>#DIV/0!</v>
      </c>
      <c r="X704" s="116">
        <f t="shared" si="167"/>
        <v>0</v>
      </c>
      <c r="Y704" s="116" t="e">
        <f t="shared" si="168"/>
        <v>#DIV/0!</v>
      </c>
      <c r="Z704" s="180"/>
    </row>
    <row r="705" spans="1:26">
      <c r="A705" s="103"/>
      <c r="B705" s="131" t="s">
        <v>112</v>
      </c>
      <c r="C705" s="132">
        <v>2231</v>
      </c>
      <c r="D705" s="167">
        <f t="shared" ref="D705:Q705" si="169">D706+D707+D708+D709</f>
        <v>1698.9</v>
      </c>
      <c r="E705" s="167">
        <f t="shared" si="169"/>
        <v>0</v>
      </c>
      <c r="F705" s="167">
        <f t="shared" si="169"/>
        <v>2805.9</v>
      </c>
      <c r="G705" s="167">
        <f t="shared" si="169"/>
        <v>0</v>
      </c>
      <c r="H705" s="167">
        <f t="shared" si="169"/>
        <v>2805.9</v>
      </c>
      <c r="I705" s="167">
        <f t="shared" si="169"/>
        <v>0</v>
      </c>
      <c r="J705" s="167">
        <f t="shared" si="169"/>
        <v>919.0139999999999</v>
      </c>
      <c r="K705" s="167">
        <f t="shared" si="169"/>
        <v>0</v>
      </c>
      <c r="L705" s="167">
        <f t="shared" si="169"/>
        <v>2764.4</v>
      </c>
      <c r="M705" s="167">
        <f t="shared" si="169"/>
        <v>0</v>
      </c>
      <c r="N705" s="167">
        <f t="shared" si="169"/>
        <v>2764.4</v>
      </c>
      <c r="O705" s="167">
        <f t="shared" si="169"/>
        <v>0</v>
      </c>
      <c r="P705" s="167">
        <f t="shared" si="169"/>
        <v>2769.4</v>
      </c>
      <c r="Q705" s="167">
        <f t="shared" si="169"/>
        <v>0</v>
      </c>
      <c r="R705" s="116">
        <f t="shared" si="162"/>
        <v>1107</v>
      </c>
      <c r="S705" s="116">
        <f t="shared" si="155"/>
        <v>165.15980928836305</v>
      </c>
      <c r="T705" s="117">
        <f t="shared" si="163"/>
        <v>-41.5</v>
      </c>
      <c r="U705" s="117">
        <f t="shared" si="164"/>
        <v>98.520973662639449</v>
      </c>
      <c r="V705" s="116">
        <f t="shared" si="165"/>
        <v>0</v>
      </c>
      <c r="W705" s="116">
        <f t="shared" si="166"/>
        <v>100</v>
      </c>
      <c r="X705" s="116">
        <f t="shared" si="167"/>
        <v>5</v>
      </c>
      <c r="Y705" s="116">
        <f t="shared" si="168"/>
        <v>100.18087107509768</v>
      </c>
      <c r="Z705" s="180"/>
    </row>
    <row r="706" spans="1:26">
      <c r="A706" s="103"/>
      <c r="B706" s="128" t="s">
        <v>113</v>
      </c>
      <c r="C706" s="119">
        <v>22311100</v>
      </c>
      <c r="D706" s="158">
        <f t="shared" ref="D706:Q714" si="170">SUM(D484,D521,D558,D595,D632)</f>
        <v>127.9</v>
      </c>
      <c r="E706" s="158">
        <f t="shared" si="170"/>
        <v>0</v>
      </c>
      <c r="F706" s="158">
        <f t="shared" si="170"/>
        <v>152.9</v>
      </c>
      <c r="G706" s="158">
        <f t="shared" si="170"/>
        <v>0</v>
      </c>
      <c r="H706" s="158">
        <f t="shared" si="170"/>
        <v>152.9</v>
      </c>
      <c r="I706" s="158">
        <f t="shared" si="170"/>
        <v>0</v>
      </c>
      <c r="J706" s="158">
        <f t="shared" si="170"/>
        <v>59.3</v>
      </c>
      <c r="K706" s="158">
        <f t="shared" si="170"/>
        <v>0</v>
      </c>
      <c r="L706" s="158">
        <f t="shared" si="170"/>
        <v>164.4</v>
      </c>
      <c r="M706" s="158">
        <f t="shared" si="170"/>
        <v>0</v>
      </c>
      <c r="N706" s="158">
        <f t="shared" si="170"/>
        <v>164.4</v>
      </c>
      <c r="O706" s="158">
        <f t="shared" si="170"/>
        <v>0</v>
      </c>
      <c r="P706" s="158">
        <f t="shared" si="170"/>
        <v>169.4</v>
      </c>
      <c r="Q706" s="158">
        <f t="shared" si="170"/>
        <v>0</v>
      </c>
      <c r="R706" s="116">
        <f t="shared" si="162"/>
        <v>25</v>
      </c>
      <c r="S706" s="116">
        <f t="shared" si="155"/>
        <v>119.54652071931196</v>
      </c>
      <c r="T706" s="117">
        <f t="shared" si="163"/>
        <v>11.5</v>
      </c>
      <c r="U706" s="117">
        <f t="shared" si="164"/>
        <v>107.52125572269458</v>
      </c>
      <c r="V706" s="116">
        <f t="shared" si="165"/>
        <v>0</v>
      </c>
      <c r="W706" s="116">
        <f t="shared" si="166"/>
        <v>100</v>
      </c>
      <c r="X706" s="116">
        <f t="shared" si="167"/>
        <v>5</v>
      </c>
      <c r="Y706" s="116">
        <f t="shared" si="168"/>
        <v>103.04136253041362</v>
      </c>
      <c r="Z706" s="180"/>
    </row>
    <row r="707" spans="1:26">
      <c r="A707" s="103"/>
      <c r="B707" s="128" t="s">
        <v>114</v>
      </c>
      <c r="C707" s="119">
        <v>22311200</v>
      </c>
      <c r="D707" s="158">
        <f t="shared" si="170"/>
        <v>1571</v>
      </c>
      <c r="E707" s="158">
        <f t="shared" si="170"/>
        <v>0</v>
      </c>
      <c r="F707" s="158">
        <f t="shared" si="170"/>
        <v>2653</v>
      </c>
      <c r="G707" s="158">
        <f t="shared" si="170"/>
        <v>0</v>
      </c>
      <c r="H707" s="158">
        <f t="shared" si="170"/>
        <v>2653</v>
      </c>
      <c r="I707" s="158">
        <f t="shared" si="170"/>
        <v>0</v>
      </c>
      <c r="J707" s="158">
        <f t="shared" si="170"/>
        <v>859.71399999999994</v>
      </c>
      <c r="K707" s="158">
        <f t="shared" si="170"/>
        <v>0</v>
      </c>
      <c r="L707" s="158">
        <f t="shared" si="170"/>
        <v>2600</v>
      </c>
      <c r="M707" s="158">
        <f t="shared" si="170"/>
        <v>0</v>
      </c>
      <c r="N707" s="158">
        <f t="shared" si="170"/>
        <v>2600</v>
      </c>
      <c r="O707" s="158">
        <f t="shared" si="170"/>
        <v>0</v>
      </c>
      <c r="P707" s="158">
        <f t="shared" si="170"/>
        <v>2600</v>
      </c>
      <c r="Q707" s="158">
        <f t="shared" si="170"/>
        <v>0</v>
      </c>
      <c r="R707" s="116">
        <f t="shared" si="162"/>
        <v>1082</v>
      </c>
      <c r="S707" s="116">
        <f t="shared" si="155"/>
        <v>168.87332908975173</v>
      </c>
      <c r="T707" s="117">
        <f t="shared" si="163"/>
        <v>-53</v>
      </c>
      <c r="U707" s="117">
        <f t="shared" si="164"/>
        <v>98.002261590652097</v>
      </c>
      <c r="V707" s="116">
        <f t="shared" si="165"/>
        <v>0</v>
      </c>
      <c r="W707" s="116">
        <f t="shared" si="166"/>
        <v>100</v>
      </c>
      <c r="X707" s="116">
        <f t="shared" si="167"/>
        <v>0</v>
      </c>
      <c r="Y707" s="116">
        <f t="shared" si="168"/>
        <v>100</v>
      </c>
      <c r="Z707" s="180"/>
    </row>
    <row r="708" spans="1:26" ht="25.5">
      <c r="A708" s="103"/>
      <c r="B708" s="128" t="s">
        <v>115</v>
      </c>
      <c r="C708" s="119">
        <v>22311300</v>
      </c>
      <c r="D708" s="158">
        <f t="shared" si="170"/>
        <v>0</v>
      </c>
      <c r="E708" s="158">
        <f t="shared" si="170"/>
        <v>0</v>
      </c>
      <c r="F708" s="158">
        <f t="shared" si="170"/>
        <v>0</v>
      </c>
      <c r="G708" s="158">
        <f t="shared" si="170"/>
        <v>0</v>
      </c>
      <c r="H708" s="158">
        <f t="shared" si="170"/>
        <v>0</v>
      </c>
      <c r="I708" s="158">
        <f t="shared" si="170"/>
        <v>0</v>
      </c>
      <c r="J708" s="158">
        <f t="shared" si="170"/>
        <v>0</v>
      </c>
      <c r="K708" s="158">
        <f t="shared" si="170"/>
        <v>0</v>
      </c>
      <c r="L708" s="158">
        <f t="shared" si="170"/>
        <v>0</v>
      </c>
      <c r="M708" s="158">
        <f t="shared" si="170"/>
        <v>0</v>
      </c>
      <c r="N708" s="158">
        <f t="shared" si="170"/>
        <v>0</v>
      </c>
      <c r="O708" s="158">
        <f t="shared" si="170"/>
        <v>0</v>
      </c>
      <c r="P708" s="158">
        <f t="shared" si="170"/>
        <v>0</v>
      </c>
      <c r="Q708" s="158">
        <f t="shared" si="170"/>
        <v>0</v>
      </c>
      <c r="R708" s="116">
        <f t="shared" si="162"/>
        <v>0</v>
      </c>
      <c r="S708" s="116" t="e">
        <f t="shared" si="155"/>
        <v>#DIV/0!</v>
      </c>
      <c r="T708" s="117">
        <f t="shared" si="163"/>
        <v>0</v>
      </c>
      <c r="U708" s="117" t="e">
        <f t="shared" si="164"/>
        <v>#DIV/0!</v>
      </c>
      <c r="V708" s="116">
        <f t="shared" si="165"/>
        <v>0</v>
      </c>
      <c r="W708" s="116" t="e">
        <f t="shared" si="166"/>
        <v>#DIV/0!</v>
      </c>
      <c r="X708" s="116">
        <f t="shared" si="167"/>
        <v>0</v>
      </c>
      <c r="Y708" s="116" t="e">
        <f t="shared" si="168"/>
        <v>#DIV/0!</v>
      </c>
      <c r="Z708" s="180"/>
    </row>
    <row r="709" spans="1:26">
      <c r="A709" s="103"/>
      <c r="B709" s="128" t="s">
        <v>116</v>
      </c>
      <c r="C709" s="119">
        <v>22311400</v>
      </c>
      <c r="D709" s="158">
        <f t="shared" si="170"/>
        <v>0</v>
      </c>
      <c r="E709" s="158">
        <f t="shared" si="170"/>
        <v>0</v>
      </c>
      <c r="F709" s="158">
        <f t="shared" si="170"/>
        <v>0</v>
      </c>
      <c r="G709" s="158">
        <f t="shared" si="170"/>
        <v>0</v>
      </c>
      <c r="H709" s="158">
        <f t="shared" si="170"/>
        <v>0</v>
      </c>
      <c r="I709" s="158">
        <f t="shared" si="170"/>
        <v>0</v>
      </c>
      <c r="J709" s="158">
        <f t="shared" si="170"/>
        <v>0</v>
      </c>
      <c r="K709" s="158">
        <f t="shared" si="170"/>
        <v>0</v>
      </c>
      <c r="L709" s="158">
        <f t="shared" si="170"/>
        <v>0</v>
      </c>
      <c r="M709" s="158">
        <f t="shared" si="170"/>
        <v>0</v>
      </c>
      <c r="N709" s="158">
        <f t="shared" si="170"/>
        <v>0</v>
      </c>
      <c r="O709" s="158">
        <f t="shared" si="170"/>
        <v>0</v>
      </c>
      <c r="P709" s="158">
        <f t="shared" si="170"/>
        <v>0</v>
      </c>
      <c r="Q709" s="158">
        <f t="shared" si="170"/>
        <v>0</v>
      </c>
      <c r="R709" s="116">
        <f t="shared" si="162"/>
        <v>0</v>
      </c>
      <c r="S709" s="116" t="e">
        <f t="shared" si="155"/>
        <v>#DIV/0!</v>
      </c>
      <c r="T709" s="117">
        <f t="shared" si="163"/>
        <v>0</v>
      </c>
      <c r="U709" s="117" t="e">
        <f t="shared" si="164"/>
        <v>#DIV/0!</v>
      </c>
      <c r="V709" s="116">
        <f t="shared" si="165"/>
        <v>0</v>
      </c>
      <c r="W709" s="116" t="e">
        <f t="shared" si="166"/>
        <v>#DIV/0!</v>
      </c>
      <c r="X709" s="116">
        <f t="shared" si="167"/>
        <v>0</v>
      </c>
      <c r="Y709" s="116" t="e">
        <f t="shared" si="168"/>
        <v>#DIV/0!</v>
      </c>
      <c r="Z709" s="180"/>
    </row>
    <row r="710" spans="1:26">
      <c r="A710" s="103"/>
      <c r="B710" s="128" t="s">
        <v>117</v>
      </c>
      <c r="C710" s="119">
        <v>2235</v>
      </c>
      <c r="D710" s="158">
        <f t="shared" si="170"/>
        <v>0</v>
      </c>
      <c r="E710" s="158">
        <f t="shared" si="170"/>
        <v>0</v>
      </c>
      <c r="F710" s="158">
        <f t="shared" si="170"/>
        <v>0</v>
      </c>
      <c r="G710" s="158">
        <f t="shared" si="170"/>
        <v>0</v>
      </c>
      <c r="H710" s="158">
        <f t="shared" si="170"/>
        <v>0</v>
      </c>
      <c r="I710" s="158">
        <f t="shared" si="170"/>
        <v>0</v>
      </c>
      <c r="J710" s="158">
        <f t="shared" si="170"/>
        <v>0</v>
      </c>
      <c r="K710" s="158">
        <f t="shared" si="170"/>
        <v>0</v>
      </c>
      <c r="L710" s="158">
        <f t="shared" si="170"/>
        <v>0</v>
      </c>
      <c r="M710" s="158">
        <f t="shared" si="170"/>
        <v>0</v>
      </c>
      <c r="N710" s="158">
        <f t="shared" si="170"/>
        <v>0</v>
      </c>
      <c r="O710" s="158">
        <f t="shared" si="170"/>
        <v>0</v>
      </c>
      <c r="P710" s="158">
        <f t="shared" si="170"/>
        <v>0</v>
      </c>
      <c r="Q710" s="158">
        <f t="shared" si="170"/>
        <v>0</v>
      </c>
      <c r="R710" s="116">
        <f t="shared" si="162"/>
        <v>0</v>
      </c>
      <c r="S710" s="116" t="e">
        <f t="shared" si="155"/>
        <v>#DIV/0!</v>
      </c>
      <c r="T710" s="117">
        <f t="shared" si="163"/>
        <v>0</v>
      </c>
      <c r="U710" s="117" t="e">
        <f t="shared" si="164"/>
        <v>#DIV/0!</v>
      </c>
      <c r="V710" s="116">
        <f t="shared" si="165"/>
        <v>0</v>
      </c>
      <c r="W710" s="116" t="e">
        <f t="shared" si="166"/>
        <v>#DIV/0!</v>
      </c>
      <c r="X710" s="116">
        <f t="shared" si="167"/>
        <v>0</v>
      </c>
      <c r="Y710" s="116" t="e">
        <f t="shared" si="168"/>
        <v>#DIV/0!</v>
      </c>
      <c r="Z710" s="180"/>
    </row>
    <row r="711" spans="1:26">
      <c r="A711" s="103"/>
      <c r="B711" s="118" t="s">
        <v>118</v>
      </c>
      <c r="C711" s="135">
        <v>2511</v>
      </c>
      <c r="D711" s="158">
        <f t="shared" si="170"/>
        <v>3350</v>
      </c>
      <c r="E711" s="158">
        <f t="shared" si="170"/>
        <v>0</v>
      </c>
      <c r="F711" s="158">
        <f t="shared" si="170"/>
        <v>0</v>
      </c>
      <c r="G711" s="158">
        <f t="shared" si="170"/>
        <v>0</v>
      </c>
      <c r="H711" s="158">
        <f t="shared" si="170"/>
        <v>0</v>
      </c>
      <c r="I711" s="158">
        <f t="shared" si="170"/>
        <v>0</v>
      </c>
      <c r="J711" s="158">
        <f t="shared" si="170"/>
        <v>0</v>
      </c>
      <c r="K711" s="158">
        <f t="shared" si="170"/>
        <v>0</v>
      </c>
      <c r="L711" s="158">
        <f t="shared" si="170"/>
        <v>0</v>
      </c>
      <c r="M711" s="158">
        <f t="shared" si="170"/>
        <v>0</v>
      </c>
      <c r="N711" s="158">
        <f t="shared" si="170"/>
        <v>0</v>
      </c>
      <c r="O711" s="158">
        <f t="shared" si="170"/>
        <v>0</v>
      </c>
      <c r="P711" s="158">
        <f t="shared" si="170"/>
        <v>0</v>
      </c>
      <c r="Q711" s="158">
        <f t="shared" si="170"/>
        <v>0</v>
      </c>
      <c r="R711" s="116">
        <f t="shared" si="162"/>
        <v>-3350</v>
      </c>
      <c r="S711" s="116">
        <f t="shared" si="155"/>
        <v>0</v>
      </c>
      <c r="T711" s="117">
        <f t="shared" si="163"/>
        <v>0</v>
      </c>
      <c r="U711" s="117" t="e">
        <f t="shared" si="164"/>
        <v>#DIV/0!</v>
      </c>
      <c r="V711" s="116">
        <f t="shared" si="165"/>
        <v>0</v>
      </c>
      <c r="W711" s="116" t="e">
        <f t="shared" si="166"/>
        <v>#DIV/0!</v>
      </c>
      <c r="X711" s="116">
        <f t="shared" si="167"/>
        <v>0</v>
      </c>
      <c r="Y711" s="116" t="e">
        <f t="shared" si="168"/>
        <v>#DIV/0!</v>
      </c>
      <c r="Z711" s="180"/>
    </row>
    <row r="712" spans="1:26">
      <c r="A712" s="103"/>
      <c r="B712" s="118" t="s">
        <v>119</v>
      </c>
      <c r="C712" s="135">
        <v>2512</v>
      </c>
      <c r="D712" s="158">
        <f t="shared" si="170"/>
        <v>0</v>
      </c>
      <c r="E712" s="158">
        <f t="shared" si="170"/>
        <v>0</v>
      </c>
      <c r="F712" s="158">
        <f t="shared" si="170"/>
        <v>0</v>
      </c>
      <c r="G712" s="158">
        <f t="shared" si="170"/>
        <v>0</v>
      </c>
      <c r="H712" s="158">
        <f t="shared" si="170"/>
        <v>0</v>
      </c>
      <c r="I712" s="158">
        <f t="shared" si="170"/>
        <v>0</v>
      </c>
      <c r="J712" s="158">
        <f t="shared" si="170"/>
        <v>0</v>
      </c>
      <c r="K712" s="158">
        <f t="shared" si="170"/>
        <v>0</v>
      </c>
      <c r="L712" s="158">
        <f t="shared" si="170"/>
        <v>0</v>
      </c>
      <c r="M712" s="158">
        <f t="shared" si="170"/>
        <v>0</v>
      </c>
      <c r="N712" s="158">
        <f t="shared" si="170"/>
        <v>0</v>
      </c>
      <c r="O712" s="158">
        <f t="shared" si="170"/>
        <v>0</v>
      </c>
      <c r="P712" s="158">
        <f t="shared" si="170"/>
        <v>0</v>
      </c>
      <c r="Q712" s="158">
        <f t="shared" si="170"/>
        <v>0</v>
      </c>
      <c r="R712" s="116">
        <f t="shared" si="162"/>
        <v>0</v>
      </c>
      <c r="S712" s="116" t="e">
        <f t="shared" si="155"/>
        <v>#DIV/0!</v>
      </c>
      <c r="T712" s="117">
        <f t="shared" si="163"/>
        <v>0</v>
      </c>
      <c r="U712" s="117" t="e">
        <f t="shared" si="164"/>
        <v>#DIV/0!</v>
      </c>
      <c r="V712" s="116">
        <f t="shared" si="165"/>
        <v>0</v>
      </c>
      <c r="W712" s="116" t="e">
        <f t="shared" si="166"/>
        <v>#DIV/0!</v>
      </c>
      <c r="X712" s="116">
        <f t="shared" si="167"/>
        <v>0</v>
      </c>
      <c r="Y712" s="116" t="e">
        <f t="shared" si="168"/>
        <v>#DIV/0!</v>
      </c>
      <c r="Z712" s="180"/>
    </row>
    <row r="713" spans="1:26">
      <c r="A713" s="103"/>
      <c r="B713" s="118" t="s">
        <v>146</v>
      </c>
      <c r="C713" s="135">
        <v>2521</v>
      </c>
      <c r="D713" s="158">
        <f t="shared" si="170"/>
        <v>0</v>
      </c>
      <c r="E713" s="158">
        <f t="shared" si="170"/>
        <v>0</v>
      </c>
      <c r="F713" s="158">
        <f t="shared" si="170"/>
        <v>0</v>
      </c>
      <c r="G713" s="158">
        <f t="shared" si="170"/>
        <v>0</v>
      </c>
      <c r="H713" s="158">
        <f t="shared" si="170"/>
        <v>0</v>
      </c>
      <c r="I713" s="158">
        <f t="shared" si="170"/>
        <v>0</v>
      </c>
      <c r="J713" s="158">
        <f t="shared" si="170"/>
        <v>0</v>
      </c>
      <c r="K713" s="158">
        <f t="shared" si="170"/>
        <v>0</v>
      </c>
      <c r="L713" s="158">
        <f t="shared" si="170"/>
        <v>0</v>
      </c>
      <c r="M713" s="158">
        <f t="shared" si="170"/>
        <v>0</v>
      </c>
      <c r="N713" s="158">
        <f t="shared" si="170"/>
        <v>0</v>
      </c>
      <c r="O713" s="158">
        <f t="shared" si="170"/>
        <v>0</v>
      </c>
      <c r="P713" s="158">
        <f t="shared" si="170"/>
        <v>0</v>
      </c>
      <c r="Q713" s="158">
        <f t="shared" si="170"/>
        <v>0</v>
      </c>
      <c r="R713" s="116">
        <f t="shared" si="162"/>
        <v>0</v>
      </c>
      <c r="S713" s="116" t="e">
        <f t="shared" si="155"/>
        <v>#DIV/0!</v>
      </c>
      <c r="T713" s="117">
        <f t="shared" si="163"/>
        <v>0</v>
      </c>
      <c r="U713" s="117" t="e">
        <f t="shared" si="164"/>
        <v>#DIV/0!</v>
      </c>
      <c r="V713" s="116">
        <f t="shared" si="165"/>
        <v>0</v>
      </c>
      <c r="W713" s="116" t="e">
        <f t="shared" si="166"/>
        <v>#DIV/0!</v>
      </c>
      <c r="X713" s="116">
        <f t="shared" si="167"/>
        <v>0</v>
      </c>
      <c r="Y713" s="116" t="e">
        <f t="shared" si="168"/>
        <v>#DIV/0!</v>
      </c>
      <c r="Z713" s="180"/>
    </row>
    <row r="714" spans="1:26" ht="25.5">
      <c r="A714" s="103"/>
      <c r="B714" s="136" t="s">
        <v>121</v>
      </c>
      <c r="C714" s="119">
        <v>2721</v>
      </c>
      <c r="D714" s="158">
        <f t="shared" si="170"/>
        <v>0</v>
      </c>
      <c r="E714" s="158">
        <f t="shared" si="170"/>
        <v>0</v>
      </c>
      <c r="F714" s="158">
        <f t="shared" si="170"/>
        <v>0</v>
      </c>
      <c r="G714" s="158">
        <f t="shared" si="170"/>
        <v>0</v>
      </c>
      <c r="H714" s="158">
        <f t="shared" si="170"/>
        <v>0</v>
      </c>
      <c r="I714" s="158">
        <f t="shared" si="170"/>
        <v>0</v>
      </c>
      <c r="J714" s="158">
        <f t="shared" si="170"/>
        <v>0</v>
      </c>
      <c r="K714" s="158">
        <f t="shared" si="170"/>
        <v>0</v>
      </c>
      <c r="L714" s="158">
        <f t="shared" si="170"/>
        <v>0</v>
      </c>
      <c r="M714" s="158">
        <f t="shared" si="170"/>
        <v>0</v>
      </c>
      <c r="N714" s="158">
        <f t="shared" si="170"/>
        <v>0</v>
      </c>
      <c r="O714" s="158">
        <f t="shared" si="170"/>
        <v>0</v>
      </c>
      <c r="P714" s="158">
        <f t="shared" si="170"/>
        <v>0</v>
      </c>
      <c r="Q714" s="158">
        <f t="shared" si="170"/>
        <v>0</v>
      </c>
      <c r="R714" s="116">
        <f t="shared" si="162"/>
        <v>0</v>
      </c>
      <c r="S714" s="116" t="e">
        <f t="shared" si="155"/>
        <v>#DIV/0!</v>
      </c>
      <c r="T714" s="117">
        <f t="shared" si="163"/>
        <v>0</v>
      </c>
      <c r="U714" s="117" t="e">
        <f t="shared" si="164"/>
        <v>#DIV/0!</v>
      </c>
      <c r="V714" s="116">
        <f t="shared" si="165"/>
        <v>0</v>
      </c>
      <c r="W714" s="116" t="e">
        <f t="shared" si="166"/>
        <v>#DIV/0!</v>
      </c>
      <c r="X714" s="116">
        <f t="shared" si="167"/>
        <v>0</v>
      </c>
      <c r="Y714" s="116" t="e">
        <f t="shared" si="168"/>
        <v>#DIV/0!</v>
      </c>
      <c r="Z714" s="180"/>
    </row>
    <row r="715" spans="1:26">
      <c r="A715" s="103"/>
      <c r="B715" s="140" t="s">
        <v>126</v>
      </c>
      <c r="C715" s="119"/>
      <c r="D715" s="169">
        <f t="shared" ref="D715:Q715" si="171">SUM(D716:D720)</f>
        <v>1879563.9720000001</v>
      </c>
      <c r="E715" s="169">
        <f t="shared" si="171"/>
        <v>2991.6</v>
      </c>
      <c r="F715" s="169">
        <f t="shared" si="171"/>
        <v>155190.5</v>
      </c>
      <c r="G715" s="169">
        <f t="shared" si="171"/>
        <v>24810</v>
      </c>
      <c r="H715" s="169">
        <f t="shared" si="171"/>
        <v>3322391.5</v>
      </c>
      <c r="I715" s="169">
        <f t="shared" si="171"/>
        <v>26935</v>
      </c>
      <c r="J715" s="169">
        <f t="shared" si="171"/>
        <v>379087.28800000006</v>
      </c>
      <c r="K715" s="169">
        <f t="shared" si="171"/>
        <v>1908</v>
      </c>
      <c r="L715" s="169">
        <f t="shared" si="171"/>
        <v>294286.59999999998</v>
      </c>
      <c r="M715" s="169">
        <f t="shared" si="171"/>
        <v>60500</v>
      </c>
      <c r="N715" s="169">
        <f t="shared" si="171"/>
        <v>402027.39999999997</v>
      </c>
      <c r="O715" s="169">
        <f t="shared" si="171"/>
        <v>60500</v>
      </c>
      <c r="P715" s="169">
        <f t="shared" si="171"/>
        <v>505366.7</v>
      </c>
      <c r="Q715" s="169">
        <f t="shared" si="171"/>
        <v>60500</v>
      </c>
      <c r="R715" s="116">
        <f t="shared" si="162"/>
        <v>-1724373.4720000001</v>
      </c>
      <c r="S715" s="116">
        <f t="shared" si="155"/>
        <v>8.2567288111436508</v>
      </c>
      <c r="T715" s="117">
        <f t="shared" si="163"/>
        <v>139096.09999999998</v>
      </c>
      <c r="U715" s="117">
        <f t="shared" si="164"/>
        <v>189.62926210045072</v>
      </c>
      <c r="V715" s="116">
        <f t="shared" si="165"/>
        <v>107740.79999999999</v>
      </c>
      <c r="W715" s="116">
        <f t="shared" si="166"/>
        <v>136.61084126834183</v>
      </c>
      <c r="X715" s="116">
        <f t="shared" si="167"/>
        <v>103339.30000000005</v>
      </c>
      <c r="Y715" s="116">
        <f t="shared" si="168"/>
        <v>125.70454153124888</v>
      </c>
      <c r="Z715" s="180"/>
    </row>
    <row r="716" spans="1:26">
      <c r="A716" s="103"/>
      <c r="B716" s="118" t="s">
        <v>127</v>
      </c>
      <c r="C716" s="119">
        <v>3111</v>
      </c>
      <c r="D716" s="158">
        <f t="shared" ref="D716:Q720" si="172">SUM(D494,D531,D568,D605,D642)</f>
        <v>1820879.162</v>
      </c>
      <c r="E716" s="158">
        <f t="shared" si="172"/>
        <v>0</v>
      </c>
      <c r="F716" s="158">
        <f t="shared" si="172"/>
        <v>154599.79999999999</v>
      </c>
      <c r="G716" s="158">
        <f t="shared" si="172"/>
        <v>0</v>
      </c>
      <c r="H716" s="158">
        <f t="shared" si="172"/>
        <v>3259254.8</v>
      </c>
      <c r="I716" s="158">
        <f t="shared" si="172"/>
        <v>0</v>
      </c>
      <c r="J716" s="158">
        <f t="shared" si="172"/>
        <v>340273.79200000002</v>
      </c>
      <c r="K716" s="158">
        <f t="shared" si="172"/>
        <v>0</v>
      </c>
      <c r="L716" s="158">
        <f t="shared" si="172"/>
        <v>184473.09999999998</v>
      </c>
      <c r="M716" s="158">
        <f t="shared" si="172"/>
        <v>0</v>
      </c>
      <c r="N716" s="158">
        <f t="shared" si="172"/>
        <v>335977.39999999997</v>
      </c>
      <c r="O716" s="158">
        <f t="shared" si="172"/>
        <v>0</v>
      </c>
      <c r="P716" s="158">
        <f t="shared" si="172"/>
        <v>439316.7</v>
      </c>
      <c r="Q716" s="158">
        <f t="shared" si="172"/>
        <v>0</v>
      </c>
      <c r="R716" s="116">
        <f t="shared" si="162"/>
        <v>-1666279.362</v>
      </c>
      <c r="S716" s="116">
        <f t="shared" si="155"/>
        <v>8.4903931697582902</v>
      </c>
      <c r="T716" s="117">
        <f t="shared" si="163"/>
        <v>29873.299999999988</v>
      </c>
      <c r="U716" s="117">
        <f t="shared" si="164"/>
        <v>119.32298748122572</v>
      </c>
      <c r="V716" s="116">
        <f t="shared" si="165"/>
        <v>151504.29999999999</v>
      </c>
      <c r="W716" s="116">
        <f t="shared" si="166"/>
        <v>182.12812599777422</v>
      </c>
      <c r="X716" s="116">
        <f t="shared" si="167"/>
        <v>103339.30000000005</v>
      </c>
      <c r="Y716" s="116">
        <f t="shared" si="168"/>
        <v>130.75781287669946</v>
      </c>
      <c r="Z716" s="180"/>
    </row>
    <row r="717" spans="1:26">
      <c r="A717" s="103"/>
      <c r="B717" s="118" t="s">
        <v>128</v>
      </c>
      <c r="C717" s="119">
        <v>3112</v>
      </c>
      <c r="D717" s="158">
        <f t="shared" si="172"/>
        <v>12133</v>
      </c>
      <c r="E717" s="158">
        <f t="shared" si="172"/>
        <v>0</v>
      </c>
      <c r="F717" s="158">
        <f t="shared" si="172"/>
        <v>590.70000000000005</v>
      </c>
      <c r="G717" s="158">
        <f t="shared" si="172"/>
        <v>0</v>
      </c>
      <c r="H717" s="158">
        <f t="shared" si="172"/>
        <v>590.70000000000005</v>
      </c>
      <c r="I717" s="158">
        <f t="shared" si="172"/>
        <v>145</v>
      </c>
      <c r="J717" s="158">
        <f t="shared" si="172"/>
        <v>266.596</v>
      </c>
      <c r="K717" s="158">
        <f t="shared" si="172"/>
        <v>0</v>
      </c>
      <c r="L717" s="158">
        <f t="shared" si="172"/>
        <v>49813.5</v>
      </c>
      <c r="M717" s="158">
        <f t="shared" si="172"/>
        <v>0</v>
      </c>
      <c r="N717" s="158">
        <f t="shared" si="172"/>
        <v>6050</v>
      </c>
      <c r="O717" s="158">
        <f t="shared" si="172"/>
        <v>0</v>
      </c>
      <c r="P717" s="158">
        <f t="shared" si="172"/>
        <v>6050</v>
      </c>
      <c r="Q717" s="158">
        <f t="shared" si="172"/>
        <v>0</v>
      </c>
      <c r="R717" s="116">
        <f t="shared" si="162"/>
        <v>-11542.3</v>
      </c>
      <c r="S717" s="116">
        <f t="shared" si="155"/>
        <v>4.8685403445149591</v>
      </c>
      <c r="T717" s="117">
        <f t="shared" si="163"/>
        <v>49222.8</v>
      </c>
      <c r="U717" s="117">
        <f t="shared" si="164"/>
        <v>8432.9608938547481</v>
      </c>
      <c r="V717" s="116">
        <f t="shared" si="165"/>
        <v>-43763.5</v>
      </c>
      <c r="W717" s="116">
        <f t="shared" si="166"/>
        <v>12.145301976371867</v>
      </c>
      <c r="X717" s="116">
        <f t="shared" si="167"/>
        <v>0</v>
      </c>
      <c r="Y717" s="116">
        <f t="shared" si="168"/>
        <v>100</v>
      </c>
      <c r="Z717" s="180"/>
    </row>
    <row r="718" spans="1:26">
      <c r="A718" s="103"/>
      <c r="B718" s="118" t="s">
        <v>129</v>
      </c>
      <c r="C718" s="119">
        <v>3113</v>
      </c>
      <c r="D718" s="158">
        <f t="shared" si="172"/>
        <v>0</v>
      </c>
      <c r="E718" s="158">
        <f t="shared" si="172"/>
        <v>0</v>
      </c>
      <c r="F718" s="158">
        <f t="shared" si="172"/>
        <v>0</v>
      </c>
      <c r="G718" s="158">
        <f t="shared" si="172"/>
        <v>0</v>
      </c>
      <c r="H718" s="158">
        <f t="shared" si="172"/>
        <v>0</v>
      </c>
      <c r="I718" s="158">
        <f t="shared" si="172"/>
        <v>0</v>
      </c>
      <c r="J718" s="158">
        <f t="shared" si="172"/>
        <v>0</v>
      </c>
      <c r="K718" s="158">
        <f t="shared" si="172"/>
        <v>0</v>
      </c>
      <c r="L718" s="158">
        <f t="shared" si="172"/>
        <v>0</v>
      </c>
      <c r="M718" s="158">
        <f t="shared" si="172"/>
        <v>0</v>
      </c>
      <c r="N718" s="158">
        <f t="shared" si="172"/>
        <v>0</v>
      </c>
      <c r="O718" s="158">
        <f t="shared" si="172"/>
        <v>0</v>
      </c>
      <c r="P718" s="158">
        <f t="shared" si="172"/>
        <v>0</v>
      </c>
      <c r="Q718" s="158">
        <f t="shared" si="172"/>
        <v>0</v>
      </c>
      <c r="R718" s="116">
        <f t="shared" si="162"/>
        <v>0</v>
      </c>
      <c r="S718" s="116" t="e">
        <f t="shared" ref="S718:S781" si="173">+F718/D718*100</f>
        <v>#DIV/0!</v>
      </c>
      <c r="T718" s="117">
        <f t="shared" si="163"/>
        <v>0</v>
      </c>
      <c r="U718" s="117" t="e">
        <f t="shared" si="164"/>
        <v>#DIV/0!</v>
      </c>
      <c r="V718" s="116">
        <f t="shared" si="165"/>
        <v>0</v>
      </c>
      <c r="W718" s="116" t="e">
        <f t="shared" si="166"/>
        <v>#DIV/0!</v>
      </c>
      <c r="X718" s="116">
        <f t="shared" si="167"/>
        <v>0</v>
      </c>
      <c r="Y718" s="116" t="e">
        <f t="shared" si="168"/>
        <v>#DIV/0!</v>
      </c>
      <c r="Z718" s="180"/>
    </row>
    <row r="719" spans="1:26" ht="25.5">
      <c r="A719" s="103"/>
      <c r="B719" s="142" t="s">
        <v>130</v>
      </c>
      <c r="C719" s="129">
        <v>3122</v>
      </c>
      <c r="D719" s="158">
        <f t="shared" si="172"/>
        <v>46551.81</v>
      </c>
      <c r="E719" s="158">
        <f t="shared" si="172"/>
        <v>2991.6</v>
      </c>
      <c r="F719" s="158">
        <f t="shared" si="172"/>
        <v>0</v>
      </c>
      <c r="G719" s="158">
        <f t="shared" si="172"/>
        <v>24810</v>
      </c>
      <c r="H719" s="158">
        <f t="shared" si="172"/>
        <v>62546</v>
      </c>
      <c r="I719" s="158">
        <f t="shared" si="172"/>
        <v>26790</v>
      </c>
      <c r="J719" s="158">
        <f t="shared" si="172"/>
        <v>38546.9</v>
      </c>
      <c r="K719" s="158">
        <f t="shared" si="172"/>
        <v>1908</v>
      </c>
      <c r="L719" s="158">
        <f t="shared" si="172"/>
        <v>60000</v>
      </c>
      <c r="M719" s="158">
        <f t="shared" si="172"/>
        <v>60500</v>
      </c>
      <c r="N719" s="158">
        <f t="shared" si="172"/>
        <v>60000</v>
      </c>
      <c r="O719" s="158">
        <f t="shared" si="172"/>
        <v>60500</v>
      </c>
      <c r="P719" s="158">
        <f t="shared" si="172"/>
        <v>60000</v>
      </c>
      <c r="Q719" s="158">
        <f t="shared" si="172"/>
        <v>60500</v>
      </c>
      <c r="R719" s="116">
        <f t="shared" si="162"/>
        <v>-46551.81</v>
      </c>
      <c r="S719" s="116">
        <f t="shared" si="173"/>
        <v>0</v>
      </c>
      <c r="T719" s="117">
        <f t="shared" si="163"/>
        <v>60000</v>
      </c>
      <c r="U719" s="117" t="e">
        <f t="shared" si="164"/>
        <v>#DIV/0!</v>
      </c>
      <c r="V719" s="116">
        <f t="shared" si="165"/>
        <v>0</v>
      </c>
      <c r="W719" s="116">
        <f t="shared" si="166"/>
        <v>100</v>
      </c>
      <c r="X719" s="116">
        <f t="shared" si="167"/>
        <v>0</v>
      </c>
      <c r="Y719" s="116">
        <f t="shared" si="168"/>
        <v>100</v>
      </c>
      <c r="Z719" s="180"/>
    </row>
    <row r="720" spans="1:26" ht="25.5">
      <c r="A720" s="103"/>
      <c r="B720" s="142" t="s">
        <v>132</v>
      </c>
      <c r="C720" s="129">
        <v>3314</v>
      </c>
      <c r="D720" s="158">
        <f t="shared" si="172"/>
        <v>0</v>
      </c>
      <c r="E720" s="158">
        <f t="shared" si="172"/>
        <v>0</v>
      </c>
      <c r="F720" s="158">
        <f t="shared" si="172"/>
        <v>0</v>
      </c>
      <c r="G720" s="158">
        <f t="shared" si="172"/>
        <v>0</v>
      </c>
      <c r="H720" s="158">
        <f t="shared" si="172"/>
        <v>0</v>
      </c>
      <c r="I720" s="158">
        <f t="shared" si="172"/>
        <v>0</v>
      </c>
      <c r="J720" s="158">
        <f t="shared" si="172"/>
        <v>0</v>
      </c>
      <c r="K720" s="158">
        <f t="shared" si="172"/>
        <v>0</v>
      </c>
      <c r="L720" s="158">
        <f t="shared" si="172"/>
        <v>0</v>
      </c>
      <c r="M720" s="158">
        <f t="shared" si="172"/>
        <v>0</v>
      </c>
      <c r="N720" s="158">
        <f t="shared" si="172"/>
        <v>0</v>
      </c>
      <c r="O720" s="158">
        <f t="shared" si="172"/>
        <v>0</v>
      </c>
      <c r="P720" s="158">
        <f t="shared" si="172"/>
        <v>0</v>
      </c>
      <c r="Q720" s="158">
        <f t="shared" si="172"/>
        <v>0</v>
      </c>
      <c r="R720" s="116">
        <f t="shared" si="162"/>
        <v>0</v>
      </c>
      <c r="S720" s="116" t="e">
        <f t="shared" si="173"/>
        <v>#DIV/0!</v>
      </c>
      <c r="T720" s="117">
        <f t="shared" si="163"/>
        <v>0</v>
      </c>
      <c r="U720" s="117" t="e">
        <f t="shared" si="164"/>
        <v>#DIV/0!</v>
      </c>
      <c r="V720" s="116">
        <f t="shared" si="165"/>
        <v>0</v>
      </c>
      <c r="W720" s="116" t="e">
        <f t="shared" si="166"/>
        <v>#DIV/0!</v>
      </c>
      <c r="X720" s="116">
        <f t="shared" si="167"/>
        <v>0</v>
      </c>
      <c r="Y720" s="116" t="e">
        <f t="shared" si="168"/>
        <v>#DIV/0!</v>
      </c>
      <c r="Z720" s="180"/>
    </row>
    <row r="721" spans="1:26">
      <c r="A721" s="103"/>
      <c r="B721" s="185"/>
      <c r="C721" s="186"/>
      <c r="D721" s="120"/>
      <c r="E721" s="120"/>
      <c r="F721" s="120"/>
      <c r="G721" s="120"/>
      <c r="H721" s="120"/>
      <c r="I721" s="120"/>
      <c r="J721" s="158"/>
      <c r="K721" s="158"/>
      <c r="L721" s="120"/>
      <c r="M721" s="120"/>
      <c r="N721" s="120"/>
      <c r="O721" s="120"/>
      <c r="P721" s="120"/>
      <c r="Q721" s="120"/>
      <c r="R721" s="116">
        <f t="shared" si="162"/>
        <v>0</v>
      </c>
      <c r="S721" s="116" t="e">
        <f t="shared" si="173"/>
        <v>#DIV/0!</v>
      </c>
      <c r="T721" s="117">
        <f t="shared" si="163"/>
        <v>0</v>
      </c>
      <c r="U721" s="117" t="e">
        <f t="shared" si="164"/>
        <v>#DIV/0!</v>
      </c>
      <c r="V721" s="116">
        <f t="shared" si="165"/>
        <v>0</v>
      </c>
      <c r="W721" s="116" t="e">
        <f t="shared" si="166"/>
        <v>#DIV/0!</v>
      </c>
      <c r="X721" s="116">
        <f t="shared" si="167"/>
        <v>0</v>
      </c>
      <c r="Y721" s="116" t="e">
        <f t="shared" si="168"/>
        <v>#DIV/0!</v>
      </c>
      <c r="Z721" s="180"/>
    </row>
    <row r="722" spans="1:26" outlineLevel="1">
      <c r="A722" s="103">
        <v>14</v>
      </c>
      <c r="B722" s="175" t="s">
        <v>168</v>
      </c>
      <c r="C722" s="154" t="s">
        <v>169</v>
      </c>
      <c r="D722" s="151"/>
      <c r="E722" s="151"/>
      <c r="F722" s="151"/>
      <c r="G722" s="151"/>
      <c r="H722" s="151"/>
      <c r="I722" s="151"/>
      <c r="J722" s="152"/>
      <c r="K722" s="152"/>
      <c r="L722" s="151"/>
      <c r="M722" s="151"/>
      <c r="N722" s="151"/>
      <c r="O722" s="151"/>
      <c r="P722" s="151"/>
      <c r="Q722" s="151"/>
      <c r="R722" s="116">
        <f t="shared" si="162"/>
        <v>0</v>
      </c>
      <c r="S722" s="116" t="e">
        <f t="shared" si="173"/>
        <v>#DIV/0!</v>
      </c>
      <c r="T722" s="117">
        <f t="shared" si="163"/>
        <v>0</v>
      </c>
      <c r="U722" s="117" t="e">
        <f t="shared" si="164"/>
        <v>#DIV/0!</v>
      </c>
      <c r="V722" s="116">
        <f t="shared" si="165"/>
        <v>0</v>
      </c>
      <c r="W722" s="116" t="e">
        <f t="shared" si="166"/>
        <v>#DIV/0!</v>
      </c>
      <c r="X722" s="116">
        <f t="shared" si="167"/>
        <v>0</v>
      </c>
      <c r="Y722" s="116" t="e">
        <f t="shared" si="168"/>
        <v>#DIV/0!</v>
      </c>
      <c r="Z722" s="180"/>
    </row>
    <row r="723" spans="1:26" outlineLevel="1">
      <c r="A723" s="103"/>
      <c r="B723" s="176" t="s">
        <v>134</v>
      </c>
      <c r="C723" s="154"/>
      <c r="D723" s="111">
        <f>SUM(D724:D730,D735:D752)-D742</f>
        <v>120191.05000000002</v>
      </c>
      <c r="E723" s="111">
        <f>SUM(E724:E730,E735:E752)</f>
        <v>0</v>
      </c>
      <c r="F723" s="111">
        <f>SUM(F724:F730,F735:F752)</f>
        <v>132363</v>
      </c>
      <c r="G723" s="111">
        <f>SUM(G724:G730,G735:G752)</f>
        <v>90</v>
      </c>
      <c r="H723" s="111">
        <f>SUM(H724:H730,H735:H752)</f>
        <v>150696.19999999998</v>
      </c>
      <c r="I723" s="111">
        <f>SUM(I724:I730,I735:I752)</f>
        <v>12090</v>
      </c>
      <c r="J723" s="155">
        <f>SUM(J724:J730,J735:J752)-J742</f>
        <v>52747.709000000003</v>
      </c>
      <c r="K723" s="155">
        <f t="shared" ref="K723:Q723" si="174">SUM(K724:K730,K735:K752)</f>
        <v>0</v>
      </c>
      <c r="L723" s="111">
        <f t="shared" si="174"/>
        <v>159075.79999999999</v>
      </c>
      <c r="M723" s="111">
        <f t="shared" si="174"/>
        <v>99</v>
      </c>
      <c r="N723" s="111">
        <f t="shared" si="174"/>
        <v>174935</v>
      </c>
      <c r="O723" s="111">
        <f t="shared" si="174"/>
        <v>108.89999999999999</v>
      </c>
      <c r="P723" s="111">
        <f t="shared" si="174"/>
        <v>192428.59999999998</v>
      </c>
      <c r="Q723" s="111">
        <f t="shared" si="174"/>
        <v>119.80000000000001</v>
      </c>
      <c r="R723" s="116">
        <f t="shared" si="162"/>
        <v>12171.949999999983</v>
      </c>
      <c r="S723" s="116">
        <f t="shared" si="173"/>
        <v>110.12716837068982</v>
      </c>
      <c r="T723" s="117">
        <f t="shared" si="163"/>
        <v>26712.799999999988</v>
      </c>
      <c r="U723" s="117">
        <f t="shared" si="164"/>
        <v>120.18147065267483</v>
      </c>
      <c r="V723" s="116">
        <f t="shared" si="165"/>
        <v>15859.200000000012</v>
      </c>
      <c r="W723" s="116">
        <f t="shared" si="166"/>
        <v>109.96958682590312</v>
      </c>
      <c r="X723" s="116">
        <f t="shared" si="167"/>
        <v>17493.599999999977</v>
      </c>
      <c r="Y723" s="116">
        <f t="shared" si="168"/>
        <v>110.00005716408951</v>
      </c>
      <c r="Z723" s="180"/>
    </row>
    <row r="724" spans="1:26" outlineLevel="1">
      <c r="A724" s="103"/>
      <c r="B724" s="118" t="s">
        <v>94</v>
      </c>
      <c r="C724" s="119">
        <v>2111</v>
      </c>
      <c r="D724" s="156">
        <v>23150.6</v>
      </c>
      <c r="E724" s="120"/>
      <c r="F724" s="120">
        <v>25632.2</v>
      </c>
      <c r="G724" s="120"/>
      <c r="H724" s="120">
        <v>25632.2</v>
      </c>
      <c r="I724" s="120"/>
      <c r="J724" s="158">
        <v>10990.8</v>
      </c>
      <c r="K724" s="158"/>
      <c r="L724" s="120">
        <v>28277.4</v>
      </c>
      <c r="M724" s="120"/>
      <c r="N724" s="120">
        <v>31105.1</v>
      </c>
      <c r="O724" s="120"/>
      <c r="P724" s="120">
        <v>34215.699999999997</v>
      </c>
      <c r="Q724" s="120"/>
      <c r="R724" s="116">
        <f t="shared" si="162"/>
        <v>2481.6000000000022</v>
      </c>
      <c r="S724" s="116">
        <f t="shared" si="173"/>
        <v>110.71937660363017</v>
      </c>
      <c r="T724" s="117">
        <f t="shared" si="163"/>
        <v>2645.2000000000007</v>
      </c>
      <c r="U724" s="117">
        <f t="shared" si="164"/>
        <v>110.31983208620409</v>
      </c>
      <c r="V724" s="116">
        <f t="shared" si="165"/>
        <v>2827.6999999999971</v>
      </c>
      <c r="W724" s="116">
        <f t="shared" si="166"/>
        <v>109.99985854427916</v>
      </c>
      <c r="X724" s="116">
        <f t="shared" si="167"/>
        <v>3110.5999999999985</v>
      </c>
      <c r="Y724" s="116">
        <f t="shared" si="168"/>
        <v>110.00028934161921</v>
      </c>
      <c r="Z724" s="180"/>
    </row>
    <row r="725" spans="1:26" outlineLevel="1">
      <c r="A725" s="103"/>
      <c r="B725" s="118" t="s">
        <v>135</v>
      </c>
      <c r="C725" s="119">
        <v>2121</v>
      </c>
      <c r="D725" s="156">
        <v>3529.6</v>
      </c>
      <c r="E725" s="120"/>
      <c r="F725" s="159">
        <v>3842.8</v>
      </c>
      <c r="G725" s="120"/>
      <c r="H725" s="159">
        <v>3842.8</v>
      </c>
      <c r="I725" s="120"/>
      <c r="J725" s="177">
        <v>1532.5940000000001</v>
      </c>
      <c r="K725" s="158"/>
      <c r="L725" s="159">
        <v>4239.3999999999996</v>
      </c>
      <c r="M725" s="120"/>
      <c r="N725" s="159">
        <v>4663.3</v>
      </c>
      <c r="O725" s="120"/>
      <c r="P725" s="159">
        <v>5129.7</v>
      </c>
      <c r="Q725" s="120"/>
      <c r="R725" s="116">
        <f t="shared" si="162"/>
        <v>313.20000000000027</v>
      </c>
      <c r="S725" s="116">
        <f t="shared" si="173"/>
        <v>108.87352674524027</v>
      </c>
      <c r="T725" s="117">
        <f t="shared" si="163"/>
        <v>396.59999999999945</v>
      </c>
      <c r="U725" s="117">
        <f t="shared" si="164"/>
        <v>110.32059956281877</v>
      </c>
      <c r="V725" s="116">
        <f t="shared" si="165"/>
        <v>423.90000000000055</v>
      </c>
      <c r="W725" s="116">
        <f t="shared" si="166"/>
        <v>109.99905647025523</v>
      </c>
      <c r="X725" s="116">
        <f t="shared" si="167"/>
        <v>466.39999999999964</v>
      </c>
      <c r="Y725" s="116">
        <f t="shared" si="168"/>
        <v>110.00150108292411</v>
      </c>
      <c r="Z725" s="180"/>
    </row>
    <row r="726" spans="1:26" outlineLevel="1">
      <c r="A726" s="103"/>
      <c r="B726" s="160" t="s">
        <v>96</v>
      </c>
      <c r="C726" s="119">
        <v>2211</v>
      </c>
      <c r="D726" s="156">
        <v>40</v>
      </c>
      <c r="E726" s="120"/>
      <c r="F726" s="159">
        <v>40</v>
      </c>
      <c r="G726" s="120"/>
      <c r="H726" s="159">
        <v>40</v>
      </c>
      <c r="I726" s="120"/>
      <c r="J726" s="177">
        <v>0</v>
      </c>
      <c r="K726" s="158"/>
      <c r="L726" s="159">
        <v>44</v>
      </c>
      <c r="M726" s="120"/>
      <c r="N726" s="159"/>
      <c r="O726" s="120"/>
      <c r="P726" s="159"/>
      <c r="Q726" s="120"/>
      <c r="R726" s="116">
        <f t="shared" si="162"/>
        <v>0</v>
      </c>
      <c r="S726" s="116">
        <f t="shared" si="173"/>
        <v>100</v>
      </c>
      <c r="T726" s="117">
        <f t="shared" si="163"/>
        <v>4</v>
      </c>
      <c r="U726" s="117">
        <f t="shared" si="164"/>
        <v>110.00000000000001</v>
      </c>
      <c r="V726" s="116">
        <f t="shared" si="165"/>
        <v>-44</v>
      </c>
      <c r="W726" s="116">
        <f t="shared" si="166"/>
        <v>0</v>
      </c>
      <c r="X726" s="116">
        <f t="shared" si="167"/>
        <v>0</v>
      </c>
      <c r="Y726" s="116" t="e">
        <f t="shared" si="168"/>
        <v>#DIV/0!</v>
      </c>
      <c r="Z726" s="180"/>
    </row>
    <row r="727" spans="1:26" outlineLevel="1">
      <c r="A727" s="103"/>
      <c r="B727" s="122" t="s">
        <v>97</v>
      </c>
      <c r="C727" s="119">
        <v>2212</v>
      </c>
      <c r="D727" s="156">
        <v>28.5</v>
      </c>
      <c r="E727" s="120"/>
      <c r="F727" s="159">
        <v>40</v>
      </c>
      <c r="G727" s="120"/>
      <c r="H727" s="159">
        <v>40</v>
      </c>
      <c r="I727" s="120"/>
      <c r="J727" s="177">
        <v>15</v>
      </c>
      <c r="K727" s="158"/>
      <c r="L727" s="159">
        <v>44</v>
      </c>
      <c r="M727" s="120"/>
      <c r="N727" s="159">
        <v>48.4</v>
      </c>
      <c r="O727" s="120"/>
      <c r="P727" s="159">
        <v>53.2</v>
      </c>
      <c r="Q727" s="120"/>
      <c r="R727" s="116">
        <f t="shared" si="162"/>
        <v>11.5</v>
      </c>
      <c r="S727" s="116">
        <f t="shared" si="173"/>
        <v>140.35087719298244</v>
      </c>
      <c r="T727" s="117">
        <f t="shared" si="163"/>
        <v>4</v>
      </c>
      <c r="U727" s="117">
        <f t="shared" si="164"/>
        <v>110.00000000000001</v>
      </c>
      <c r="V727" s="116">
        <f t="shared" si="165"/>
        <v>4.3999999999999986</v>
      </c>
      <c r="W727" s="116">
        <f t="shared" si="166"/>
        <v>109.99999999999999</v>
      </c>
      <c r="X727" s="116">
        <f t="shared" si="167"/>
        <v>4.8000000000000043</v>
      </c>
      <c r="Y727" s="116">
        <f t="shared" si="168"/>
        <v>109.91735537190084</v>
      </c>
      <c r="Z727" s="180"/>
    </row>
    <row r="728" spans="1:26" outlineLevel="1">
      <c r="A728" s="103"/>
      <c r="B728" s="118" t="s">
        <v>98</v>
      </c>
      <c r="C728" s="119">
        <v>2213</v>
      </c>
      <c r="D728" s="156"/>
      <c r="E728" s="120"/>
      <c r="F728" s="159"/>
      <c r="G728" s="120"/>
      <c r="H728" s="159"/>
      <c r="I728" s="120"/>
      <c r="J728" s="177"/>
      <c r="K728" s="158"/>
      <c r="L728" s="159"/>
      <c r="M728" s="120"/>
      <c r="N728" s="159"/>
      <c r="O728" s="120"/>
      <c r="P728" s="159"/>
      <c r="Q728" s="120"/>
      <c r="R728" s="116">
        <f t="shared" si="162"/>
        <v>0</v>
      </c>
      <c r="S728" s="116" t="e">
        <f t="shared" si="173"/>
        <v>#DIV/0!</v>
      </c>
      <c r="T728" s="117">
        <f t="shared" si="163"/>
        <v>0</v>
      </c>
      <c r="U728" s="117" t="e">
        <f t="shared" si="164"/>
        <v>#DIV/0!</v>
      </c>
      <c r="V728" s="116">
        <f t="shared" si="165"/>
        <v>0</v>
      </c>
      <c r="W728" s="116" t="e">
        <f t="shared" si="166"/>
        <v>#DIV/0!</v>
      </c>
      <c r="X728" s="116">
        <f t="shared" si="167"/>
        <v>0</v>
      </c>
      <c r="Y728" s="116" t="e">
        <f t="shared" si="168"/>
        <v>#DIV/0!</v>
      </c>
      <c r="Z728" s="180"/>
    </row>
    <row r="729" spans="1:26" outlineLevel="1">
      <c r="A729" s="103"/>
      <c r="B729" s="118" t="s">
        <v>99</v>
      </c>
      <c r="C729" s="119">
        <v>2214</v>
      </c>
      <c r="D729" s="156">
        <v>4810.4970000000003</v>
      </c>
      <c r="E729" s="120"/>
      <c r="F729" s="159">
        <v>5686.8</v>
      </c>
      <c r="G729" s="120">
        <v>30</v>
      </c>
      <c r="H729" s="159">
        <v>5567.2</v>
      </c>
      <c r="I729" s="120">
        <v>30</v>
      </c>
      <c r="J729" s="177">
        <v>1004.82</v>
      </c>
      <c r="K729" s="158"/>
      <c r="L729" s="159">
        <v>6286.8</v>
      </c>
      <c r="M729" s="120">
        <v>33</v>
      </c>
      <c r="N729" s="159">
        <v>6915.5</v>
      </c>
      <c r="O729" s="120">
        <v>36.299999999999997</v>
      </c>
      <c r="P729" s="159">
        <v>7607</v>
      </c>
      <c r="Q729" s="120">
        <v>39.9</v>
      </c>
      <c r="R729" s="116">
        <f t="shared" si="162"/>
        <v>876.30299999999988</v>
      </c>
      <c r="S729" s="116">
        <f t="shared" si="173"/>
        <v>118.21647534547886</v>
      </c>
      <c r="T729" s="117">
        <f t="shared" si="163"/>
        <v>600</v>
      </c>
      <c r="U729" s="117">
        <f t="shared" si="164"/>
        <v>110.55074910318632</v>
      </c>
      <c r="V729" s="116">
        <f t="shared" si="165"/>
        <v>628.69999999999982</v>
      </c>
      <c r="W729" s="116">
        <f t="shared" si="166"/>
        <v>110.00031812686899</v>
      </c>
      <c r="X729" s="116">
        <f t="shared" si="167"/>
        <v>691.5</v>
      </c>
      <c r="Y729" s="116">
        <f t="shared" si="168"/>
        <v>109.99927698647964</v>
      </c>
      <c r="Z729" s="180"/>
    </row>
    <row r="730" spans="1:26" outlineLevel="1">
      <c r="A730" s="103"/>
      <c r="B730" s="161" t="s">
        <v>100</v>
      </c>
      <c r="C730" s="124">
        <v>2215</v>
      </c>
      <c r="D730" s="125">
        <f t="shared" ref="D730:Q730" si="175">D731+D732+D733+D734</f>
        <v>2086.8339999999998</v>
      </c>
      <c r="E730" s="125">
        <f t="shared" si="175"/>
        <v>0</v>
      </c>
      <c r="F730" s="125">
        <f t="shared" si="175"/>
        <v>4857.5</v>
      </c>
      <c r="G730" s="125">
        <f t="shared" si="175"/>
        <v>0</v>
      </c>
      <c r="H730" s="125">
        <f t="shared" si="175"/>
        <v>4460.1000000000004</v>
      </c>
      <c r="I730" s="125">
        <f t="shared" si="175"/>
        <v>0</v>
      </c>
      <c r="J730" s="163">
        <f t="shared" si="175"/>
        <v>2671.799</v>
      </c>
      <c r="K730" s="163">
        <f t="shared" si="175"/>
        <v>0</v>
      </c>
      <c r="L730" s="125">
        <f t="shared" si="175"/>
        <v>5391.3</v>
      </c>
      <c r="M730" s="125">
        <f t="shared" si="175"/>
        <v>0</v>
      </c>
      <c r="N730" s="125">
        <f t="shared" si="175"/>
        <v>5930.5</v>
      </c>
      <c r="O730" s="125">
        <f t="shared" si="175"/>
        <v>0</v>
      </c>
      <c r="P730" s="125">
        <f t="shared" si="175"/>
        <v>6523.5</v>
      </c>
      <c r="Q730" s="125">
        <f t="shared" si="175"/>
        <v>0</v>
      </c>
      <c r="R730" s="116">
        <f t="shared" si="162"/>
        <v>2770.6660000000002</v>
      </c>
      <c r="S730" s="116">
        <f t="shared" si="173"/>
        <v>232.76887380596639</v>
      </c>
      <c r="T730" s="117">
        <f t="shared" si="163"/>
        <v>533.80000000000018</v>
      </c>
      <c r="U730" s="117">
        <f t="shared" si="164"/>
        <v>110.9891919711786</v>
      </c>
      <c r="V730" s="116">
        <f t="shared" si="165"/>
        <v>539.19999999999982</v>
      </c>
      <c r="W730" s="116">
        <f t="shared" si="166"/>
        <v>110.00129838814385</v>
      </c>
      <c r="X730" s="116">
        <f t="shared" si="167"/>
        <v>593</v>
      </c>
      <c r="Y730" s="116">
        <f t="shared" si="168"/>
        <v>109.99915690076722</v>
      </c>
      <c r="Z730" s="180"/>
    </row>
    <row r="731" spans="1:26" outlineLevel="1">
      <c r="A731" s="103"/>
      <c r="B731" s="126" t="s">
        <v>136</v>
      </c>
      <c r="C731" s="119">
        <v>22151</v>
      </c>
      <c r="D731" s="156">
        <v>73.8</v>
      </c>
      <c r="E731" s="120"/>
      <c r="F731" s="120">
        <v>100.5</v>
      </c>
      <c r="G731" s="120"/>
      <c r="H731" s="120"/>
      <c r="I731" s="120"/>
      <c r="J731" s="158">
        <v>45</v>
      </c>
      <c r="K731" s="158"/>
      <c r="L731" s="120">
        <v>100.5</v>
      </c>
      <c r="M731" s="120"/>
      <c r="N731" s="120">
        <v>110.6</v>
      </c>
      <c r="O731" s="120"/>
      <c r="P731" s="120">
        <v>121.6</v>
      </c>
      <c r="Q731" s="120"/>
      <c r="R731" s="116">
        <f t="shared" si="162"/>
        <v>26.700000000000003</v>
      </c>
      <c r="S731" s="116">
        <f t="shared" si="173"/>
        <v>136.17886178861789</v>
      </c>
      <c r="T731" s="117">
        <f t="shared" si="163"/>
        <v>0</v>
      </c>
      <c r="U731" s="117">
        <f t="shared" si="164"/>
        <v>100</v>
      </c>
      <c r="V731" s="116">
        <f t="shared" si="165"/>
        <v>10.099999999999994</v>
      </c>
      <c r="W731" s="116">
        <f t="shared" si="166"/>
        <v>110.04975124378109</v>
      </c>
      <c r="X731" s="116">
        <f t="shared" si="167"/>
        <v>11</v>
      </c>
      <c r="Y731" s="116">
        <f t="shared" si="168"/>
        <v>109.94575045207957</v>
      </c>
      <c r="Z731" s="180"/>
    </row>
    <row r="732" spans="1:26" outlineLevel="1">
      <c r="A732" s="103"/>
      <c r="B732" s="126" t="s">
        <v>137</v>
      </c>
      <c r="C732" s="119">
        <v>22152</v>
      </c>
      <c r="D732" s="156"/>
      <c r="E732" s="120"/>
      <c r="F732" s="120"/>
      <c r="G732" s="120"/>
      <c r="H732" s="120"/>
      <c r="I732" s="120"/>
      <c r="J732" s="158"/>
      <c r="K732" s="158"/>
      <c r="L732" s="120"/>
      <c r="M732" s="120"/>
      <c r="N732" s="120"/>
      <c r="O732" s="120"/>
      <c r="P732" s="120"/>
      <c r="Q732" s="120"/>
      <c r="R732" s="116">
        <f t="shared" si="162"/>
        <v>0</v>
      </c>
      <c r="S732" s="116" t="e">
        <f t="shared" si="173"/>
        <v>#DIV/0!</v>
      </c>
      <c r="T732" s="117">
        <f t="shared" si="163"/>
        <v>0</v>
      </c>
      <c r="U732" s="117" t="e">
        <f t="shared" si="164"/>
        <v>#DIV/0!</v>
      </c>
      <c r="V732" s="116">
        <f t="shared" si="165"/>
        <v>0</v>
      </c>
      <c r="W732" s="116" t="e">
        <f t="shared" si="166"/>
        <v>#DIV/0!</v>
      </c>
      <c r="X732" s="116">
        <f t="shared" si="167"/>
        <v>0</v>
      </c>
      <c r="Y732" s="116" t="e">
        <f t="shared" si="168"/>
        <v>#DIV/0!</v>
      </c>
      <c r="Z732" s="180"/>
    </row>
    <row r="733" spans="1:26" outlineLevel="1">
      <c r="A733" s="103"/>
      <c r="B733" s="126" t="s">
        <v>103</v>
      </c>
      <c r="C733" s="119">
        <v>22153</v>
      </c>
      <c r="D733" s="156">
        <v>6.2</v>
      </c>
      <c r="E733" s="120"/>
      <c r="F733" s="120"/>
      <c r="G733" s="120"/>
      <c r="H733" s="120"/>
      <c r="I733" s="120"/>
      <c r="J733" s="158"/>
      <c r="K733" s="158"/>
      <c r="L733" s="120"/>
      <c r="M733" s="120"/>
      <c r="N733" s="120"/>
      <c r="O733" s="120"/>
      <c r="P733" s="120"/>
      <c r="Q733" s="120"/>
      <c r="R733" s="116">
        <f t="shared" si="162"/>
        <v>-6.2</v>
      </c>
      <c r="S733" s="116">
        <f t="shared" si="173"/>
        <v>0</v>
      </c>
      <c r="T733" s="117">
        <f t="shared" si="163"/>
        <v>0</v>
      </c>
      <c r="U733" s="117" t="e">
        <f t="shared" si="164"/>
        <v>#DIV/0!</v>
      </c>
      <c r="V733" s="116">
        <f t="shared" si="165"/>
        <v>0</v>
      </c>
      <c r="W733" s="116" t="e">
        <f t="shared" si="166"/>
        <v>#DIV/0!</v>
      </c>
      <c r="X733" s="116">
        <f t="shared" si="167"/>
        <v>0</v>
      </c>
      <c r="Y733" s="116" t="e">
        <f t="shared" si="168"/>
        <v>#DIV/0!</v>
      </c>
      <c r="Z733" s="180"/>
    </row>
    <row r="734" spans="1:26" outlineLevel="1">
      <c r="A734" s="103"/>
      <c r="B734" s="126" t="s">
        <v>138</v>
      </c>
      <c r="C734" s="119">
        <v>22154</v>
      </c>
      <c r="D734" s="156">
        <v>2006.8340000000001</v>
      </c>
      <c r="E734" s="120"/>
      <c r="F734" s="120">
        <v>4757</v>
      </c>
      <c r="G734" s="120"/>
      <c r="H734" s="120">
        <v>4460.1000000000004</v>
      </c>
      <c r="I734" s="120"/>
      <c r="J734" s="158">
        <v>2626.799</v>
      </c>
      <c r="K734" s="158"/>
      <c r="L734" s="120">
        <v>5290.8</v>
      </c>
      <c r="M734" s="120"/>
      <c r="N734" s="120">
        <v>5819.9</v>
      </c>
      <c r="O734" s="120"/>
      <c r="P734" s="120">
        <v>6401.9</v>
      </c>
      <c r="Q734" s="120"/>
      <c r="R734" s="116">
        <f t="shared" si="162"/>
        <v>2750.1660000000002</v>
      </c>
      <c r="S734" s="116">
        <f t="shared" si="173"/>
        <v>237.0400342031279</v>
      </c>
      <c r="T734" s="117">
        <f t="shared" si="163"/>
        <v>533.80000000000018</v>
      </c>
      <c r="U734" s="117">
        <f t="shared" si="164"/>
        <v>111.22135799873871</v>
      </c>
      <c r="V734" s="116">
        <f t="shared" si="165"/>
        <v>529.09999999999945</v>
      </c>
      <c r="W734" s="116">
        <f t="shared" si="166"/>
        <v>110.00037801466695</v>
      </c>
      <c r="X734" s="116">
        <f t="shared" si="167"/>
        <v>582</v>
      </c>
      <c r="Y734" s="116">
        <f t="shared" si="168"/>
        <v>110.00017182425815</v>
      </c>
      <c r="Z734" s="180"/>
    </row>
    <row r="735" spans="1:26" outlineLevel="1">
      <c r="A735" s="103"/>
      <c r="B735" s="122" t="s">
        <v>105</v>
      </c>
      <c r="C735" s="119">
        <v>2217</v>
      </c>
      <c r="D735" s="156"/>
      <c r="E735" s="120"/>
      <c r="F735" s="159"/>
      <c r="G735" s="120"/>
      <c r="H735" s="159"/>
      <c r="I735" s="120"/>
      <c r="J735" s="177"/>
      <c r="K735" s="158"/>
      <c r="L735" s="159"/>
      <c r="M735" s="120"/>
      <c r="N735" s="159"/>
      <c r="O735" s="120"/>
      <c r="P735" s="159"/>
      <c r="Q735" s="120"/>
      <c r="R735" s="116">
        <f t="shared" si="162"/>
        <v>0</v>
      </c>
      <c r="S735" s="116" t="e">
        <f t="shared" si="173"/>
        <v>#DIV/0!</v>
      </c>
      <c r="T735" s="117">
        <f t="shared" si="163"/>
        <v>0</v>
      </c>
      <c r="U735" s="117" t="e">
        <f t="shared" si="164"/>
        <v>#DIV/0!</v>
      </c>
      <c r="V735" s="116">
        <f t="shared" si="165"/>
        <v>0</v>
      </c>
      <c r="W735" s="116" t="e">
        <f t="shared" si="166"/>
        <v>#DIV/0!</v>
      </c>
      <c r="X735" s="116">
        <f t="shared" si="167"/>
        <v>0</v>
      </c>
      <c r="Y735" s="116" t="e">
        <f t="shared" si="168"/>
        <v>#DIV/0!</v>
      </c>
      <c r="Z735" s="180"/>
    </row>
    <row r="736" spans="1:26" outlineLevel="1">
      <c r="A736" s="103"/>
      <c r="B736" s="118" t="s">
        <v>106</v>
      </c>
      <c r="C736" s="119">
        <v>2218</v>
      </c>
      <c r="D736" s="156"/>
      <c r="E736" s="120"/>
      <c r="F736" s="159"/>
      <c r="G736" s="120"/>
      <c r="H736" s="159"/>
      <c r="I736" s="120"/>
      <c r="J736" s="177"/>
      <c r="K736" s="158"/>
      <c r="L736" s="159"/>
      <c r="M736" s="120"/>
      <c r="N736" s="159"/>
      <c r="O736" s="120"/>
      <c r="P736" s="159"/>
      <c r="Q736" s="120"/>
      <c r="R736" s="116">
        <f t="shared" si="162"/>
        <v>0</v>
      </c>
      <c r="S736" s="116" t="e">
        <f t="shared" si="173"/>
        <v>#DIV/0!</v>
      </c>
      <c r="T736" s="117">
        <f t="shared" si="163"/>
        <v>0</v>
      </c>
      <c r="U736" s="117" t="e">
        <f t="shared" si="164"/>
        <v>#DIV/0!</v>
      </c>
      <c r="V736" s="116">
        <f t="shared" si="165"/>
        <v>0</v>
      </c>
      <c r="W736" s="116" t="e">
        <f t="shared" si="166"/>
        <v>#DIV/0!</v>
      </c>
      <c r="X736" s="116">
        <f t="shared" si="167"/>
        <v>0</v>
      </c>
      <c r="Y736" s="116" t="e">
        <f t="shared" si="168"/>
        <v>#DIV/0!</v>
      </c>
      <c r="Z736" s="180"/>
    </row>
    <row r="737" spans="1:26" outlineLevel="1">
      <c r="A737" s="103"/>
      <c r="B737" s="118" t="s">
        <v>139</v>
      </c>
      <c r="C737" s="119">
        <v>2221</v>
      </c>
      <c r="D737" s="156">
        <v>2286.221</v>
      </c>
      <c r="E737" s="120"/>
      <c r="F737" s="159">
        <v>2500</v>
      </c>
      <c r="G737" s="120"/>
      <c r="H737" s="159">
        <v>8480.5</v>
      </c>
      <c r="I737" s="120"/>
      <c r="J737" s="177">
        <v>5802</v>
      </c>
      <c r="K737" s="158"/>
      <c r="L737" s="159">
        <v>9750</v>
      </c>
      <c r="M737" s="120"/>
      <c r="N737" s="159">
        <v>10725</v>
      </c>
      <c r="O737" s="120"/>
      <c r="P737" s="159">
        <v>11797.5</v>
      </c>
      <c r="Q737" s="120"/>
      <c r="R737" s="116">
        <f t="shared" si="162"/>
        <v>213.779</v>
      </c>
      <c r="S737" s="116">
        <f t="shared" si="173"/>
        <v>109.35075830376853</v>
      </c>
      <c r="T737" s="117">
        <f t="shared" si="163"/>
        <v>7250</v>
      </c>
      <c r="U737" s="117">
        <f t="shared" si="164"/>
        <v>390</v>
      </c>
      <c r="V737" s="116">
        <f t="shared" si="165"/>
        <v>975</v>
      </c>
      <c r="W737" s="116">
        <f t="shared" si="166"/>
        <v>110.00000000000001</v>
      </c>
      <c r="X737" s="116">
        <f t="shared" si="167"/>
        <v>1072.5</v>
      </c>
      <c r="Y737" s="116">
        <f t="shared" si="168"/>
        <v>110.00000000000001</v>
      </c>
      <c r="Z737" s="180"/>
    </row>
    <row r="738" spans="1:26" ht="25.5" outlineLevel="1">
      <c r="A738" s="103"/>
      <c r="B738" s="128" t="s">
        <v>108</v>
      </c>
      <c r="C738" s="119">
        <v>2222</v>
      </c>
      <c r="D738" s="156">
        <v>23585.755000000001</v>
      </c>
      <c r="E738" s="156"/>
      <c r="F738" s="159">
        <v>27463.200000000001</v>
      </c>
      <c r="G738" s="120">
        <v>60</v>
      </c>
      <c r="H738" s="159">
        <v>30708.3</v>
      </c>
      <c r="I738" s="120">
        <v>60</v>
      </c>
      <c r="J738" s="177">
        <v>3945.65</v>
      </c>
      <c r="K738" s="158"/>
      <c r="L738" s="159">
        <v>30590.6</v>
      </c>
      <c r="M738" s="120">
        <v>66</v>
      </c>
      <c r="N738" s="159">
        <v>33649.699999999997</v>
      </c>
      <c r="O738" s="120">
        <v>72.599999999999994</v>
      </c>
      <c r="P738" s="159">
        <v>37014.6</v>
      </c>
      <c r="Q738" s="120">
        <v>79.900000000000006</v>
      </c>
      <c r="R738" s="116">
        <f t="shared" si="162"/>
        <v>3877.4449999999997</v>
      </c>
      <c r="S738" s="116">
        <f t="shared" si="173"/>
        <v>116.43977477083097</v>
      </c>
      <c r="T738" s="117">
        <f t="shared" si="163"/>
        <v>3127.3999999999978</v>
      </c>
      <c r="U738" s="117">
        <f t="shared" si="164"/>
        <v>111.38760231873925</v>
      </c>
      <c r="V738" s="116">
        <f t="shared" si="165"/>
        <v>3059.0999999999985</v>
      </c>
      <c r="W738" s="116">
        <f t="shared" si="166"/>
        <v>110.00013075912207</v>
      </c>
      <c r="X738" s="116">
        <f t="shared" si="167"/>
        <v>3364.9000000000015</v>
      </c>
      <c r="Y738" s="116">
        <f t="shared" si="168"/>
        <v>109.99979197437125</v>
      </c>
      <c r="Z738" s="180"/>
    </row>
    <row r="739" spans="1:26" outlineLevel="1">
      <c r="A739" s="103"/>
      <c r="B739" s="128" t="s">
        <v>109</v>
      </c>
      <c r="C739" s="129">
        <v>2223</v>
      </c>
      <c r="D739" s="156">
        <v>310.60000000000002</v>
      </c>
      <c r="E739" s="120"/>
      <c r="F739" s="159">
        <v>315</v>
      </c>
      <c r="G739" s="120"/>
      <c r="H739" s="159">
        <v>315</v>
      </c>
      <c r="I739" s="120"/>
      <c r="J739" s="177"/>
      <c r="K739" s="158"/>
      <c r="L739" s="159">
        <v>315</v>
      </c>
      <c r="M739" s="120"/>
      <c r="N739" s="159">
        <v>346.5</v>
      </c>
      <c r="O739" s="120"/>
      <c r="P739" s="159">
        <v>381.2</v>
      </c>
      <c r="Q739" s="120"/>
      <c r="R739" s="116">
        <f t="shared" si="162"/>
        <v>4.3999999999999773</v>
      </c>
      <c r="S739" s="116">
        <f t="shared" si="173"/>
        <v>101.41661300708307</v>
      </c>
      <c r="T739" s="117">
        <f t="shared" si="163"/>
        <v>0</v>
      </c>
      <c r="U739" s="117">
        <f t="shared" si="164"/>
        <v>100</v>
      </c>
      <c r="V739" s="116">
        <f t="shared" si="165"/>
        <v>31.5</v>
      </c>
      <c r="W739" s="116">
        <f t="shared" si="166"/>
        <v>110.00000000000001</v>
      </c>
      <c r="X739" s="116">
        <f t="shared" si="167"/>
        <v>34.699999999999989</v>
      </c>
      <c r="Y739" s="116">
        <f t="shared" si="168"/>
        <v>110.01443001443</v>
      </c>
      <c r="Z739" s="180"/>
    </row>
    <row r="740" spans="1:26" outlineLevel="1">
      <c r="A740" s="103"/>
      <c r="B740" s="128" t="s">
        <v>145</v>
      </c>
      <c r="C740" s="119">
        <v>2224</v>
      </c>
      <c r="D740" s="156">
        <v>41.25</v>
      </c>
      <c r="E740" s="120"/>
      <c r="F740" s="120">
        <v>41.3</v>
      </c>
      <c r="G740" s="120"/>
      <c r="H740" s="120">
        <v>41.3</v>
      </c>
      <c r="I740" s="120"/>
      <c r="J740" s="158"/>
      <c r="K740" s="158"/>
      <c r="L740" s="120">
        <v>41.3</v>
      </c>
      <c r="M740" s="120"/>
      <c r="N740" s="120">
        <v>45.4</v>
      </c>
      <c r="O740" s="120"/>
      <c r="P740" s="120">
        <v>50</v>
      </c>
      <c r="Q740" s="120"/>
      <c r="R740" s="116">
        <f t="shared" si="162"/>
        <v>4.9999999999997158E-2</v>
      </c>
      <c r="S740" s="116">
        <f t="shared" si="173"/>
        <v>100.12121212121212</v>
      </c>
      <c r="T740" s="117">
        <f t="shared" si="163"/>
        <v>0</v>
      </c>
      <c r="U740" s="117">
        <f t="shared" si="164"/>
        <v>100</v>
      </c>
      <c r="V740" s="116">
        <f t="shared" si="165"/>
        <v>4.1000000000000014</v>
      </c>
      <c r="W740" s="116">
        <f t="shared" si="166"/>
        <v>109.92736077481841</v>
      </c>
      <c r="X740" s="116">
        <f t="shared" si="167"/>
        <v>4.6000000000000014</v>
      </c>
      <c r="Y740" s="116">
        <f t="shared" si="168"/>
        <v>110.13215859030838</v>
      </c>
      <c r="Z740" s="180"/>
    </row>
    <row r="741" spans="1:26" outlineLevel="1">
      <c r="A741" s="103"/>
      <c r="B741" s="128" t="s">
        <v>140</v>
      </c>
      <c r="C741" s="119">
        <v>2225</v>
      </c>
      <c r="D741" s="156"/>
      <c r="E741" s="120"/>
      <c r="F741" s="120"/>
      <c r="G741" s="120"/>
      <c r="H741" s="120"/>
      <c r="I741" s="120"/>
      <c r="J741" s="158"/>
      <c r="K741" s="158"/>
      <c r="L741" s="120"/>
      <c r="M741" s="120"/>
      <c r="N741" s="120"/>
      <c r="O741" s="120"/>
      <c r="P741" s="120"/>
      <c r="Q741" s="120"/>
      <c r="R741" s="116">
        <f t="shared" si="162"/>
        <v>0</v>
      </c>
      <c r="S741" s="116" t="e">
        <f t="shared" si="173"/>
        <v>#DIV/0!</v>
      </c>
      <c r="T741" s="117">
        <f t="shared" si="163"/>
        <v>0</v>
      </c>
      <c r="U741" s="117" t="e">
        <f t="shared" si="164"/>
        <v>#DIV/0!</v>
      </c>
      <c r="V741" s="116">
        <f t="shared" si="165"/>
        <v>0</v>
      </c>
      <c r="W741" s="116" t="e">
        <f t="shared" si="166"/>
        <v>#DIV/0!</v>
      </c>
      <c r="X741" s="116">
        <f t="shared" si="167"/>
        <v>0</v>
      </c>
      <c r="Y741" s="116" t="e">
        <f t="shared" si="168"/>
        <v>#DIV/0!</v>
      </c>
      <c r="Z741" s="180"/>
    </row>
    <row r="742" spans="1:26" outlineLevel="1">
      <c r="A742" s="103"/>
      <c r="B742" s="128" t="s">
        <v>141</v>
      </c>
      <c r="C742" s="119">
        <v>2231</v>
      </c>
      <c r="D742" s="156">
        <f>D744+D743+D745+D746</f>
        <v>8853.3549999999996</v>
      </c>
      <c r="E742" s="120"/>
      <c r="F742" s="120"/>
      <c r="G742" s="120"/>
      <c r="H742" s="120"/>
      <c r="I742" s="120"/>
      <c r="J742" s="158">
        <f>J743+J744+J745+J746</f>
        <v>3904.6699999999996</v>
      </c>
      <c r="K742" s="158"/>
      <c r="L742" s="120"/>
      <c r="M742" s="120"/>
      <c r="N742" s="120"/>
      <c r="O742" s="120"/>
      <c r="P742" s="120"/>
      <c r="Q742" s="120"/>
      <c r="R742" s="116">
        <f t="shared" si="162"/>
        <v>-8853.3549999999996</v>
      </c>
      <c r="S742" s="116">
        <f t="shared" si="173"/>
        <v>0</v>
      </c>
      <c r="T742" s="117">
        <f t="shared" si="163"/>
        <v>0</v>
      </c>
      <c r="U742" s="117" t="e">
        <f t="shared" si="164"/>
        <v>#DIV/0!</v>
      </c>
      <c r="V742" s="116">
        <f t="shared" si="165"/>
        <v>0</v>
      </c>
      <c r="W742" s="116" t="e">
        <f t="shared" si="166"/>
        <v>#DIV/0!</v>
      </c>
      <c r="X742" s="116">
        <f t="shared" si="167"/>
        <v>0</v>
      </c>
      <c r="Y742" s="116" t="e">
        <f t="shared" si="168"/>
        <v>#DIV/0!</v>
      </c>
      <c r="Z742" s="180"/>
    </row>
    <row r="743" spans="1:26" outlineLevel="1">
      <c r="A743" s="103"/>
      <c r="B743" s="128" t="s">
        <v>113</v>
      </c>
      <c r="C743" s="119">
        <v>22311100</v>
      </c>
      <c r="D743" s="156">
        <v>759.99800000000005</v>
      </c>
      <c r="E743" s="120"/>
      <c r="F743" s="120">
        <v>1000</v>
      </c>
      <c r="G743" s="120"/>
      <c r="H743" s="120">
        <v>1000</v>
      </c>
      <c r="I743" s="120"/>
      <c r="J743" s="158">
        <v>113.05500000000001</v>
      </c>
      <c r="K743" s="158"/>
      <c r="L743" s="120">
        <v>1000</v>
      </c>
      <c r="M743" s="120"/>
      <c r="N743" s="120">
        <v>1100</v>
      </c>
      <c r="O743" s="120"/>
      <c r="P743" s="120">
        <v>1210</v>
      </c>
      <c r="Q743" s="120"/>
      <c r="R743" s="116">
        <f t="shared" si="162"/>
        <v>240.00199999999995</v>
      </c>
      <c r="S743" s="116">
        <f t="shared" si="173"/>
        <v>131.57929362972007</v>
      </c>
      <c r="T743" s="117">
        <f t="shared" si="163"/>
        <v>0</v>
      </c>
      <c r="U743" s="117">
        <f t="shared" si="164"/>
        <v>100</v>
      </c>
      <c r="V743" s="116">
        <f t="shared" si="165"/>
        <v>100</v>
      </c>
      <c r="W743" s="116">
        <f t="shared" si="166"/>
        <v>110.00000000000001</v>
      </c>
      <c r="X743" s="116">
        <f t="shared" si="167"/>
        <v>110</v>
      </c>
      <c r="Y743" s="116">
        <f t="shared" si="168"/>
        <v>110.00000000000001</v>
      </c>
      <c r="Z743" s="180"/>
    </row>
    <row r="744" spans="1:26" outlineLevel="1">
      <c r="A744" s="103"/>
      <c r="B744" s="128" t="s">
        <v>114</v>
      </c>
      <c r="C744" s="119">
        <v>22311200</v>
      </c>
      <c r="D744" s="156">
        <v>8093.357</v>
      </c>
      <c r="E744" s="120"/>
      <c r="F744" s="159">
        <v>9994.2000000000007</v>
      </c>
      <c r="G744" s="120"/>
      <c r="H744" s="159">
        <f>9994.2+1000</f>
        <v>10994.2</v>
      </c>
      <c r="I744" s="120"/>
      <c r="J744" s="177">
        <v>3791.6149999999998</v>
      </c>
      <c r="K744" s="158"/>
      <c r="L744" s="159">
        <v>11000</v>
      </c>
      <c r="M744" s="120"/>
      <c r="N744" s="159">
        <v>12100</v>
      </c>
      <c r="O744" s="120"/>
      <c r="P744" s="159">
        <v>13310</v>
      </c>
      <c r="Q744" s="120"/>
      <c r="R744" s="116">
        <f t="shared" si="162"/>
        <v>1900.8430000000008</v>
      </c>
      <c r="S744" s="116">
        <f t="shared" si="173"/>
        <v>123.48645932707529</v>
      </c>
      <c r="T744" s="117">
        <f t="shared" si="163"/>
        <v>1005.7999999999993</v>
      </c>
      <c r="U744" s="117">
        <f t="shared" si="164"/>
        <v>110.06383702547478</v>
      </c>
      <c r="V744" s="116">
        <f t="shared" si="165"/>
        <v>1100</v>
      </c>
      <c r="W744" s="116">
        <f t="shared" si="166"/>
        <v>110.00000000000001</v>
      </c>
      <c r="X744" s="116">
        <f t="shared" si="167"/>
        <v>1210</v>
      </c>
      <c r="Y744" s="116">
        <f t="shared" si="168"/>
        <v>110.00000000000001</v>
      </c>
      <c r="Z744" s="180"/>
    </row>
    <row r="745" spans="1:26" ht="25.5" outlineLevel="1">
      <c r="A745" s="103"/>
      <c r="B745" s="128" t="s">
        <v>115</v>
      </c>
      <c r="C745" s="119">
        <v>22311300</v>
      </c>
      <c r="D745" s="120"/>
      <c r="E745" s="120"/>
      <c r="F745" s="120"/>
      <c r="G745" s="120"/>
      <c r="H745" s="120"/>
      <c r="I745" s="120"/>
      <c r="J745" s="158"/>
      <c r="K745" s="158"/>
      <c r="L745" s="120"/>
      <c r="M745" s="120"/>
      <c r="N745" s="120"/>
      <c r="O745" s="120"/>
      <c r="P745" s="120"/>
      <c r="Q745" s="120"/>
      <c r="R745" s="116">
        <f t="shared" si="162"/>
        <v>0</v>
      </c>
      <c r="S745" s="116" t="e">
        <f t="shared" si="173"/>
        <v>#DIV/0!</v>
      </c>
      <c r="T745" s="117">
        <f t="shared" si="163"/>
        <v>0</v>
      </c>
      <c r="U745" s="117" t="e">
        <f t="shared" si="164"/>
        <v>#DIV/0!</v>
      </c>
      <c r="V745" s="116">
        <f t="shared" si="165"/>
        <v>0</v>
      </c>
      <c r="W745" s="116" t="e">
        <f t="shared" si="166"/>
        <v>#DIV/0!</v>
      </c>
      <c r="X745" s="116">
        <f t="shared" si="167"/>
        <v>0</v>
      </c>
      <c r="Y745" s="116" t="e">
        <f t="shared" si="168"/>
        <v>#DIV/0!</v>
      </c>
      <c r="Z745" s="180"/>
    </row>
    <row r="746" spans="1:26" outlineLevel="1">
      <c r="A746" s="103"/>
      <c r="B746" s="128" t="s">
        <v>116</v>
      </c>
      <c r="C746" s="119">
        <v>22311400</v>
      </c>
      <c r="D746" s="120"/>
      <c r="E746" s="120"/>
      <c r="F746" s="120"/>
      <c r="G746" s="120"/>
      <c r="H746" s="120"/>
      <c r="I746" s="120"/>
      <c r="J746" s="158"/>
      <c r="K746" s="158"/>
      <c r="L746" s="120"/>
      <c r="M746" s="120"/>
      <c r="N746" s="120"/>
      <c r="O746" s="120"/>
      <c r="P746" s="120"/>
      <c r="Q746" s="120"/>
      <c r="R746" s="116">
        <f t="shared" si="162"/>
        <v>0</v>
      </c>
      <c r="S746" s="116" t="e">
        <f t="shared" si="173"/>
        <v>#DIV/0!</v>
      </c>
      <c r="T746" s="117">
        <f t="shared" si="163"/>
        <v>0</v>
      </c>
      <c r="U746" s="117" t="e">
        <f t="shared" si="164"/>
        <v>#DIV/0!</v>
      </c>
      <c r="V746" s="116">
        <f t="shared" si="165"/>
        <v>0</v>
      </c>
      <c r="W746" s="116" t="e">
        <f t="shared" si="166"/>
        <v>#DIV/0!</v>
      </c>
      <c r="X746" s="116">
        <f t="shared" si="167"/>
        <v>0</v>
      </c>
      <c r="Y746" s="116" t="e">
        <f t="shared" si="168"/>
        <v>#DIV/0!</v>
      </c>
      <c r="Z746" s="180"/>
    </row>
    <row r="747" spans="1:26" ht="13.5" customHeight="1" outlineLevel="1">
      <c r="A747" s="103"/>
      <c r="B747" s="128" t="s">
        <v>117</v>
      </c>
      <c r="C747" s="119">
        <v>2235</v>
      </c>
      <c r="D747" s="120"/>
      <c r="E747" s="120"/>
      <c r="F747" s="120"/>
      <c r="G747" s="120"/>
      <c r="H747" s="120"/>
      <c r="I747" s="120"/>
      <c r="J747" s="158"/>
      <c r="K747" s="158"/>
      <c r="L747" s="120"/>
      <c r="M747" s="120"/>
      <c r="N747" s="120"/>
      <c r="O747" s="120"/>
      <c r="P747" s="120"/>
      <c r="Q747" s="120"/>
      <c r="R747" s="116">
        <f t="shared" si="162"/>
        <v>0</v>
      </c>
      <c r="S747" s="116" t="e">
        <f t="shared" si="173"/>
        <v>#DIV/0!</v>
      </c>
      <c r="T747" s="117">
        <f t="shared" si="163"/>
        <v>0</v>
      </c>
      <c r="U747" s="117" t="e">
        <f t="shared" si="164"/>
        <v>#DIV/0!</v>
      </c>
      <c r="V747" s="116">
        <f t="shared" si="165"/>
        <v>0</v>
      </c>
      <c r="W747" s="116" t="e">
        <f t="shared" si="166"/>
        <v>#DIV/0!</v>
      </c>
      <c r="X747" s="116">
        <f t="shared" si="167"/>
        <v>0</v>
      </c>
      <c r="Y747" s="116" t="e">
        <f t="shared" si="168"/>
        <v>#DIV/0!</v>
      </c>
      <c r="Z747" s="180"/>
    </row>
    <row r="748" spans="1:26" ht="13.5" customHeight="1" outlineLevel="1">
      <c r="A748" s="103"/>
      <c r="B748" s="118" t="s">
        <v>118</v>
      </c>
      <c r="C748" s="135">
        <v>2511</v>
      </c>
      <c r="D748" s="120"/>
      <c r="E748" s="120"/>
      <c r="F748" s="120"/>
      <c r="G748" s="120"/>
      <c r="H748" s="120"/>
      <c r="I748" s="120"/>
      <c r="J748" s="158"/>
      <c r="K748" s="158"/>
      <c r="L748" s="120"/>
      <c r="M748" s="120"/>
      <c r="N748" s="120"/>
      <c r="O748" s="120"/>
      <c r="P748" s="120"/>
      <c r="Q748" s="120"/>
      <c r="R748" s="116">
        <f t="shared" si="162"/>
        <v>0</v>
      </c>
      <c r="S748" s="116" t="e">
        <f t="shared" si="173"/>
        <v>#DIV/0!</v>
      </c>
      <c r="T748" s="117">
        <f t="shared" si="163"/>
        <v>0</v>
      </c>
      <c r="U748" s="117" t="e">
        <f t="shared" si="164"/>
        <v>#DIV/0!</v>
      </c>
      <c r="V748" s="116">
        <f t="shared" si="165"/>
        <v>0</v>
      </c>
      <c r="W748" s="116" t="e">
        <f t="shared" si="166"/>
        <v>#DIV/0!</v>
      </c>
      <c r="X748" s="116">
        <f t="shared" si="167"/>
        <v>0</v>
      </c>
      <c r="Y748" s="116" t="e">
        <f t="shared" si="168"/>
        <v>#DIV/0!</v>
      </c>
      <c r="Z748" s="180"/>
    </row>
    <row r="749" spans="1:26" ht="13.5" customHeight="1" outlineLevel="1">
      <c r="A749" s="103"/>
      <c r="B749" s="118" t="s">
        <v>119</v>
      </c>
      <c r="C749" s="135">
        <v>2512</v>
      </c>
      <c r="D749" s="120"/>
      <c r="E749" s="120"/>
      <c r="F749" s="120"/>
      <c r="G749" s="120"/>
      <c r="H749" s="120"/>
      <c r="I749" s="120"/>
      <c r="J749" s="158"/>
      <c r="K749" s="158"/>
      <c r="L749" s="120"/>
      <c r="M749" s="120"/>
      <c r="N749" s="120"/>
      <c r="O749" s="120"/>
      <c r="P749" s="120"/>
      <c r="Q749" s="120"/>
      <c r="R749" s="116">
        <f t="shared" si="162"/>
        <v>0</v>
      </c>
      <c r="S749" s="116" t="e">
        <f t="shared" si="173"/>
        <v>#DIV/0!</v>
      </c>
      <c r="T749" s="117">
        <f t="shared" si="163"/>
        <v>0</v>
      </c>
      <c r="U749" s="117" t="e">
        <f t="shared" si="164"/>
        <v>#DIV/0!</v>
      </c>
      <c r="V749" s="116">
        <f t="shared" si="165"/>
        <v>0</v>
      </c>
      <c r="W749" s="116" t="e">
        <f t="shared" si="166"/>
        <v>#DIV/0!</v>
      </c>
      <c r="X749" s="116">
        <f t="shared" si="167"/>
        <v>0</v>
      </c>
      <c r="Y749" s="116" t="e">
        <f t="shared" si="168"/>
        <v>#DIV/0!</v>
      </c>
      <c r="Z749" s="180"/>
    </row>
    <row r="750" spans="1:26" ht="13.5" customHeight="1" outlineLevel="1">
      <c r="A750" s="103"/>
      <c r="B750" s="118" t="s">
        <v>146</v>
      </c>
      <c r="C750" s="135">
        <v>2521</v>
      </c>
      <c r="D750" s="120"/>
      <c r="E750" s="120"/>
      <c r="F750" s="120"/>
      <c r="G750" s="120"/>
      <c r="H750" s="120"/>
      <c r="I750" s="120"/>
      <c r="J750" s="158"/>
      <c r="K750" s="158"/>
      <c r="L750" s="120"/>
      <c r="M750" s="120"/>
      <c r="N750" s="120"/>
      <c r="O750" s="120"/>
      <c r="P750" s="120"/>
      <c r="Q750" s="120"/>
      <c r="R750" s="116">
        <f t="shared" si="162"/>
        <v>0</v>
      </c>
      <c r="S750" s="116" t="e">
        <f t="shared" si="173"/>
        <v>#DIV/0!</v>
      </c>
      <c r="T750" s="117">
        <f t="shared" si="163"/>
        <v>0</v>
      </c>
      <c r="U750" s="117" t="e">
        <f t="shared" si="164"/>
        <v>#DIV/0!</v>
      </c>
      <c r="V750" s="116">
        <f t="shared" si="165"/>
        <v>0</v>
      </c>
      <c r="W750" s="116" t="e">
        <f t="shared" si="166"/>
        <v>#DIV/0!</v>
      </c>
      <c r="X750" s="116">
        <f t="shared" si="167"/>
        <v>0</v>
      </c>
      <c r="Y750" s="116" t="e">
        <f t="shared" si="168"/>
        <v>#DIV/0!</v>
      </c>
      <c r="Z750" s="180"/>
    </row>
    <row r="751" spans="1:26" ht="13.5" customHeight="1" outlineLevel="1">
      <c r="A751" s="103"/>
      <c r="B751" s="136" t="s">
        <v>121</v>
      </c>
      <c r="C751" s="119">
        <v>2721</v>
      </c>
      <c r="D751" s="120"/>
      <c r="E751" s="120"/>
      <c r="F751" s="120"/>
      <c r="G751" s="120"/>
      <c r="H751" s="120"/>
      <c r="I751" s="120"/>
      <c r="J751" s="158"/>
      <c r="K751" s="158"/>
      <c r="L751" s="120"/>
      <c r="M751" s="120"/>
      <c r="N751" s="120"/>
      <c r="O751" s="120"/>
      <c r="P751" s="120"/>
      <c r="Q751" s="120"/>
      <c r="R751" s="116">
        <f t="shared" si="162"/>
        <v>0</v>
      </c>
      <c r="S751" s="116" t="e">
        <f t="shared" si="173"/>
        <v>#DIV/0!</v>
      </c>
      <c r="T751" s="117">
        <f t="shared" si="163"/>
        <v>0</v>
      </c>
      <c r="U751" s="117" t="e">
        <f t="shared" si="164"/>
        <v>#DIV/0!</v>
      </c>
      <c r="V751" s="116">
        <f t="shared" si="165"/>
        <v>0</v>
      </c>
      <c r="W751" s="116" t="e">
        <f t="shared" si="166"/>
        <v>#DIV/0!</v>
      </c>
      <c r="X751" s="116">
        <f t="shared" si="167"/>
        <v>0</v>
      </c>
      <c r="Y751" s="116" t="e">
        <f t="shared" si="168"/>
        <v>#DIV/0!</v>
      </c>
      <c r="Z751" s="180"/>
    </row>
    <row r="752" spans="1:26" outlineLevel="1">
      <c r="A752" s="103"/>
      <c r="B752" s="140" t="s">
        <v>126</v>
      </c>
      <c r="C752" s="135"/>
      <c r="D752" s="141">
        <f t="shared" ref="D752:Q752" si="176">SUM(D753:D755)</f>
        <v>51467.838000000003</v>
      </c>
      <c r="E752" s="141">
        <f t="shared" si="176"/>
        <v>0</v>
      </c>
      <c r="F752" s="141">
        <f t="shared" si="176"/>
        <v>50950</v>
      </c>
      <c r="G752" s="141">
        <f t="shared" si="176"/>
        <v>0</v>
      </c>
      <c r="H752" s="141">
        <f t="shared" si="176"/>
        <v>59574.6</v>
      </c>
      <c r="I752" s="141">
        <f t="shared" si="176"/>
        <v>12000</v>
      </c>
      <c r="J752" s="169">
        <f t="shared" si="176"/>
        <v>22880.376</v>
      </c>
      <c r="K752" s="169">
        <f t="shared" si="176"/>
        <v>0</v>
      </c>
      <c r="L752" s="141">
        <f t="shared" si="176"/>
        <v>62096</v>
      </c>
      <c r="M752" s="141">
        <f t="shared" si="176"/>
        <v>0</v>
      </c>
      <c r="N752" s="141">
        <f t="shared" si="176"/>
        <v>68305.600000000006</v>
      </c>
      <c r="O752" s="141">
        <f t="shared" si="176"/>
        <v>0</v>
      </c>
      <c r="P752" s="141">
        <f t="shared" si="176"/>
        <v>75136.2</v>
      </c>
      <c r="Q752" s="141">
        <f t="shared" si="176"/>
        <v>0</v>
      </c>
      <c r="R752" s="116">
        <f t="shared" si="162"/>
        <v>-517.83800000000338</v>
      </c>
      <c r="S752" s="116">
        <f t="shared" si="173"/>
        <v>98.993860981687234</v>
      </c>
      <c r="T752" s="117">
        <f t="shared" si="163"/>
        <v>11146</v>
      </c>
      <c r="U752" s="117">
        <f t="shared" si="164"/>
        <v>121.87634936211973</v>
      </c>
      <c r="V752" s="116">
        <f t="shared" si="165"/>
        <v>6209.6000000000058</v>
      </c>
      <c r="W752" s="116">
        <f t="shared" si="166"/>
        <v>110.00000000000001</v>
      </c>
      <c r="X752" s="116">
        <f t="shared" si="167"/>
        <v>6830.5999999999913</v>
      </c>
      <c r="Y752" s="116">
        <f t="shared" si="168"/>
        <v>110.00005856035229</v>
      </c>
      <c r="Z752" s="180"/>
    </row>
    <row r="753" spans="1:26" outlineLevel="1">
      <c r="A753" s="103"/>
      <c r="B753" s="118" t="s">
        <v>127</v>
      </c>
      <c r="C753" s="119">
        <v>3111</v>
      </c>
      <c r="D753" s="170">
        <v>32992.186000000002</v>
      </c>
      <c r="E753" s="120"/>
      <c r="F753" s="120">
        <v>40000</v>
      </c>
      <c r="G753" s="120"/>
      <c r="H753" s="120">
        <v>43054</v>
      </c>
      <c r="I753" s="120">
        <v>12000</v>
      </c>
      <c r="J753" s="158">
        <v>18653.184000000001</v>
      </c>
      <c r="K753" s="158"/>
      <c r="L753" s="120">
        <v>49500</v>
      </c>
      <c r="M753" s="120"/>
      <c r="N753" s="120">
        <v>54450</v>
      </c>
      <c r="O753" s="120"/>
      <c r="P753" s="120">
        <v>59895</v>
      </c>
      <c r="Q753" s="120"/>
      <c r="R753" s="116">
        <f t="shared" si="162"/>
        <v>7007.8139999999985</v>
      </c>
      <c r="S753" s="116">
        <f t="shared" si="173"/>
        <v>121.24082957097779</v>
      </c>
      <c r="T753" s="117">
        <f t="shared" si="163"/>
        <v>9500</v>
      </c>
      <c r="U753" s="117">
        <f t="shared" si="164"/>
        <v>123.75</v>
      </c>
      <c r="V753" s="116">
        <f t="shared" si="165"/>
        <v>4950</v>
      </c>
      <c r="W753" s="116">
        <f t="shared" si="166"/>
        <v>110.00000000000001</v>
      </c>
      <c r="X753" s="116">
        <f t="shared" si="167"/>
        <v>5445</v>
      </c>
      <c r="Y753" s="116">
        <f t="shared" si="168"/>
        <v>110.00000000000001</v>
      </c>
      <c r="Z753" s="180"/>
    </row>
    <row r="754" spans="1:26" outlineLevel="1">
      <c r="A754" s="103"/>
      <c r="B754" s="118" t="s">
        <v>128</v>
      </c>
      <c r="C754" s="119">
        <v>3112</v>
      </c>
      <c r="D754" s="170">
        <v>18475.651999999998</v>
      </c>
      <c r="E754" s="120"/>
      <c r="F754" s="159">
        <v>10950</v>
      </c>
      <c r="G754" s="120"/>
      <c r="H754" s="159">
        <v>16520.599999999999</v>
      </c>
      <c r="I754" s="120"/>
      <c r="J754" s="177">
        <v>4227.192</v>
      </c>
      <c r="K754" s="158"/>
      <c r="L754" s="159">
        <v>12596</v>
      </c>
      <c r="M754" s="120"/>
      <c r="N754" s="159">
        <v>13855.6</v>
      </c>
      <c r="O754" s="120"/>
      <c r="P754" s="159">
        <v>15241.2</v>
      </c>
      <c r="Q754" s="120"/>
      <c r="R754" s="116">
        <f t="shared" si="162"/>
        <v>-7525.6519999999982</v>
      </c>
      <c r="S754" s="116">
        <f t="shared" si="173"/>
        <v>59.267191220098759</v>
      </c>
      <c r="T754" s="117">
        <f t="shared" si="163"/>
        <v>1646</v>
      </c>
      <c r="U754" s="117">
        <f t="shared" si="164"/>
        <v>115.03196347031962</v>
      </c>
      <c r="V754" s="116">
        <f t="shared" si="165"/>
        <v>1259.6000000000004</v>
      </c>
      <c r="W754" s="116">
        <f t="shared" si="166"/>
        <v>110.00000000000001</v>
      </c>
      <c r="X754" s="116">
        <f t="shared" si="167"/>
        <v>1385.6000000000004</v>
      </c>
      <c r="Y754" s="116">
        <f t="shared" si="168"/>
        <v>110.00028869193683</v>
      </c>
      <c r="Z754" s="180"/>
    </row>
    <row r="755" spans="1:26" outlineLevel="1">
      <c r="A755" s="103"/>
      <c r="B755" s="118" t="s">
        <v>129</v>
      </c>
      <c r="C755" s="119">
        <v>3113</v>
      </c>
      <c r="D755" s="120"/>
      <c r="E755" s="120"/>
      <c r="F755" s="120"/>
      <c r="G755" s="120"/>
      <c r="H755" s="120"/>
      <c r="I755" s="120"/>
      <c r="J755" s="158"/>
      <c r="K755" s="158"/>
      <c r="L755" s="120"/>
      <c r="M755" s="120"/>
      <c r="N755" s="120"/>
      <c r="O755" s="120"/>
      <c r="P755" s="120"/>
      <c r="Q755" s="120"/>
      <c r="R755" s="116">
        <f t="shared" si="162"/>
        <v>0</v>
      </c>
      <c r="S755" s="116" t="e">
        <f t="shared" si="173"/>
        <v>#DIV/0!</v>
      </c>
      <c r="T755" s="117">
        <f t="shared" si="163"/>
        <v>0</v>
      </c>
      <c r="U755" s="117" t="e">
        <f t="shared" si="164"/>
        <v>#DIV/0!</v>
      </c>
      <c r="V755" s="116">
        <f t="shared" si="165"/>
        <v>0</v>
      </c>
      <c r="W755" s="116" t="e">
        <f t="shared" si="166"/>
        <v>#DIV/0!</v>
      </c>
      <c r="X755" s="116">
        <f t="shared" si="167"/>
        <v>0</v>
      </c>
      <c r="Y755" s="116" t="e">
        <f t="shared" si="168"/>
        <v>#DIV/0!</v>
      </c>
      <c r="Z755" s="180"/>
    </row>
    <row r="756" spans="1:26" outlineLevel="1">
      <c r="A756" s="103"/>
      <c r="B756" s="185"/>
      <c r="C756" s="186"/>
      <c r="D756" s="120"/>
      <c r="E756" s="120"/>
      <c r="F756" s="120"/>
      <c r="G756" s="120"/>
      <c r="H756" s="120"/>
      <c r="I756" s="120"/>
      <c r="J756" s="158"/>
      <c r="K756" s="158"/>
      <c r="L756" s="120"/>
      <c r="M756" s="120"/>
      <c r="N756" s="120"/>
      <c r="O756" s="120"/>
      <c r="P756" s="120"/>
      <c r="Q756" s="120"/>
      <c r="R756" s="116">
        <f t="shared" si="162"/>
        <v>0</v>
      </c>
      <c r="S756" s="116" t="e">
        <f t="shared" si="173"/>
        <v>#DIV/0!</v>
      </c>
      <c r="T756" s="117">
        <f t="shared" si="163"/>
        <v>0</v>
      </c>
      <c r="U756" s="117" t="e">
        <f t="shared" si="164"/>
        <v>#DIV/0!</v>
      </c>
      <c r="V756" s="116">
        <f t="shared" si="165"/>
        <v>0</v>
      </c>
      <c r="W756" s="116" t="e">
        <f t="shared" si="166"/>
        <v>#DIV/0!</v>
      </c>
      <c r="X756" s="116">
        <f t="shared" si="167"/>
        <v>0</v>
      </c>
      <c r="Y756" s="116" t="e">
        <f t="shared" si="168"/>
        <v>#DIV/0!</v>
      </c>
      <c r="Z756" s="180"/>
    </row>
    <row r="757" spans="1:26" outlineLevel="1">
      <c r="A757" s="103">
        <v>15</v>
      </c>
      <c r="B757" s="175" t="s">
        <v>170</v>
      </c>
      <c r="C757" s="154" t="s">
        <v>169</v>
      </c>
      <c r="D757" s="151"/>
      <c r="E757" s="151"/>
      <c r="F757" s="151"/>
      <c r="G757" s="151"/>
      <c r="H757" s="151"/>
      <c r="I757" s="151"/>
      <c r="J757" s="152"/>
      <c r="K757" s="152"/>
      <c r="L757" s="151"/>
      <c r="M757" s="151"/>
      <c r="N757" s="151"/>
      <c r="O757" s="151"/>
      <c r="P757" s="151"/>
      <c r="Q757" s="151"/>
      <c r="R757" s="116">
        <f t="shared" si="162"/>
        <v>0</v>
      </c>
      <c r="S757" s="116" t="e">
        <f t="shared" si="173"/>
        <v>#DIV/0!</v>
      </c>
      <c r="T757" s="117">
        <f t="shared" si="163"/>
        <v>0</v>
      </c>
      <c r="U757" s="117" t="e">
        <f t="shared" si="164"/>
        <v>#DIV/0!</v>
      </c>
      <c r="V757" s="116">
        <f t="shared" si="165"/>
        <v>0</v>
      </c>
      <c r="W757" s="116" t="e">
        <f t="shared" si="166"/>
        <v>#DIV/0!</v>
      </c>
      <c r="X757" s="116">
        <f t="shared" si="167"/>
        <v>0</v>
      </c>
      <c r="Y757" s="116" t="e">
        <f t="shared" si="168"/>
        <v>#DIV/0!</v>
      </c>
      <c r="Z757" s="180"/>
    </row>
    <row r="758" spans="1:26" outlineLevel="1">
      <c r="A758" s="103"/>
      <c r="B758" s="176" t="s">
        <v>134</v>
      </c>
      <c r="C758" s="154"/>
      <c r="D758" s="111">
        <f>SUM(D759:D765,D770:D787)-D777</f>
        <v>44126.155999999995</v>
      </c>
      <c r="E758" s="111">
        <f>SUM(E759:E765,E770:E787)-E777</f>
        <v>73296.907900000006</v>
      </c>
      <c r="F758" s="111">
        <f>SUM(F759:F765,F770:F787)</f>
        <v>41581.100000000006</v>
      </c>
      <c r="G758" s="111">
        <f>SUM(G759:G765,G770:G787)</f>
        <v>80146.100000000006</v>
      </c>
      <c r="H758" s="111">
        <f>SUM(H759:H765,H770:H787)</f>
        <v>42531.400000000009</v>
      </c>
      <c r="I758" s="111">
        <f>SUM(I759:I765,I770:I787)</f>
        <v>92124.4</v>
      </c>
      <c r="J758" s="155">
        <f>SUM(J759:J765,J770:J787)</f>
        <v>15680.565999999999</v>
      </c>
      <c r="K758" s="155">
        <f>SUM(K759:K765,K770:K787)-K777</f>
        <v>32126.021999999997</v>
      </c>
      <c r="L758" s="111">
        <f t="shared" ref="L758:Q758" si="177">SUM(L759:L765,L770:L787)</f>
        <v>41696.700000000004</v>
      </c>
      <c r="M758" s="111">
        <f t="shared" si="177"/>
        <v>95976.700000000026</v>
      </c>
      <c r="N758" s="111">
        <f t="shared" si="177"/>
        <v>41696.700000000004</v>
      </c>
      <c r="O758" s="111">
        <f t="shared" si="177"/>
        <v>95976.700000000026</v>
      </c>
      <c r="P758" s="111">
        <f t="shared" si="177"/>
        <v>41696.700000000004</v>
      </c>
      <c r="Q758" s="111">
        <f t="shared" si="177"/>
        <v>95976.700000000026</v>
      </c>
      <c r="R758" s="116">
        <f t="shared" si="162"/>
        <v>-2545.0559999999896</v>
      </c>
      <c r="S758" s="116">
        <f t="shared" si="173"/>
        <v>94.23231880882625</v>
      </c>
      <c r="T758" s="117">
        <f t="shared" si="163"/>
        <v>115.59999999999854</v>
      </c>
      <c r="U758" s="117">
        <f t="shared" si="164"/>
        <v>100.27801092323195</v>
      </c>
      <c r="V758" s="116">
        <f t="shared" si="165"/>
        <v>0</v>
      </c>
      <c r="W758" s="116">
        <f t="shared" si="166"/>
        <v>100</v>
      </c>
      <c r="X758" s="116">
        <f t="shared" si="167"/>
        <v>0</v>
      </c>
      <c r="Y758" s="116">
        <f t="shared" si="168"/>
        <v>100</v>
      </c>
      <c r="Z758" s="180"/>
    </row>
    <row r="759" spans="1:26" outlineLevel="1">
      <c r="A759" s="103"/>
      <c r="B759" s="118" t="s">
        <v>94</v>
      </c>
      <c r="C759" s="119">
        <v>2111</v>
      </c>
      <c r="D759" s="120">
        <v>31066.771000000001</v>
      </c>
      <c r="E759" s="156">
        <v>45816.4</v>
      </c>
      <c r="F759" s="120">
        <v>30301.200000000001</v>
      </c>
      <c r="G759" s="120">
        <v>43191.7</v>
      </c>
      <c r="H759" s="120">
        <v>31289.4</v>
      </c>
      <c r="I759" s="120">
        <v>45694.7</v>
      </c>
      <c r="J759" s="158">
        <v>11535.517</v>
      </c>
      <c r="K759" s="158">
        <v>18904.184000000001</v>
      </c>
      <c r="L759" s="120">
        <v>30301.200000000001</v>
      </c>
      <c r="M759" s="120">
        <v>43191.7</v>
      </c>
      <c r="N759" s="120">
        <v>30301.200000000001</v>
      </c>
      <c r="O759" s="120">
        <v>43191.7</v>
      </c>
      <c r="P759" s="120">
        <v>30301.200000000001</v>
      </c>
      <c r="Q759" s="120">
        <v>43191.7</v>
      </c>
      <c r="R759" s="116">
        <f t="shared" si="162"/>
        <v>-765.57099999999991</v>
      </c>
      <c r="S759" s="116">
        <f t="shared" si="173"/>
        <v>97.535723941184614</v>
      </c>
      <c r="T759" s="117">
        <f t="shared" si="163"/>
        <v>0</v>
      </c>
      <c r="U759" s="117">
        <f t="shared" si="164"/>
        <v>100</v>
      </c>
      <c r="V759" s="116">
        <f t="shared" si="165"/>
        <v>0</v>
      </c>
      <c r="W759" s="116">
        <f t="shared" si="166"/>
        <v>100</v>
      </c>
      <c r="X759" s="116">
        <f t="shared" si="167"/>
        <v>0</v>
      </c>
      <c r="Y759" s="116">
        <f t="shared" si="168"/>
        <v>100</v>
      </c>
      <c r="Z759" s="180"/>
    </row>
    <row r="760" spans="1:26" outlineLevel="1">
      <c r="A760" s="103"/>
      <c r="B760" s="118" t="s">
        <v>135</v>
      </c>
      <c r="C760" s="119">
        <v>2121</v>
      </c>
      <c r="D760" s="120">
        <v>4128.9110000000001</v>
      </c>
      <c r="E760" s="156">
        <v>5386.32</v>
      </c>
      <c r="F760" s="120">
        <v>4542.8</v>
      </c>
      <c r="G760" s="159">
        <v>6604.1</v>
      </c>
      <c r="H760" s="120">
        <v>4713.3</v>
      </c>
      <c r="I760" s="159">
        <v>7101.6</v>
      </c>
      <c r="J760" s="158">
        <v>1459.0150000000001</v>
      </c>
      <c r="K760" s="177">
        <v>2314.6750000000002</v>
      </c>
      <c r="L760" s="120">
        <v>4542.8</v>
      </c>
      <c r="M760" s="159">
        <v>6604.1</v>
      </c>
      <c r="N760" s="120">
        <v>4542.8</v>
      </c>
      <c r="O760" s="159">
        <v>6604.1</v>
      </c>
      <c r="P760" s="120">
        <v>4542.8</v>
      </c>
      <c r="Q760" s="159">
        <v>6604.1</v>
      </c>
      <c r="R760" s="116">
        <f t="shared" si="162"/>
        <v>413.88900000000012</v>
      </c>
      <c r="S760" s="116">
        <f t="shared" si="173"/>
        <v>110.02416860038882</v>
      </c>
      <c r="T760" s="117">
        <f t="shared" si="163"/>
        <v>0</v>
      </c>
      <c r="U760" s="117">
        <f t="shared" si="164"/>
        <v>100</v>
      </c>
      <c r="V760" s="116">
        <f t="shared" si="165"/>
        <v>0</v>
      </c>
      <c r="W760" s="116">
        <f t="shared" si="166"/>
        <v>100</v>
      </c>
      <c r="X760" s="116">
        <f t="shared" si="167"/>
        <v>0</v>
      </c>
      <c r="Y760" s="116">
        <f t="shared" si="168"/>
        <v>100</v>
      </c>
      <c r="Z760" s="180"/>
    </row>
    <row r="761" spans="1:26" outlineLevel="1">
      <c r="A761" s="103"/>
      <c r="B761" s="160" t="s">
        <v>96</v>
      </c>
      <c r="C761" s="119">
        <v>2211</v>
      </c>
      <c r="D761" s="120"/>
      <c r="E761" s="156">
        <v>35.4</v>
      </c>
      <c r="F761" s="120">
        <v>0</v>
      </c>
      <c r="G761" s="159">
        <v>66</v>
      </c>
      <c r="H761" s="120">
        <v>0</v>
      </c>
      <c r="I761" s="159">
        <v>66</v>
      </c>
      <c r="J761" s="158"/>
      <c r="K761" s="177"/>
      <c r="L761" s="120"/>
      <c r="M761" s="159">
        <v>66</v>
      </c>
      <c r="N761" s="120"/>
      <c r="O761" s="159">
        <v>66</v>
      </c>
      <c r="P761" s="120"/>
      <c r="Q761" s="159">
        <v>66</v>
      </c>
      <c r="R761" s="116">
        <f t="shared" si="162"/>
        <v>0</v>
      </c>
      <c r="S761" s="116" t="e">
        <f t="shared" si="173"/>
        <v>#DIV/0!</v>
      </c>
      <c r="T761" s="117">
        <f t="shared" si="163"/>
        <v>0</v>
      </c>
      <c r="U761" s="117" t="e">
        <f t="shared" si="164"/>
        <v>#DIV/0!</v>
      </c>
      <c r="V761" s="116">
        <f t="shared" si="165"/>
        <v>0</v>
      </c>
      <c r="W761" s="116" t="e">
        <f t="shared" si="166"/>
        <v>#DIV/0!</v>
      </c>
      <c r="X761" s="116">
        <f t="shared" si="167"/>
        <v>0</v>
      </c>
      <c r="Y761" s="116" t="e">
        <f t="shared" si="168"/>
        <v>#DIV/0!</v>
      </c>
      <c r="Z761" s="180"/>
    </row>
    <row r="762" spans="1:26" outlineLevel="1">
      <c r="A762" s="103"/>
      <c r="B762" s="122" t="s">
        <v>97</v>
      </c>
      <c r="C762" s="119">
        <v>2212</v>
      </c>
      <c r="D762" s="120"/>
      <c r="E762" s="156">
        <v>73</v>
      </c>
      <c r="F762" s="120">
        <v>0</v>
      </c>
      <c r="G762" s="159">
        <v>108.1</v>
      </c>
      <c r="H762" s="120">
        <v>0</v>
      </c>
      <c r="I762" s="159">
        <v>111.6</v>
      </c>
      <c r="J762" s="158"/>
      <c r="K762" s="177"/>
      <c r="L762" s="120"/>
      <c r="M762" s="159">
        <v>108.1</v>
      </c>
      <c r="N762" s="120"/>
      <c r="O762" s="159">
        <v>108.1</v>
      </c>
      <c r="P762" s="120"/>
      <c r="Q762" s="159">
        <v>108.1</v>
      </c>
      <c r="R762" s="116">
        <f t="shared" si="162"/>
        <v>0</v>
      </c>
      <c r="S762" s="116" t="e">
        <f t="shared" si="173"/>
        <v>#DIV/0!</v>
      </c>
      <c r="T762" s="117">
        <f t="shared" si="163"/>
        <v>0</v>
      </c>
      <c r="U762" s="117" t="e">
        <f t="shared" si="164"/>
        <v>#DIV/0!</v>
      </c>
      <c r="V762" s="116">
        <f t="shared" si="165"/>
        <v>0</v>
      </c>
      <c r="W762" s="116" t="e">
        <f t="shared" si="166"/>
        <v>#DIV/0!</v>
      </c>
      <c r="X762" s="116">
        <f t="shared" si="167"/>
        <v>0</v>
      </c>
      <c r="Y762" s="116" t="e">
        <f t="shared" si="168"/>
        <v>#DIV/0!</v>
      </c>
      <c r="Z762" s="180"/>
    </row>
    <row r="763" spans="1:26" outlineLevel="1">
      <c r="A763" s="103"/>
      <c r="B763" s="118" t="s">
        <v>98</v>
      </c>
      <c r="C763" s="119">
        <v>2213</v>
      </c>
      <c r="D763" s="120"/>
      <c r="E763" s="156"/>
      <c r="F763" s="120">
        <v>0</v>
      </c>
      <c r="G763" s="159"/>
      <c r="H763" s="120">
        <v>0</v>
      </c>
      <c r="I763" s="159"/>
      <c r="J763" s="158"/>
      <c r="K763" s="177"/>
      <c r="L763" s="120"/>
      <c r="M763" s="159"/>
      <c r="N763" s="120"/>
      <c r="O763" s="159"/>
      <c r="P763" s="120"/>
      <c r="Q763" s="159"/>
      <c r="R763" s="116">
        <f t="shared" si="162"/>
        <v>0</v>
      </c>
      <c r="S763" s="116" t="e">
        <f t="shared" si="173"/>
        <v>#DIV/0!</v>
      </c>
      <c r="T763" s="117">
        <f t="shared" si="163"/>
        <v>0</v>
      </c>
      <c r="U763" s="117" t="e">
        <f t="shared" si="164"/>
        <v>#DIV/0!</v>
      </c>
      <c r="V763" s="116">
        <f t="shared" si="165"/>
        <v>0</v>
      </c>
      <c r="W763" s="116" t="e">
        <f t="shared" si="166"/>
        <v>#DIV/0!</v>
      </c>
      <c r="X763" s="116">
        <f t="shared" si="167"/>
        <v>0</v>
      </c>
      <c r="Y763" s="116" t="e">
        <f t="shared" si="168"/>
        <v>#DIV/0!</v>
      </c>
      <c r="Z763" s="180"/>
    </row>
    <row r="764" spans="1:26" outlineLevel="1">
      <c r="A764" s="103"/>
      <c r="B764" s="118" t="s">
        <v>99</v>
      </c>
      <c r="C764" s="119">
        <v>2214</v>
      </c>
      <c r="D764" s="120">
        <v>2138.5659999999998</v>
      </c>
      <c r="E764" s="156">
        <v>19381.894499999999</v>
      </c>
      <c r="F764" s="120">
        <v>1434.4</v>
      </c>
      <c r="G764" s="159">
        <v>24184.1</v>
      </c>
      <c r="H764" s="120">
        <v>1401.9</v>
      </c>
      <c r="I764" s="159">
        <v>27967.1</v>
      </c>
      <c r="J764" s="158">
        <v>567.20399999999995</v>
      </c>
      <c r="K764" s="177">
        <v>10054.035</v>
      </c>
      <c r="L764" s="120">
        <v>1550</v>
      </c>
      <c r="M764" s="159">
        <v>31184.1</v>
      </c>
      <c r="N764" s="120">
        <v>1550</v>
      </c>
      <c r="O764" s="159">
        <v>31184.1</v>
      </c>
      <c r="P764" s="120">
        <v>1550</v>
      </c>
      <c r="Q764" s="159">
        <v>31184.1</v>
      </c>
      <c r="R764" s="116">
        <f t="shared" si="162"/>
        <v>-704.16599999999971</v>
      </c>
      <c r="S764" s="116">
        <f t="shared" si="173"/>
        <v>67.072982549989106</v>
      </c>
      <c r="T764" s="117">
        <f t="shared" si="163"/>
        <v>115.59999999999991</v>
      </c>
      <c r="U764" s="117">
        <f t="shared" si="164"/>
        <v>108.05911879531511</v>
      </c>
      <c r="V764" s="116">
        <f t="shared" si="165"/>
        <v>0</v>
      </c>
      <c r="W764" s="116">
        <f t="shared" si="166"/>
        <v>100</v>
      </c>
      <c r="X764" s="116">
        <f t="shared" si="167"/>
        <v>0</v>
      </c>
      <c r="Y764" s="116">
        <f t="shared" si="168"/>
        <v>100</v>
      </c>
      <c r="Z764" s="180"/>
    </row>
    <row r="765" spans="1:26" outlineLevel="1">
      <c r="A765" s="103"/>
      <c r="B765" s="161" t="s">
        <v>100</v>
      </c>
      <c r="C765" s="124">
        <v>2215</v>
      </c>
      <c r="D765" s="125">
        <f>D769+D766+D767+D768</f>
        <v>72.736000000000004</v>
      </c>
      <c r="E765" s="189">
        <f>E766+E769</f>
        <v>459.375</v>
      </c>
      <c r="F765" s="125">
        <v>1896.3999999999999</v>
      </c>
      <c r="G765" s="125">
        <f>G766+G767+G768+G769</f>
        <v>1154.3</v>
      </c>
      <c r="H765" s="125">
        <f>H766+H767+H768+H769</f>
        <v>1883.4</v>
      </c>
      <c r="I765" s="125">
        <f>I766+I767+I768+I769</f>
        <v>1423.9</v>
      </c>
      <c r="J765" s="163">
        <f>J766+J767+J768+J769</f>
        <v>1789.905</v>
      </c>
      <c r="K765" s="163">
        <f>K766+K767+K768+K769</f>
        <v>92.5</v>
      </c>
      <c r="L765" s="125">
        <v>1896.3999999999999</v>
      </c>
      <c r="M765" s="125">
        <f>M766+M767+M768+M769</f>
        <v>2208.3000000000002</v>
      </c>
      <c r="N765" s="125">
        <v>1896.3999999999999</v>
      </c>
      <c r="O765" s="125">
        <f>O766+O767+O768+O769</f>
        <v>2208.3000000000002</v>
      </c>
      <c r="P765" s="125">
        <v>1896.3999999999999</v>
      </c>
      <c r="Q765" s="125">
        <f>Q766+Q767+Q768+Q769</f>
        <v>2208.3000000000002</v>
      </c>
      <c r="R765" s="116">
        <f t="shared" ref="R765:R829" si="178">F765-D765</f>
        <v>1823.6639999999998</v>
      </c>
      <c r="S765" s="116">
        <f t="shared" si="173"/>
        <v>2607.2371315442142</v>
      </c>
      <c r="T765" s="117">
        <f t="shared" ref="T765:T829" si="179">L765-F765</f>
        <v>0</v>
      </c>
      <c r="U765" s="117">
        <f t="shared" ref="U765:U829" si="180">L765/F765*100</f>
        <v>100</v>
      </c>
      <c r="V765" s="116">
        <f t="shared" ref="V765:V829" si="181">N765-L765</f>
        <v>0</v>
      </c>
      <c r="W765" s="116">
        <f t="shared" ref="W765:W829" si="182">+N765/L765*100</f>
        <v>100</v>
      </c>
      <c r="X765" s="116">
        <f t="shared" ref="X765:X829" si="183">P765-N765</f>
        <v>0</v>
      </c>
      <c r="Y765" s="116">
        <f t="shared" ref="Y765:Y829" si="184">+P765/N765*100</f>
        <v>100</v>
      </c>
      <c r="Z765" s="180"/>
    </row>
    <row r="766" spans="1:26" outlineLevel="1">
      <c r="A766" s="103"/>
      <c r="B766" s="126" t="s">
        <v>136</v>
      </c>
      <c r="C766" s="119">
        <v>22151</v>
      </c>
      <c r="D766" s="120"/>
      <c r="E766" s="156">
        <v>56.4</v>
      </c>
      <c r="F766" s="120">
        <v>0</v>
      </c>
      <c r="G766" s="120"/>
      <c r="H766" s="120">
        <v>0</v>
      </c>
      <c r="I766" s="120"/>
      <c r="J766" s="158"/>
      <c r="K766" s="158"/>
      <c r="L766" s="120"/>
      <c r="M766" s="120"/>
      <c r="N766" s="120"/>
      <c r="O766" s="120"/>
      <c r="P766" s="120"/>
      <c r="Q766" s="120"/>
      <c r="R766" s="116">
        <f t="shared" si="178"/>
        <v>0</v>
      </c>
      <c r="S766" s="116" t="e">
        <f t="shared" si="173"/>
        <v>#DIV/0!</v>
      </c>
      <c r="T766" s="117">
        <f t="shared" si="179"/>
        <v>0</v>
      </c>
      <c r="U766" s="117" t="e">
        <f t="shared" si="180"/>
        <v>#DIV/0!</v>
      </c>
      <c r="V766" s="116">
        <f t="shared" si="181"/>
        <v>0</v>
      </c>
      <c r="W766" s="116" t="e">
        <f t="shared" si="182"/>
        <v>#DIV/0!</v>
      </c>
      <c r="X766" s="116">
        <f t="shared" si="183"/>
        <v>0</v>
      </c>
      <c r="Y766" s="116" t="e">
        <f t="shared" si="184"/>
        <v>#DIV/0!</v>
      </c>
      <c r="Z766" s="180"/>
    </row>
    <row r="767" spans="1:26" outlineLevel="1">
      <c r="A767" s="103"/>
      <c r="B767" s="126" t="s">
        <v>137</v>
      </c>
      <c r="C767" s="119">
        <v>22152</v>
      </c>
      <c r="D767" s="120"/>
      <c r="E767" s="156"/>
      <c r="F767" s="120">
        <v>0</v>
      </c>
      <c r="G767" s="159"/>
      <c r="H767" s="120">
        <v>0</v>
      </c>
      <c r="I767" s="159"/>
      <c r="J767" s="158"/>
      <c r="K767" s="177"/>
      <c r="L767" s="120"/>
      <c r="M767" s="159"/>
      <c r="N767" s="120"/>
      <c r="O767" s="159"/>
      <c r="P767" s="120"/>
      <c r="Q767" s="159"/>
      <c r="R767" s="116">
        <f t="shared" si="178"/>
        <v>0</v>
      </c>
      <c r="S767" s="116" t="e">
        <f t="shared" si="173"/>
        <v>#DIV/0!</v>
      </c>
      <c r="T767" s="117">
        <f t="shared" si="179"/>
        <v>0</v>
      </c>
      <c r="U767" s="117" t="e">
        <f t="shared" si="180"/>
        <v>#DIV/0!</v>
      </c>
      <c r="V767" s="116">
        <f t="shared" si="181"/>
        <v>0</v>
      </c>
      <c r="W767" s="116" t="e">
        <f t="shared" si="182"/>
        <v>#DIV/0!</v>
      </c>
      <c r="X767" s="116">
        <f t="shared" si="183"/>
        <v>0</v>
      </c>
      <c r="Y767" s="116" t="e">
        <f t="shared" si="184"/>
        <v>#DIV/0!</v>
      </c>
      <c r="Z767" s="180"/>
    </row>
    <row r="768" spans="1:26" outlineLevel="1">
      <c r="A768" s="103"/>
      <c r="B768" s="126" t="s">
        <v>103</v>
      </c>
      <c r="C768" s="119">
        <v>22153</v>
      </c>
      <c r="D768" s="120"/>
      <c r="E768" s="156"/>
      <c r="F768" s="120">
        <v>0</v>
      </c>
      <c r="G768" s="159"/>
      <c r="H768" s="120">
        <v>0</v>
      </c>
      <c r="I768" s="159"/>
      <c r="J768" s="158"/>
      <c r="K768" s="177"/>
      <c r="L768" s="120"/>
      <c r="M768" s="159"/>
      <c r="N768" s="120"/>
      <c r="O768" s="159"/>
      <c r="P768" s="120"/>
      <c r="Q768" s="159"/>
      <c r="R768" s="116">
        <f t="shared" si="178"/>
        <v>0</v>
      </c>
      <c r="S768" s="116" t="e">
        <f t="shared" si="173"/>
        <v>#DIV/0!</v>
      </c>
      <c r="T768" s="117">
        <f t="shared" si="179"/>
        <v>0</v>
      </c>
      <c r="U768" s="117" t="e">
        <f t="shared" si="180"/>
        <v>#DIV/0!</v>
      </c>
      <c r="V768" s="116">
        <f t="shared" si="181"/>
        <v>0</v>
      </c>
      <c r="W768" s="116" t="e">
        <f t="shared" si="182"/>
        <v>#DIV/0!</v>
      </c>
      <c r="X768" s="116">
        <f t="shared" si="183"/>
        <v>0</v>
      </c>
      <c r="Y768" s="116" t="e">
        <f t="shared" si="184"/>
        <v>#DIV/0!</v>
      </c>
      <c r="Z768" s="180"/>
    </row>
    <row r="769" spans="1:26" outlineLevel="1">
      <c r="A769" s="103"/>
      <c r="B769" s="126" t="s">
        <v>138</v>
      </c>
      <c r="C769" s="119">
        <v>22154</v>
      </c>
      <c r="D769" s="120">
        <v>72.736000000000004</v>
      </c>
      <c r="E769" s="156">
        <v>402.97500000000002</v>
      </c>
      <c r="F769" s="120">
        <v>1896.3999999999999</v>
      </c>
      <c r="G769" s="159">
        <v>1154.3</v>
      </c>
      <c r="H769" s="120">
        <v>1883.4</v>
      </c>
      <c r="I769" s="159">
        <v>1423.9</v>
      </c>
      <c r="J769" s="158">
        <v>1789.905</v>
      </c>
      <c r="K769" s="177">
        <v>92.5</v>
      </c>
      <c r="L769" s="120">
        <v>1896.3999999999999</v>
      </c>
      <c r="M769" s="159">
        <v>2208.3000000000002</v>
      </c>
      <c r="N769" s="120">
        <v>1896.3999999999999</v>
      </c>
      <c r="O769" s="159">
        <v>2208.3000000000002</v>
      </c>
      <c r="P769" s="120">
        <v>1896.3999999999999</v>
      </c>
      <c r="Q769" s="159">
        <v>2208.3000000000002</v>
      </c>
      <c r="R769" s="116">
        <f t="shared" si="178"/>
        <v>1823.6639999999998</v>
      </c>
      <c r="S769" s="116">
        <f t="shared" si="173"/>
        <v>2607.2371315442142</v>
      </c>
      <c r="T769" s="117">
        <f t="shared" si="179"/>
        <v>0</v>
      </c>
      <c r="U769" s="117">
        <f t="shared" si="180"/>
        <v>100</v>
      </c>
      <c r="V769" s="116">
        <f t="shared" si="181"/>
        <v>0</v>
      </c>
      <c r="W769" s="116">
        <f t="shared" si="182"/>
        <v>100</v>
      </c>
      <c r="X769" s="116">
        <f t="shared" si="183"/>
        <v>0</v>
      </c>
      <c r="Y769" s="116">
        <f t="shared" si="184"/>
        <v>100</v>
      </c>
      <c r="Z769" s="180"/>
    </row>
    <row r="770" spans="1:26" outlineLevel="1">
      <c r="A770" s="103"/>
      <c r="B770" s="122" t="s">
        <v>105</v>
      </c>
      <c r="C770" s="119">
        <v>2217</v>
      </c>
      <c r="D770" s="120"/>
      <c r="E770" s="156">
        <v>39.430999999999997</v>
      </c>
      <c r="F770" s="120">
        <v>0</v>
      </c>
      <c r="G770" s="159">
        <v>44.6</v>
      </c>
      <c r="H770" s="120">
        <v>0</v>
      </c>
      <c r="I770" s="159">
        <v>44.6</v>
      </c>
      <c r="J770" s="158"/>
      <c r="K770" s="177"/>
      <c r="L770" s="120"/>
      <c r="M770" s="159">
        <v>44.6</v>
      </c>
      <c r="N770" s="120"/>
      <c r="O770" s="159">
        <v>44.6</v>
      </c>
      <c r="P770" s="120"/>
      <c r="Q770" s="159">
        <v>44.6</v>
      </c>
      <c r="R770" s="116">
        <f t="shared" si="178"/>
        <v>0</v>
      </c>
      <c r="S770" s="116" t="e">
        <f t="shared" si="173"/>
        <v>#DIV/0!</v>
      </c>
      <c r="T770" s="117">
        <f t="shared" si="179"/>
        <v>0</v>
      </c>
      <c r="U770" s="117" t="e">
        <f t="shared" si="180"/>
        <v>#DIV/0!</v>
      </c>
      <c r="V770" s="116">
        <f t="shared" si="181"/>
        <v>0</v>
      </c>
      <c r="W770" s="116" t="e">
        <f t="shared" si="182"/>
        <v>#DIV/0!</v>
      </c>
      <c r="X770" s="116">
        <f t="shared" si="183"/>
        <v>0</v>
      </c>
      <c r="Y770" s="116" t="e">
        <f t="shared" si="184"/>
        <v>#DIV/0!</v>
      </c>
      <c r="Z770" s="180"/>
    </row>
    <row r="771" spans="1:26" outlineLevel="1">
      <c r="A771" s="103"/>
      <c r="B771" s="118" t="s">
        <v>106</v>
      </c>
      <c r="C771" s="119">
        <v>2218</v>
      </c>
      <c r="D771" s="120"/>
      <c r="E771" s="156"/>
      <c r="F771" s="120">
        <v>0</v>
      </c>
      <c r="G771" s="159"/>
      <c r="H771" s="120">
        <v>0</v>
      </c>
      <c r="I771" s="159"/>
      <c r="J771" s="158"/>
      <c r="K771" s="177"/>
      <c r="L771" s="120"/>
      <c r="M771" s="159"/>
      <c r="N771" s="120"/>
      <c r="O771" s="159"/>
      <c r="P771" s="120"/>
      <c r="Q771" s="159"/>
      <c r="R771" s="116">
        <f t="shared" si="178"/>
        <v>0</v>
      </c>
      <c r="S771" s="116" t="e">
        <f t="shared" si="173"/>
        <v>#DIV/0!</v>
      </c>
      <c r="T771" s="117">
        <f t="shared" si="179"/>
        <v>0</v>
      </c>
      <c r="U771" s="117" t="e">
        <f t="shared" si="180"/>
        <v>#DIV/0!</v>
      </c>
      <c r="V771" s="116">
        <f t="shared" si="181"/>
        <v>0</v>
      </c>
      <c r="W771" s="116" t="e">
        <f t="shared" si="182"/>
        <v>#DIV/0!</v>
      </c>
      <c r="X771" s="116">
        <f t="shared" si="183"/>
        <v>0</v>
      </c>
      <c r="Y771" s="116" t="e">
        <f t="shared" si="184"/>
        <v>#DIV/0!</v>
      </c>
      <c r="Z771" s="180"/>
    </row>
    <row r="772" spans="1:26" outlineLevel="1">
      <c r="A772" s="103"/>
      <c r="B772" s="118" t="s">
        <v>139</v>
      </c>
      <c r="C772" s="119">
        <v>2221</v>
      </c>
      <c r="D772" s="120"/>
      <c r="E772" s="156"/>
      <c r="F772" s="120">
        <v>0</v>
      </c>
      <c r="G772" s="159"/>
      <c r="H772" s="120">
        <v>0</v>
      </c>
      <c r="I772" s="159">
        <v>30</v>
      </c>
      <c r="J772" s="158"/>
      <c r="K772" s="177"/>
      <c r="L772" s="120"/>
      <c r="M772" s="159"/>
      <c r="N772" s="120"/>
      <c r="O772" s="159"/>
      <c r="P772" s="120"/>
      <c r="Q772" s="159"/>
      <c r="R772" s="116">
        <f t="shared" si="178"/>
        <v>0</v>
      </c>
      <c r="S772" s="116" t="e">
        <f t="shared" si="173"/>
        <v>#DIV/0!</v>
      </c>
      <c r="T772" s="117">
        <f t="shared" si="179"/>
        <v>0</v>
      </c>
      <c r="U772" s="117" t="e">
        <f t="shared" si="180"/>
        <v>#DIV/0!</v>
      </c>
      <c r="V772" s="116">
        <f t="shared" si="181"/>
        <v>0</v>
      </c>
      <c r="W772" s="116" t="e">
        <f t="shared" si="182"/>
        <v>#DIV/0!</v>
      </c>
      <c r="X772" s="116">
        <f t="shared" si="183"/>
        <v>0</v>
      </c>
      <c r="Y772" s="116" t="e">
        <f t="shared" si="184"/>
        <v>#DIV/0!</v>
      </c>
      <c r="Z772" s="180"/>
    </row>
    <row r="773" spans="1:26" ht="25.5" outlineLevel="1">
      <c r="A773" s="103"/>
      <c r="B773" s="128" t="s">
        <v>108</v>
      </c>
      <c r="C773" s="119">
        <v>2222</v>
      </c>
      <c r="D773" s="120">
        <v>1658.6590000000001</v>
      </c>
      <c r="E773" s="156">
        <v>937.93799999999999</v>
      </c>
      <c r="F773" s="120">
        <v>2795.3</v>
      </c>
      <c r="G773" s="159">
        <v>958.4</v>
      </c>
      <c r="H773" s="120">
        <v>2632.4</v>
      </c>
      <c r="I773" s="159">
        <v>944</v>
      </c>
      <c r="J773" s="158">
        <v>328.92500000000001</v>
      </c>
      <c r="K773" s="177">
        <v>27.867000000000001</v>
      </c>
      <c r="L773" s="120">
        <v>2795.3</v>
      </c>
      <c r="M773" s="159">
        <v>1377.1</v>
      </c>
      <c r="N773" s="120">
        <v>2795.3</v>
      </c>
      <c r="O773" s="159">
        <v>1377.1</v>
      </c>
      <c r="P773" s="120">
        <v>2795.3</v>
      </c>
      <c r="Q773" s="159">
        <v>1377.1</v>
      </c>
      <c r="R773" s="116">
        <f t="shared" si="178"/>
        <v>1136.6410000000001</v>
      </c>
      <c r="S773" s="116">
        <f t="shared" si="173"/>
        <v>168.52770822694717</v>
      </c>
      <c r="T773" s="117">
        <f t="shared" si="179"/>
        <v>0</v>
      </c>
      <c r="U773" s="117">
        <f t="shared" si="180"/>
        <v>100</v>
      </c>
      <c r="V773" s="116">
        <f t="shared" si="181"/>
        <v>0</v>
      </c>
      <c r="W773" s="116">
        <f t="shared" si="182"/>
        <v>100</v>
      </c>
      <c r="X773" s="116">
        <f t="shared" si="183"/>
        <v>0</v>
      </c>
      <c r="Y773" s="116">
        <f t="shared" si="184"/>
        <v>100</v>
      </c>
      <c r="Z773" s="180"/>
    </row>
    <row r="774" spans="1:26" outlineLevel="1">
      <c r="A774" s="103"/>
      <c r="B774" s="128" t="s">
        <v>109</v>
      </c>
      <c r="C774" s="129">
        <v>2223</v>
      </c>
      <c r="D774" s="120">
        <v>490.9</v>
      </c>
      <c r="E774" s="156">
        <v>428.6</v>
      </c>
      <c r="F774" s="120">
        <v>611</v>
      </c>
      <c r="G774" s="159">
        <v>172</v>
      </c>
      <c r="H774" s="120">
        <v>611</v>
      </c>
      <c r="I774" s="159">
        <v>172</v>
      </c>
      <c r="J774" s="158"/>
      <c r="K774" s="177"/>
      <c r="L774" s="120">
        <v>611</v>
      </c>
      <c r="M774" s="159">
        <v>172</v>
      </c>
      <c r="N774" s="120">
        <v>611</v>
      </c>
      <c r="O774" s="159">
        <v>172</v>
      </c>
      <c r="P774" s="120">
        <v>611</v>
      </c>
      <c r="Q774" s="159">
        <v>172</v>
      </c>
      <c r="R774" s="116">
        <f t="shared" si="178"/>
        <v>120.10000000000002</v>
      </c>
      <c r="S774" s="116">
        <f t="shared" si="173"/>
        <v>124.46526787533104</v>
      </c>
      <c r="T774" s="117">
        <f t="shared" si="179"/>
        <v>0</v>
      </c>
      <c r="U774" s="117">
        <f t="shared" si="180"/>
        <v>100</v>
      </c>
      <c r="V774" s="116">
        <f t="shared" si="181"/>
        <v>0</v>
      </c>
      <c r="W774" s="116">
        <f t="shared" si="182"/>
        <v>100</v>
      </c>
      <c r="X774" s="116">
        <f t="shared" si="183"/>
        <v>0</v>
      </c>
      <c r="Y774" s="116">
        <f t="shared" si="184"/>
        <v>100</v>
      </c>
      <c r="Z774" s="180"/>
    </row>
    <row r="775" spans="1:26" outlineLevel="1">
      <c r="A775" s="103"/>
      <c r="B775" s="128" t="s">
        <v>145</v>
      </c>
      <c r="C775" s="119">
        <v>2224</v>
      </c>
      <c r="D775" s="120"/>
      <c r="E775" s="156"/>
      <c r="F775" s="120">
        <v>0</v>
      </c>
      <c r="G775" s="120"/>
      <c r="H775" s="120">
        <v>0</v>
      </c>
      <c r="I775" s="120"/>
      <c r="J775" s="158"/>
      <c r="K775" s="158"/>
      <c r="L775" s="120"/>
      <c r="M775" s="120"/>
      <c r="N775" s="120"/>
      <c r="O775" s="120"/>
      <c r="P775" s="120"/>
      <c r="Q775" s="120"/>
      <c r="R775" s="116">
        <f t="shared" si="178"/>
        <v>0</v>
      </c>
      <c r="S775" s="116" t="e">
        <f t="shared" si="173"/>
        <v>#DIV/0!</v>
      </c>
      <c r="T775" s="117">
        <f t="shared" si="179"/>
        <v>0</v>
      </c>
      <c r="U775" s="117" t="e">
        <f t="shared" si="180"/>
        <v>#DIV/0!</v>
      </c>
      <c r="V775" s="116">
        <f t="shared" si="181"/>
        <v>0</v>
      </c>
      <c r="W775" s="116" t="e">
        <f t="shared" si="182"/>
        <v>#DIV/0!</v>
      </c>
      <c r="X775" s="116">
        <f t="shared" si="183"/>
        <v>0</v>
      </c>
      <c r="Y775" s="116" t="e">
        <f t="shared" si="184"/>
        <v>#DIV/0!</v>
      </c>
      <c r="Z775" s="180"/>
    </row>
    <row r="776" spans="1:26" outlineLevel="1">
      <c r="A776" s="103"/>
      <c r="B776" s="128" t="s">
        <v>140</v>
      </c>
      <c r="C776" s="119">
        <v>2225</v>
      </c>
      <c r="D776" s="120"/>
      <c r="E776" s="156"/>
      <c r="F776" s="120">
        <v>0</v>
      </c>
      <c r="G776" s="120"/>
      <c r="H776" s="120">
        <v>0</v>
      </c>
      <c r="I776" s="120"/>
      <c r="J776" s="158"/>
      <c r="K776" s="158"/>
      <c r="L776" s="120"/>
      <c r="M776" s="120"/>
      <c r="N776" s="120"/>
      <c r="O776" s="120"/>
      <c r="P776" s="120"/>
      <c r="Q776" s="120"/>
      <c r="R776" s="116">
        <f t="shared" si="178"/>
        <v>0</v>
      </c>
      <c r="S776" s="116" t="e">
        <f t="shared" si="173"/>
        <v>#DIV/0!</v>
      </c>
      <c r="T776" s="117">
        <f t="shared" si="179"/>
        <v>0</v>
      </c>
      <c r="U776" s="117" t="e">
        <f t="shared" si="180"/>
        <v>#DIV/0!</v>
      </c>
      <c r="V776" s="116">
        <f t="shared" si="181"/>
        <v>0</v>
      </c>
      <c r="W776" s="116" t="e">
        <f t="shared" si="182"/>
        <v>#DIV/0!</v>
      </c>
      <c r="X776" s="116">
        <f t="shared" si="183"/>
        <v>0</v>
      </c>
      <c r="Y776" s="116" t="e">
        <f t="shared" si="184"/>
        <v>#DIV/0!</v>
      </c>
      <c r="Z776" s="180"/>
    </row>
    <row r="777" spans="1:26" outlineLevel="1">
      <c r="A777" s="103"/>
      <c r="B777" s="128" t="s">
        <v>141</v>
      </c>
      <c r="C777" s="119">
        <v>2231</v>
      </c>
      <c r="D777" s="120"/>
      <c r="E777" s="156">
        <f>E778+E779</f>
        <v>332.54939999999999</v>
      </c>
      <c r="F777" s="120">
        <f>F779+F780+F778+F781</f>
        <v>0</v>
      </c>
      <c r="G777" s="120"/>
      <c r="H777" s="120">
        <f>H779+H780+H778+H781</f>
        <v>0</v>
      </c>
      <c r="I777" s="120"/>
      <c r="J777" s="158"/>
      <c r="K777" s="156">
        <f>K778+K779</f>
        <v>286.76099999999997</v>
      </c>
      <c r="L777" s="120"/>
      <c r="M777" s="120"/>
      <c r="N777" s="120"/>
      <c r="O777" s="120"/>
      <c r="P777" s="120"/>
      <c r="Q777" s="120"/>
      <c r="R777" s="116">
        <f t="shared" si="178"/>
        <v>0</v>
      </c>
      <c r="S777" s="116" t="e">
        <f t="shared" si="173"/>
        <v>#DIV/0!</v>
      </c>
      <c r="T777" s="117">
        <f t="shared" si="179"/>
        <v>0</v>
      </c>
      <c r="U777" s="117" t="e">
        <f t="shared" si="180"/>
        <v>#DIV/0!</v>
      </c>
      <c r="V777" s="116">
        <f t="shared" si="181"/>
        <v>0</v>
      </c>
      <c r="W777" s="116" t="e">
        <f t="shared" si="182"/>
        <v>#DIV/0!</v>
      </c>
      <c r="X777" s="116">
        <f t="shared" si="183"/>
        <v>0</v>
      </c>
      <c r="Y777" s="116" t="e">
        <f t="shared" si="184"/>
        <v>#DIV/0!</v>
      </c>
      <c r="Z777" s="180"/>
    </row>
    <row r="778" spans="1:26" outlineLevel="1">
      <c r="A778" s="103"/>
      <c r="B778" s="128" t="s">
        <v>113</v>
      </c>
      <c r="C778" s="119">
        <v>22311100</v>
      </c>
      <c r="D778" s="120"/>
      <c r="E778" s="156">
        <v>92.3</v>
      </c>
      <c r="F778" s="120">
        <v>0</v>
      </c>
      <c r="G778" s="120">
        <v>339.9</v>
      </c>
      <c r="H778" s="120">
        <v>0</v>
      </c>
      <c r="I778" s="120">
        <f>339.9+30</f>
        <v>369.9</v>
      </c>
      <c r="J778" s="158"/>
      <c r="K778" s="177">
        <v>127.35299999999999</v>
      </c>
      <c r="L778" s="120"/>
      <c r="M778" s="120">
        <v>245.3</v>
      </c>
      <c r="N778" s="120"/>
      <c r="O778" s="120">
        <v>245.3</v>
      </c>
      <c r="P778" s="120"/>
      <c r="Q778" s="120">
        <v>245.3</v>
      </c>
      <c r="R778" s="116">
        <f t="shared" si="178"/>
        <v>0</v>
      </c>
      <c r="S778" s="116" t="e">
        <f t="shared" si="173"/>
        <v>#DIV/0!</v>
      </c>
      <c r="T778" s="117">
        <f t="shared" si="179"/>
        <v>0</v>
      </c>
      <c r="U778" s="117" t="e">
        <f t="shared" si="180"/>
        <v>#DIV/0!</v>
      </c>
      <c r="V778" s="116">
        <f t="shared" si="181"/>
        <v>0</v>
      </c>
      <c r="W778" s="116" t="e">
        <f t="shared" si="182"/>
        <v>#DIV/0!</v>
      </c>
      <c r="X778" s="116">
        <f t="shared" si="183"/>
        <v>0</v>
      </c>
      <c r="Y778" s="116" t="e">
        <f t="shared" si="184"/>
        <v>#DIV/0!</v>
      </c>
      <c r="Z778" s="180"/>
    </row>
    <row r="779" spans="1:26" outlineLevel="1">
      <c r="A779" s="103"/>
      <c r="B779" s="128" t="s">
        <v>114</v>
      </c>
      <c r="C779" s="119">
        <v>22311200</v>
      </c>
      <c r="D779" s="120"/>
      <c r="E779" s="156">
        <v>240.24940000000001</v>
      </c>
      <c r="F779" s="120">
        <v>0</v>
      </c>
      <c r="G779" s="159">
        <v>325.8</v>
      </c>
      <c r="H779" s="120">
        <v>0</v>
      </c>
      <c r="I779" s="159">
        <f>325.8+6</f>
        <v>331.8</v>
      </c>
      <c r="J779" s="158"/>
      <c r="K779" s="177">
        <v>159.40799999999999</v>
      </c>
      <c r="L779" s="120"/>
      <c r="M779" s="159">
        <v>325.10000000000002</v>
      </c>
      <c r="N779" s="120"/>
      <c r="O779" s="159">
        <v>325.10000000000002</v>
      </c>
      <c r="P779" s="120"/>
      <c r="Q779" s="159">
        <v>325.10000000000002</v>
      </c>
      <c r="R779" s="116">
        <f t="shared" si="178"/>
        <v>0</v>
      </c>
      <c r="S779" s="116" t="e">
        <f t="shared" si="173"/>
        <v>#DIV/0!</v>
      </c>
      <c r="T779" s="117">
        <f t="shared" si="179"/>
        <v>0</v>
      </c>
      <c r="U779" s="117" t="e">
        <f t="shared" si="180"/>
        <v>#DIV/0!</v>
      </c>
      <c r="V779" s="116">
        <f t="shared" si="181"/>
        <v>0</v>
      </c>
      <c r="W779" s="116" t="e">
        <f t="shared" si="182"/>
        <v>#DIV/0!</v>
      </c>
      <c r="X779" s="116">
        <f t="shared" si="183"/>
        <v>0</v>
      </c>
      <c r="Y779" s="116" t="e">
        <f t="shared" si="184"/>
        <v>#DIV/0!</v>
      </c>
      <c r="Z779" s="180"/>
    </row>
    <row r="780" spans="1:26" ht="25.5" outlineLevel="1">
      <c r="A780" s="103"/>
      <c r="B780" s="128" t="s">
        <v>115</v>
      </c>
      <c r="C780" s="119">
        <v>22311300</v>
      </c>
      <c r="D780" s="120"/>
      <c r="E780" s="120"/>
      <c r="F780" s="120">
        <v>0</v>
      </c>
      <c r="G780" s="120"/>
      <c r="H780" s="120">
        <v>0</v>
      </c>
      <c r="I780" s="120"/>
      <c r="J780" s="158"/>
      <c r="K780" s="158"/>
      <c r="L780" s="120"/>
      <c r="M780" s="120"/>
      <c r="N780" s="120"/>
      <c r="O780" s="120"/>
      <c r="P780" s="120"/>
      <c r="Q780" s="120"/>
      <c r="R780" s="116">
        <f t="shared" si="178"/>
        <v>0</v>
      </c>
      <c r="S780" s="116" t="e">
        <f t="shared" si="173"/>
        <v>#DIV/0!</v>
      </c>
      <c r="T780" s="117">
        <f t="shared" si="179"/>
        <v>0</v>
      </c>
      <c r="U780" s="117" t="e">
        <f t="shared" si="180"/>
        <v>#DIV/0!</v>
      </c>
      <c r="V780" s="116">
        <f t="shared" si="181"/>
        <v>0</v>
      </c>
      <c r="W780" s="116" t="e">
        <f t="shared" si="182"/>
        <v>#DIV/0!</v>
      </c>
      <c r="X780" s="116">
        <f t="shared" si="183"/>
        <v>0</v>
      </c>
      <c r="Y780" s="116" t="e">
        <f t="shared" si="184"/>
        <v>#DIV/0!</v>
      </c>
      <c r="Z780" s="180"/>
    </row>
    <row r="781" spans="1:26" ht="13.5" customHeight="1" outlineLevel="1">
      <c r="A781" s="103"/>
      <c r="B781" s="128" t="s">
        <v>116</v>
      </c>
      <c r="C781" s="119">
        <v>22311400</v>
      </c>
      <c r="D781" s="120"/>
      <c r="E781" s="120"/>
      <c r="F781" s="120">
        <v>0</v>
      </c>
      <c r="G781" s="120"/>
      <c r="H781" s="120">
        <v>0</v>
      </c>
      <c r="I781" s="120"/>
      <c r="J781" s="158"/>
      <c r="K781" s="158"/>
      <c r="L781" s="120"/>
      <c r="M781" s="120"/>
      <c r="N781" s="120"/>
      <c r="O781" s="120"/>
      <c r="P781" s="120"/>
      <c r="Q781" s="120"/>
      <c r="R781" s="116">
        <f t="shared" si="178"/>
        <v>0</v>
      </c>
      <c r="S781" s="116" t="e">
        <f t="shared" si="173"/>
        <v>#DIV/0!</v>
      </c>
      <c r="T781" s="117">
        <f t="shared" si="179"/>
        <v>0</v>
      </c>
      <c r="U781" s="117" t="e">
        <f t="shared" si="180"/>
        <v>#DIV/0!</v>
      </c>
      <c r="V781" s="116">
        <f t="shared" si="181"/>
        <v>0</v>
      </c>
      <c r="W781" s="116" t="e">
        <f t="shared" si="182"/>
        <v>#DIV/0!</v>
      </c>
      <c r="X781" s="116">
        <f t="shared" si="183"/>
        <v>0</v>
      </c>
      <c r="Y781" s="116" t="e">
        <f t="shared" si="184"/>
        <v>#DIV/0!</v>
      </c>
      <c r="Z781" s="180"/>
    </row>
    <row r="782" spans="1:26" ht="13.5" customHeight="1" outlineLevel="1">
      <c r="A782" s="103"/>
      <c r="B782" s="128" t="s">
        <v>117</v>
      </c>
      <c r="C782" s="119">
        <v>2235</v>
      </c>
      <c r="D782" s="120"/>
      <c r="E782" s="120"/>
      <c r="F782" s="120">
        <v>0</v>
      </c>
      <c r="G782" s="120"/>
      <c r="H782" s="120">
        <v>0</v>
      </c>
      <c r="I782" s="120"/>
      <c r="J782" s="158"/>
      <c r="K782" s="158"/>
      <c r="L782" s="120"/>
      <c r="M782" s="120"/>
      <c r="N782" s="120"/>
      <c r="O782" s="120"/>
      <c r="P782" s="120"/>
      <c r="Q782" s="120"/>
      <c r="R782" s="116">
        <f t="shared" si="178"/>
        <v>0</v>
      </c>
      <c r="S782" s="116" t="e">
        <f t="shared" ref="S782:S846" si="185">+F782/D782*100</f>
        <v>#DIV/0!</v>
      </c>
      <c r="T782" s="117">
        <f t="shared" si="179"/>
        <v>0</v>
      </c>
      <c r="U782" s="117" t="e">
        <f t="shared" si="180"/>
        <v>#DIV/0!</v>
      </c>
      <c r="V782" s="116">
        <f t="shared" si="181"/>
        <v>0</v>
      </c>
      <c r="W782" s="116" t="e">
        <f t="shared" si="182"/>
        <v>#DIV/0!</v>
      </c>
      <c r="X782" s="116">
        <f t="shared" si="183"/>
        <v>0</v>
      </c>
      <c r="Y782" s="116" t="e">
        <f t="shared" si="184"/>
        <v>#DIV/0!</v>
      </c>
      <c r="Z782" s="180"/>
    </row>
    <row r="783" spans="1:26" ht="13.5" customHeight="1" outlineLevel="1">
      <c r="A783" s="103"/>
      <c r="B783" s="118" t="s">
        <v>118</v>
      </c>
      <c r="C783" s="135">
        <v>2511</v>
      </c>
      <c r="D783" s="120"/>
      <c r="E783" s="120"/>
      <c r="F783" s="120">
        <v>0</v>
      </c>
      <c r="G783" s="120"/>
      <c r="H783" s="120">
        <v>0</v>
      </c>
      <c r="I783" s="120"/>
      <c r="J783" s="158"/>
      <c r="K783" s="158"/>
      <c r="L783" s="120"/>
      <c r="M783" s="120"/>
      <c r="N783" s="120"/>
      <c r="O783" s="120"/>
      <c r="P783" s="120"/>
      <c r="Q783" s="120"/>
      <c r="R783" s="116">
        <f t="shared" si="178"/>
        <v>0</v>
      </c>
      <c r="S783" s="116" t="e">
        <f t="shared" si="185"/>
        <v>#DIV/0!</v>
      </c>
      <c r="T783" s="117">
        <f t="shared" si="179"/>
        <v>0</v>
      </c>
      <c r="U783" s="117" t="e">
        <f t="shared" si="180"/>
        <v>#DIV/0!</v>
      </c>
      <c r="V783" s="116">
        <f t="shared" si="181"/>
        <v>0</v>
      </c>
      <c r="W783" s="116" t="e">
        <f t="shared" si="182"/>
        <v>#DIV/0!</v>
      </c>
      <c r="X783" s="116">
        <f t="shared" si="183"/>
        <v>0</v>
      </c>
      <c r="Y783" s="116" t="e">
        <f t="shared" si="184"/>
        <v>#DIV/0!</v>
      </c>
      <c r="Z783" s="180"/>
    </row>
    <row r="784" spans="1:26" ht="13.5" customHeight="1" outlineLevel="1">
      <c r="A784" s="103"/>
      <c r="B784" s="118" t="s">
        <v>119</v>
      </c>
      <c r="C784" s="135">
        <v>2512</v>
      </c>
      <c r="D784" s="120"/>
      <c r="E784" s="120"/>
      <c r="F784" s="120">
        <v>0</v>
      </c>
      <c r="G784" s="120"/>
      <c r="H784" s="120">
        <v>0</v>
      </c>
      <c r="I784" s="120"/>
      <c r="J784" s="158"/>
      <c r="K784" s="158"/>
      <c r="L784" s="120"/>
      <c r="M784" s="120"/>
      <c r="N784" s="120"/>
      <c r="O784" s="120"/>
      <c r="P784" s="120"/>
      <c r="Q784" s="120"/>
      <c r="R784" s="116">
        <f t="shared" si="178"/>
        <v>0</v>
      </c>
      <c r="S784" s="116" t="e">
        <f t="shared" si="185"/>
        <v>#DIV/0!</v>
      </c>
      <c r="T784" s="117">
        <f t="shared" si="179"/>
        <v>0</v>
      </c>
      <c r="U784" s="117" t="e">
        <f t="shared" si="180"/>
        <v>#DIV/0!</v>
      </c>
      <c r="V784" s="116">
        <f t="shared" si="181"/>
        <v>0</v>
      </c>
      <c r="W784" s="116" t="e">
        <f t="shared" si="182"/>
        <v>#DIV/0!</v>
      </c>
      <c r="X784" s="116">
        <f t="shared" si="183"/>
        <v>0</v>
      </c>
      <c r="Y784" s="116" t="e">
        <f t="shared" si="184"/>
        <v>#DIV/0!</v>
      </c>
      <c r="Z784" s="180"/>
    </row>
    <row r="785" spans="1:26" ht="13.5" customHeight="1" outlineLevel="1">
      <c r="A785" s="103"/>
      <c r="B785" s="118" t="s">
        <v>146</v>
      </c>
      <c r="C785" s="135">
        <v>2521</v>
      </c>
      <c r="D785" s="120"/>
      <c r="E785" s="120"/>
      <c r="F785" s="120">
        <v>0</v>
      </c>
      <c r="G785" s="120"/>
      <c r="H785" s="120">
        <v>0</v>
      </c>
      <c r="I785" s="120"/>
      <c r="J785" s="158"/>
      <c r="K785" s="158"/>
      <c r="L785" s="120"/>
      <c r="M785" s="120"/>
      <c r="N785" s="120"/>
      <c r="O785" s="120"/>
      <c r="P785" s="120"/>
      <c r="Q785" s="120"/>
      <c r="R785" s="116">
        <f t="shared" si="178"/>
        <v>0</v>
      </c>
      <c r="S785" s="116" t="e">
        <f t="shared" si="185"/>
        <v>#DIV/0!</v>
      </c>
      <c r="T785" s="117">
        <f t="shared" si="179"/>
        <v>0</v>
      </c>
      <c r="U785" s="117" t="e">
        <f t="shared" si="180"/>
        <v>#DIV/0!</v>
      </c>
      <c r="V785" s="116">
        <f t="shared" si="181"/>
        <v>0</v>
      </c>
      <c r="W785" s="116" t="e">
        <f t="shared" si="182"/>
        <v>#DIV/0!</v>
      </c>
      <c r="X785" s="116">
        <f t="shared" si="183"/>
        <v>0</v>
      </c>
      <c r="Y785" s="116" t="e">
        <f t="shared" si="184"/>
        <v>#DIV/0!</v>
      </c>
      <c r="Z785" s="180"/>
    </row>
    <row r="786" spans="1:26" outlineLevel="1">
      <c r="A786" s="103"/>
      <c r="B786" s="139" t="s">
        <v>124</v>
      </c>
      <c r="C786" s="129">
        <v>2823</v>
      </c>
      <c r="D786" s="120"/>
      <c r="E786" s="156"/>
      <c r="F786" s="120">
        <v>0</v>
      </c>
      <c r="G786" s="120"/>
      <c r="H786" s="120">
        <v>0</v>
      </c>
      <c r="I786" s="120"/>
      <c r="J786" s="158"/>
      <c r="K786" s="158"/>
      <c r="L786" s="120"/>
      <c r="M786" s="120">
        <v>50.1</v>
      </c>
      <c r="N786" s="120"/>
      <c r="O786" s="120">
        <v>50.1</v>
      </c>
      <c r="P786" s="120"/>
      <c r="Q786" s="120">
        <v>50.1</v>
      </c>
      <c r="R786" s="116">
        <f t="shared" si="178"/>
        <v>0</v>
      </c>
      <c r="S786" s="116" t="e">
        <f t="shared" si="185"/>
        <v>#DIV/0!</v>
      </c>
      <c r="T786" s="117">
        <f t="shared" si="179"/>
        <v>0</v>
      </c>
      <c r="U786" s="117" t="e">
        <f t="shared" si="180"/>
        <v>#DIV/0!</v>
      </c>
      <c r="V786" s="116">
        <f t="shared" si="181"/>
        <v>0</v>
      </c>
      <c r="W786" s="116" t="e">
        <f t="shared" si="182"/>
        <v>#DIV/0!</v>
      </c>
      <c r="X786" s="116">
        <f t="shared" si="183"/>
        <v>0</v>
      </c>
      <c r="Y786" s="116" t="e">
        <f t="shared" si="184"/>
        <v>#DIV/0!</v>
      </c>
      <c r="Z786" s="180"/>
    </row>
    <row r="787" spans="1:26" outlineLevel="1">
      <c r="A787" s="103"/>
      <c r="B787" s="140" t="s">
        <v>126</v>
      </c>
      <c r="C787" s="135"/>
      <c r="D787" s="141">
        <f>D788+D789+D790</f>
        <v>4569.6129999999994</v>
      </c>
      <c r="E787" s="141">
        <f>E788+E789+E790</f>
        <v>406</v>
      </c>
      <c r="F787" s="141">
        <f>F788+F789+F790</f>
        <v>0</v>
      </c>
      <c r="G787" s="141">
        <f>SUM(G788:G790)</f>
        <v>2997.1</v>
      </c>
      <c r="H787" s="141">
        <f>H788+H789+H790</f>
        <v>0</v>
      </c>
      <c r="I787" s="141">
        <f>SUM(I788:I790)</f>
        <v>7867.2</v>
      </c>
      <c r="J787" s="169">
        <f>SUM(J788:J790)</f>
        <v>0</v>
      </c>
      <c r="K787" s="169">
        <f>SUM(K788:K790)</f>
        <v>446</v>
      </c>
      <c r="L787" s="141">
        <f>L788+L789+L790</f>
        <v>0</v>
      </c>
      <c r="M787" s="141">
        <f>SUM(M788:M791)</f>
        <v>10400.200000000001</v>
      </c>
      <c r="N787" s="141">
        <f>N788+N789+N790</f>
        <v>0</v>
      </c>
      <c r="O787" s="141">
        <f>SUM(O788:O791)</f>
        <v>10400.200000000001</v>
      </c>
      <c r="P787" s="141">
        <f>P788+P789+P790</f>
        <v>0</v>
      </c>
      <c r="Q787" s="141">
        <f>SUM(Q788:Q791)</f>
        <v>10400.200000000001</v>
      </c>
      <c r="R787" s="116">
        <f t="shared" si="178"/>
        <v>-4569.6129999999994</v>
      </c>
      <c r="S787" s="116">
        <f t="shared" si="185"/>
        <v>0</v>
      </c>
      <c r="T787" s="117">
        <f t="shared" si="179"/>
        <v>0</v>
      </c>
      <c r="U787" s="117" t="e">
        <f t="shared" si="180"/>
        <v>#DIV/0!</v>
      </c>
      <c r="V787" s="116">
        <f t="shared" si="181"/>
        <v>0</v>
      </c>
      <c r="W787" s="116" t="e">
        <f t="shared" si="182"/>
        <v>#DIV/0!</v>
      </c>
      <c r="X787" s="116">
        <f t="shared" si="183"/>
        <v>0</v>
      </c>
      <c r="Y787" s="116" t="e">
        <f t="shared" si="184"/>
        <v>#DIV/0!</v>
      </c>
      <c r="Z787" s="180"/>
    </row>
    <row r="788" spans="1:26" outlineLevel="1">
      <c r="A788" s="103"/>
      <c r="B788" s="118" t="s">
        <v>127</v>
      </c>
      <c r="C788" s="119">
        <v>3111</v>
      </c>
      <c r="D788" s="120">
        <v>114.33799999999999</v>
      </c>
      <c r="E788" s="120"/>
      <c r="F788" s="120">
        <v>0</v>
      </c>
      <c r="G788" s="120">
        <v>450</v>
      </c>
      <c r="H788" s="120">
        <v>0</v>
      </c>
      <c r="I788" s="120">
        <v>550</v>
      </c>
      <c r="J788" s="158"/>
      <c r="K788" s="158"/>
      <c r="L788" s="120"/>
      <c r="M788" s="120">
        <v>3000.1</v>
      </c>
      <c r="N788" s="120"/>
      <c r="O788" s="120">
        <v>3000.1</v>
      </c>
      <c r="P788" s="120"/>
      <c r="Q788" s="120">
        <v>3000.1</v>
      </c>
      <c r="R788" s="116">
        <f t="shared" si="178"/>
        <v>-114.33799999999999</v>
      </c>
      <c r="S788" s="116">
        <f t="shared" si="185"/>
        <v>0</v>
      </c>
      <c r="T788" s="117">
        <f t="shared" si="179"/>
        <v>0</v>
      </c>
      <c r="U788" s="117" t="e">
        <f t="shared" si="180"/>
        <v>#DIV/0!</v>
      </c>
      <c r="V788" s="116">
        <f t="shared" si="181"/>
        <v>0</v>
      </c>
      <c r="W788" s="116" t="e">
        <f t="shared" si="182"/>
        <v>#DIV/0!</v>
      </c>
      <c r="X788" s="116">
        <f t="shared" si="183"/>
        <v>0</v>
      </c>
      <c r="Y788" s="116" t="e">
        <f t="shared" si="184"/>
        <v>#DIV/0!</v>
      </c>
      <c r="Z788" s="180"/>
    </row>
    <row r="789" spans="1:26" outlineLevel="1">
      <c r="A789" s="103"/>
      <c r="B789" s="118" t="s">
        <v>128</v>
      </c>
      <c r="C789" s="119">
        <v>3112</v>
      </c>
      <c r="D789" s="120">
        <v>4455.2749999999996</v>
      </c>
      <c r="E789" s="170">
        <v>406</v>
      </c>
      <c r="F789" s="120">
        <v>0</v>
      </c>
      <c r="G789" s="159">
        <v>2547.1</v>
      </c>
      <c r="H789" s="120">
        <v>0</v>
      </c>
      <c r="I789" s="159">
        <v>7317.2</v>
      </c>
      <c r="J789" s="158"/>
      <c r="K789" s="177">
        <v>446</v>
      </c>
      <c r="L789" s="120"/>
      <c r="M789" s="159">
        <v>5000.1000000000004</v>
      </c>
      <c r="N789" s="120"/>
      <c r="O789" s="159">
        <v>5000.1000000000004</v>
      </c>
      <c r="P789" s="120"/>
      <c r="Q789" s="159">
        <v>5000.1000000000004</v>
      </c>
      <c r="R789" s="116">
        <f t="shared" si="178"/>
        <v>-4455.2749999999996</v>
      </c>
      <c r="S789" s="116">
        <f t="shared" si="185"/>
        <v>0</v>
      </c>
      <c r="T789" s="117">
        <f t="shared" si="179"/>
        <v>0</v>
      </c>
      <c r="U789" s="117" t="e">
        <f t="shared" si="180"/>
        <v>#DIV/0!</v>
      </c>
      <c r="V789" s="116">
        <f t="shared" si="181"/>
        <v>0</v>
      </c>
      <c r="W789" s="116" t="e">
        <f t="shared" si="182"/>
        <v>#DIV/0!</v>
      </c>
      <c r="X789" s="116">
        <f t="shared" si="183"/>
        <v>0</v>
      </c>
      <c r="Y789" s="116" t="e">
        <f t="shared" si="184"/>
        <v>#DIV/0!</v>
      </c>
      <c r="Z789" s="180"/>
    </row>
    <row r="790" spans="1:26" outlineLevel="1">
      <c r="A790" s="103"/>
      <c r="B790" s="118" t="s">
        <v>129</v>
      </c>
      <c r="C790" s="119">
        <v>3113</v>
      </c>
      <c r="D790" s="120"/>
      <c r="E790" s="120"/>
      <c r="F790" s="120">
        <v>0</v>
      </c>
      <c r="G790" s="120"/>
      <c r="H790" s="120">
        <v>0</v>
      </c>
      <c r="I790" s="120"/>
      <c r="J790" s="158"/>
      <c r="K790" s="158"/>
      <c r="L790" s="120"/>
      <c r="M790" s="120"/>
      <c r="N790" s="120"/>
      <c r="O790" s="120"/>
      <c r="P790" s="120"/>
      <c r="Q790" s="120"/>
      <c r="R790" s="116">
        <f t="shared" si="178"/>
        <v>0</v>
      </c>
      <c r="S790" s="116" t="e">
        <f t="shared" si="185"/>
        <v>#DIV/0!</v>
      </c>
      <c r="T790" s="117">
        <f t="shared" si="179"/>
        <v>0</v>
      </c>
      <c r="U790" s="117" t="e">
        <f t="shared" si="180"/>
        <v>#DIV/0!</v>
      </c>
      <c r="V790" s="116">
        <f t="shared" si="181"/>
        <v>0</v>
      </c>
      <c r="W790" s="116" t="e">
        <f t="shared" si="182"/>
        <v>#DIV/0!</v>
      </c>
      <c r="X790" s="116">
        <f t="shared" si="183"/>
        <v>0</v>
      </c>
      <c r="Y790" s="116" t="e">
        <f t="shared" si="184"/>
        <v>#DIV/0!</v>
      </c>
      <c r="Z790" s="180"/>
    </row>
    <row r="791" spans="1:26" outlineLevel="1">
      <c r="A791" s="103"/>
      <c r="B791" s="118" t="s">
        <v>132</v>
      </c>
      <c r="C791" s="119">
        <v>3314</v>
      </c>
      <c r="D791" s="120"/>
      <c r="E791" s="120"/>
      <c r="F791" s="120"/>
      <c r="G791" s="120"/>
      <c r="H791" s="120"/>
      <c r="I791" s="120"/>
      <c r="J791" s="158"/>
      <c r="K791" s="158"/>
      <c r="L791" s="120"/>
      <c r="M791" s="120">
        <v>2400</v>
      </c>
      <c r="N791" s="120"/>
      <c r="O791" s="120">
        <v>2400</v>
      </c>
      <c r="P791" s="120"/>
      <c r="Q791" s="120">
        <v>2400</v>
      </c>
      <c r="R791" s="116"/>
      <c r="S791" s="116"/>
      <c r="T791" s="117"/>
      <c r="U791" s="117"/>
      <c r="V791" s="116"/>
      <c r="W791" s="116"/>
      <c r="X791" s="116"/>
      <c r="Y791" s="116"/>
      <c r="Z791" s="180"/>
    </row>
    <row r="792" spans="1:26" outlineLevel="1">
      <c r="A792" s="103"/>
      <c r="B792" s="185"/>
      <c r="C792" s="186"/>
      <c r="D792" s="120"/>
      <c r="E792" s="120"/>
      <c r="F792" s="120"/>
      <c r="G792" s="120"/>
      <c r="H792" s="120"/>
      <c r="I792" s="120"/>
      <c r="J792" s="158"/>
      <c r="K792" s="158"/>
      <c r="L792" s="120"/>
      <c r="M792" s="120"/>
      <c r="N792" s="120"/>
      <c r="O792" s="120"/>
      <c r="P792" s="120"/>
      <c r="Q792" s="120"/>
      <c r="R792" s="116">
        <f t="shared" si="178"/>
        <v>0</v>
      </c>
      <c r="S792" s="116" t="e">
        <f t="shared" si="185"/>
        <v>#DIV/0!</v>
      </c>
      <c r="T792" s="117">
        <f t="shared" si="179"/>
        <v>0</v>
      </c>
      <c r="U792" s="117" t="e">
        <f t="shared" si="180"/>
        <v>#DIV/0!</v>
      </c>
      <c r="V792" s="116">
        <f t="shared" si="181"/>
        <v>0</v>
      </c>
      <c r="W792" s="116" t="e">
        <f t="shared" si="182"/>
        <v>#DIV/0!</v>
      </c>
      <c r="X792" s="116">
        <f t="shared" si="183"/>
        <v>0</v>
      </c>
      <c r="Y792" s="116" t="e">
        <f t="shared" si="184"/>
        <v>#DIV/0!</v>
      </c>
      <c r="Z792" s="180"/>
    </row>
    <row r="793" spans="1:26" outlineLevel="1">
      <c r="A793" s="103">
        <v>16</v>
      </c>
      <c r="B793" s="175" t="s">
        <v>171</v>
      </c>
      <c r="C793" s="154" t="s">
        <v>172</v>
      </c>
      <c r="D793" s="151"/>
      <c r="E793" s="151"/>
      <c r="F793" s="151"/>
      <c r="G793" s="151"/>
      <c r="H793" s="151"/>
      <c r="I793" s="151"/>
      <c r="J793" s="152"/>
      <c r="K793" s="152"/>
      <c r="L793" s="151"/>
      <c r="M793" s="151"/>
      <c r="N793" s="151"/>
      <c r="O793" s="151"/>
      <c r="P793" s="151"/>
      <c r="Q793" s="151"/>
      <c r="R793" s="116">
        <f t="shared" si="178"/>
        <v>0</v>
      </c>
      <c r="S793" s="116" t="e">
        <f t="shared" si="185"/>
        <v>#DIV/0!</v>
      </c>
      <c r="T793" s="117">
        <f t="shared" si="179"/>
        <v>0</v>
      </c>
      <c r="U793" s="117" t="e">
        <f t="shared" si="180"/>
        <v>#DIV/0!</v>
      </c>
      <c r="V793" s="116">
        <f t="shared" si="181"/>
        <v>0</v>
      </c>
      <c r="W793" s="116" t="e">
        <f t="shared" si="182"/>
        <v>#DIV/0!</v>
      </c>
      <c r="X793" s="116">
        <f t="shared" si="183"/>
        <v>0</v>
      </c>
      <c r="Y793" s="116" t="e">
        <f t="shared" si="184"/>
        <v>#DIV/0!</v>
      </c>
      <c r="Z793" s="180"/>
    </row>
    <row r="794" spans="1:26" ht="15" customHeight="1" outlineLevel="1">
      <c r="A794" s="103"/>
      <c r="B794" s="176" t="s">
        <v>134</v>
      </c>
      <c r="C794" s="154"/>
      <c r="D794" s="111">
        <f>SUM(D795:D801,D806:D823)-D813</f>
        <v>61666.707000000009</v>
      </c>
      <c r="E794" s="111">
        <f>SUM(E795:E801,E806:E823)</f>
        <v>0</v>
      </c>
      <c r="F794" s="111">
        <f>SUM(F795:F801,F806:F823)-F813</f>
        <v>64033.600000000006</v>
      </c>
      <c r="G794" s="111">
        <f>SUM(G795:G801,G806:G823)</f>
        <v>70</v>
      </c>
      <c r="H794" s="111">
        <f>SUM(H795:H801,H806:H823)-H813</f>
        <v>63526.400000000009</v>
      </c>
      <c r="I794" s="111">
        <f>SUM(I795:I801,I806:I823)</f>
        <v>70</v>
      </c>
      <c r="J794" s="155">
        <f>SUM(J795:J801,J806:J823)-J813</f>
        <v>21508.807000000001</v>
      </c>
      <c r="K794" s="155">
        <f>SUM(K795:K801,K806:K823)</f>
        <v>0</v>
      </c>
      <c r="L794" s="111">
        <f>SUM(L795:L801,L806:L823)-L813</f>
        <v>64093.600000000006</v>
      </c>
      <c r="M794" s="111">
        <f>SUM(M795:M801,M806:M823)</f>
        <v>70</v>
      </c>
      <c r="N794" s="111">
        <f>SUM(N795:N801,N806:N823)-N813</f>
        <v>64093.600000000006</v>
      </c>
      <c r="O794" s="111">
        <f>SUM(O795:O801,O806:O823)</f>
        <v>70</v>
      </c>
      <c r="P794" s="111">
        <f>SUM(P795:P801,P806:P823)-P813</f>
        <v>64093.600000000006</v>
      </c>
      <c r="Q794" s="111">
        <f>SUM(Q795:Q801,Q806:Q823)</f>
        <v>70</v>
      </c>
      <c r="R794" s="116">
        <f t="shared" si="178"/>
        <v>2366.8929999999964</v>
      </c>
      <c r="S794" s="116">
        <f t="shared" si="185"/>
        <v>103.83820235447305</v>
      </c>
      <c r="T794" s="117">
        <f t="shared" si="179"/>
        <v>60</v>
      </c>
      <c r="U794" s="117">
        <f t="shared" si="180"/>
        <v>100.09370080707629</v>
      </c>
      <c r="V794" s="116">
        <f t="shared" si="181"/>
        <v>0</v>
      </c>
      <c r="W794" s="116">
        <f t="shared" si="182"/>
        <v>100</v>
      </c>
      <c r="X794" s="116">
        <f t="shared" si="183"/>
        <v>0</v>
      </c>
      <c r="Y794" s="116">
        <f t="shared" si="184"/>
        <v>100</v>
      </c>
      <c r="Z794" s="180"/>
    </row>
    <row r="795" spans="1:26" outlineLevel="1">
      <c r="A795" s="103"/>
      <c r="B795" s="118" t="s">
        <v>94</v>
      </c>
      <c r="C795" s="119">
        <v>2111</v>
      </c>
      <c r="D795" s="156">
        <v>30993.826000000001</v>
      </c>
      <c r="E795" s="120"/>
      <c r="F795" s="159">
        <v>35084.600000000006</v>
      </c>
      <c r="G795" s="120"/>
      <c r="H795" s="159">
        <v>35084.600000000006</v>
      </c>
      <c r="I795" s="120"/>
      <c r="J795" s="177">
        <v>13059.097</v>
      </c>
      <c r="K795" s="158"/>
      <c r="L795" s="159">
        <v>35084.600000000006</v>
      </c>
      <c r="M795" s="120"/>
      <c r="N795" s="159">
        <v>35084.600000000006</v>
      </c>
      <c r="O795" s="120"/>
      <c r="P795" s="159">
        <v>35084.600000000006</v>
      </c>
      <c r="Q795" s="120"/>
      <c r="R795" s="116">
        <f t="shared" si="178"/>
        <v>4090.7740000000049</v>
      </c>
      <c r="S795" s="116">
        <f t="shared" si="185"/>
        <v>113.19867382620011</v>
      </c>
      <c r="T795" s="117">
        <f t="shared" si="179"/>
        <v>0</v>
      </c>
      <c r="U795" s="117">
        <f t="shared" si="180"/>
        <v>100</v>
      </c>
      <c r="V795" s="116">
        <f t="shared" si="181"/>
        <v>0</v>
      </c>
      <c r="W795" s="116">
        <f t="shared" si="182"/>
        <v>100</v>
      </c>
      <c r="X795" s="116">
        <f t="shared" si="183"/>
        <v>0</v>
      </c>
      <c r="Y795" s="116">
        <f t="shared" si="184"/>
        <v>100</v>
      </c>
      <c r="Z795" s="180"/>
    </row>
    <row r="796" spans="1:26" outlineLevel="1">
      <c r="A796" s="103"/>
      <c r="B796" s="118" t="s">
        <v>135</v>
      </c>
      <c r="C796" s="119">
        <v>2121</v>
      </c>
      <c r="D796" s="156">
        <v>4703.826</v>
      </c>
      <c r="E796" s="120"/>
      <c r="F796" s="159">
        <v>5389.8</v>
      </c>
      <c r="G796" s="120"/>
      <c r="H796" s="159">
        <v>5389.8</v>
      </c>
      <c r="I796" s="120"/>
      <c r="J796" s="177">
        <v>1402.9</v>
      </c>
      <c r="K796" s="158"/>
      <c r="L796" s="159">
        <v>5389.8</v>
      </c>
      <c r="M796" s="120"/>
      <c r="N796" s="159">
        <v>5389.8</v>
      </c>
      <c r="O796" s="120"/>
      <c r="P796" s="159">
        <v>5389.8</v>
      </c>
      <c r="Q796" s="120"/>
      <c r="R796" s="116">
        <f t="shared" si="178"/>
        <v>685.97400000000016</v>
      </c>
      <c r="S796" s="116">
        <f t="shared" si="185"/>
        <v>114.58332004627722</v>
      </c>
      <c r="T796" s="117">
        <f t="shared" si="179"/>
        <v>0</v>
      </c>
      <c r="U796" s="117">
        <f t="shared" si="180"/>
        <v>100</v>
      </c>
      <c r="V796" s="116">
        <f t="shared" si="181"/>
        <v>0</v>
      </c>
      <c r="W796" s="116">
        <f t="shared" si="182"/>
        <v>100</v>
      </c>
      <c r="X796" s="116">
        <f t="shared" si="183"/>
        <v>0</v>
      </c>
      <c r="Y796" s="116">
        <f t="shared" si="184"/>
        <v>100</v>
      </c>
      <c r="Z796" s="180"/>
    </row>
    <row r="797" spans="1:26" outlineLevel="1">
      <c r="A797" s="103"/>
      <c r="B797" s="160" t="s">
        <v>96</v>
      </c>
      <c r="C797" s="119">
        <v>2211</v>
      </c>
      <c r="D797" s="156"/>
      <c r="E797" s="120"/>
      <c r="F797" s="159">
        <v>25</v>
      </c>
      <c r="G797" s="120"/>
      <c r="H797" s="159">
        <v>25</v>
      </c>
      <c r="I797" s="120"/>
      <c r="J797" s="177"/>
      <c r="K797" s="158"/>
      <c r="L797" s="159">
        <v>25</v>
      </c>
      <c r="M797" s="120"/>
      <c r="N797" s="159">
        <v>25</v>
      </c>
      <c r="O797" s="120"/>
      <c r="P797" s="159">
        <v>25</v>
      </c>
      <c r="Q797" s="120"/>
      <c r="R797" s="116">
        <f t="shared" si="178"/>
        <v>25</v>
      </c>
      <c r="S797" s="116" t="e">
        <f t="shared" si="185"/>
        <v>#DIV/0!</v>
      </c>
      <c r="T797" s="117">
        <f t="shared" si="179"/>
        <v>0</v>
      </c>
      <c r="U797" s="117">
        <f t="shared" si="180"/>
        <v>100</v>
      </c>
      <c r="V797" s="116">
        <f t="shared" si="181"/>
        <v>0</v>
      </c>
      <c r="W797" s="116">
        <f t="shared" si="182"/>
        <v>100</v>
      </c>
      <c r="X797" s="116">
        <f t="shared" si="183"/>
        <v>0</v>
      </c>
      <c r="Y797" s="116">
        <f t="shared" si="184"/>
        <v>100</v>
      </c>
      <c r="Z797" s="180"/>
    </row>
    <row r="798" spans="1:26" outlineLevel="1">
      <c r="A798" s="103"/>
      <c r="B798" s="122" t="s">
        <v>97</v>
      </c>
      <c r="C798" s="119">
        <v>2212</v>
      </c>
      <c r="D798" s="156">
        <v>15.045999999999999</v>
      </c>
      <c r="E798" s="120"/>
      <c r="F798" s="159">
        <v>16.8</v>
      </c>
      <c r="G798" s="120"/>
      <c r="H798" s="159">
        <v>16.8</v>
      </c>
      <c r="I798" s="120"/>
      <c r="J798" s="177">
        <v>6.2919999999999998</v>
      </c>
      <c r="K798" s="158"/>
      <c r="L798" s="159">
        <v>16.8</v>
      </c>
      <c r="M798" s="120"/>
      <c r="N798" s="159">
        <v>16.8</v>
      </c>
      <c r="O798" s="120"/>
      <c r="P798" s="159">
        <v>16.8</v>
      </c>
      <c r="Q798" s="120"/>
      <c r="R798" s="116">
        <f t="shared" si="178"/>
        <v>1.7540000000000013</v>
      </c>
      <c r="S798" s="116">
        <f t="shared" si="185"/>
        <v>111.65758341087333</v>
      </c>
      <c r="T798" s="117">
        <f t="shared" si="179"/>
        <v>0</v>
      </c>
      <c r="U798" s="117">
        <f t="shared" si="180"/>
        <v>100</v>
      </c>
      <c r="V798" s="116">
        <f t="shared" si="181"/>
        <v>0</v>
      </c>
      <c r="W798" s="116">
        <f t="shared" si="182"/>
        <v>100</v>
      </c>
      <c r="X798" s="116">
        <f t="shared" si="183"/>
        <v>0</v>
      </c>
      <c r="Y798" s="116">
        <f t="shared" si="184"/>
        <v>100</v>
      </c>
      <c r="Z798" s="180"/>
    </row>
    <row r="799" spans="1:26" outlineLevel="1">
      <c r="A799" s="103"/>
      <c r="B799" s="118" t="s">
        <v>98</v>
      </c>
      <c r="C799" s="119">
        <v>2213</v>
      </c>
      <c r="D799" s="156"/>
      <c r="E799" s="120"/>
      <c r="F799" s="159">
        <v>0</v>
      </c>
      <c r="G799" s="120"/>
      <c r="H799" s="159">
        <v>0</v>
      </c>
      <c r="I799" s="120"/>
      <c r="J799" s="177"/>
      <c r="K799" s="158"/>
      <c r="L799" s="159"/>
      <c r="M799" s="120"/>
      <c r="N799" s="159"/>
      <c r="O799" s="120"/>
      <c r="P799" s="159"/>
      <c r="Q799" s="120"/>
      <c r="R799" s="116">
        <f t="shared" si="178"/>
        <v>0</v>
      </c>
      <c r="S799" s="116" t="e">
        <f t="shared" si="185"/>
        <v>#DIV/0!</v>
      </c>
      <c r="T799" s="117">
        <f t="shared" si="179"/>
        <v>0</v>
      </c>
      <c r="U799" s="117" t="e">
        <f t="shared" si="180"/>
        <v>#DIV/0!</v>
      </c>
      <c r="V799" s="116">
        <f t="shared" si="181"/>
        <v>0</v>
      </c>
      <c r="W799" s="116" t="e">
        <f t="shared" si="182"/>
        <v>#DIV/0!</v>
      </c>
      <c r="X799" s="116">
        <f t="shared" si="183"/>
        <v>0</v>
      </c>
      <c r="Y799" s="116" t="e">
        <f t="shared" si="184"/>
        <v>#DIV/0!</v>
      </c>
      <c r="Z799" s="180"/>
    </row>
    <row r="800" spans="1:26" outlineLevel="1">
      <c r="A800" s="103"/>
      <c r="B800" s="118" t="s">
        <v>99</v>
      </c>
      <c r="C800" s="119">
        <v>2214</v>
      </c>
      <c r="D800" s="156">
        <v>4935.5590000000002</v>
      </c>
      <c r="E800" s="120"/>
      <c r="F800" s="159">
        <v>4920.2</v>
      </c>
      <c r="G800" s="120"/>
      <c r="H800" s="159">
        <v>4803</v>
      </c>
      <c r="I800" s="120"/>
      <c r="J800" s="177">
        <v>2148.5819999999999</v>
      </c>
      <c r="K800" s="158"/>
      <c r="L800" s="159">
        <v>4970.2</v>
      </c>
      <c r="M800" s="120"/>
      <c r="N800" s="159">
        <v>4970.2</v>
      </c>
      <c r="O800" s="120"/>
      <c r="P800" s="159">
        <v>4970.2</v>
      </c>
      <c r="Q800" s="120"/>
      <c r="R800" s="116">
        <f t="shared" si="178"/>
        <v>-15.359000000000378</v>
      </c>
      <c r="S800" s="116">
        <f t="shared" si="185"/>
        <v>99.688809312177199</v>
      </c>
      <c r="T800" s="117">
        <f t="shared" si="179"/>
        <v>50</v>
      </c>
      <c r="U800" s="117">
        <f t="shared" si="180"/>
        <v>101.01621885289217</v>
      </c>
      <c r="V800" s="116">
        <f t="shared" si="181"/>
        <v>0</v>
      </c>
      <c r="W800" s="116">
        <f t="shared" si="182"/>
        <v>100</v>
      </c>
      <c r="X800" s="116">
        <f t="shared" si="183"/>
        <v>0</v>
      </c>
      <c r="Y800" s="116">
        <f t="shared" si="184"/>
        <v>100</v>
      </c>
      <c r="Z800" s="180"/>
    </row>
    <row r="801" spans="1:26" outlineLevel="1">
      <c r="A801" s="103"/>
      <c r="B801" s="161" t="s">
        <v>100</v>
      </c>
      <c r="C801" s="124">
        <v>2215</v>
      </c>
      <c r="D801" s="189">
        <f t="shared" ref="D801:M801" si="186">D802+D803+D804+D805</f>
        <v>2451.991</v>
      </c>
      <c r="E801" s="125">
        <f t="shared" si="186"/>
        <v>0</v>
      </c>
      <c r="F801" s="125">
        <f t="shared" si="186"/>
        <v>2632.9</v>
      </c>
      <c r="G801" s="125">
        <f t="shared" si="186"/>
        <v>0</v>
      </c>
      <c r="H801" s="125">
        <f t="shared" si="186"/>
        <v>2405.8000000000002</v>
      </c>
      <c r="I801" s="125">
        <f t="shared" si="186"/>
        <v>0</v>
      </c>
      <c r="J801" s="163">
        <f t="shared" si="186"/>
        <v>1002.05</v>
      </c>
      <c r="K801" s="163">
        <f t="shared" si="186"/>
        <v>0</v>
      </c>
      <c r="L801" s="125">
        <f t="shared" si="186"/>
        <v>2632.9</v>
      </c>
      <c r="M801" s="125">
        <f t="shared" si="186"/>
        <v>0</v>
      </c>
      <c r="N801" s="125">
        <f>N802+N803+N804+N805</f>
        <v>2632.9</v>
      </c>
      <c r="O801" s="125">
        <f>O802+O803+O804+O805</f>
        <v>0</v>
      </c>
      <c r="P801" s="125">
        <f>P802+P803+P804+P805</f>
        <v>2632.9</v>
      </c>
      <c r="Q801" s="125">
        <f>Q802+Q803+Q804+Q805</f>
        <v>0</v>
      </c>
      <c r="R801" s="116">
        <f t="shared" si="178"/>
        <v>180.90900000000011</v>
      </c>
      <c r="S801" s="116">
        <f t="shared" si="185"/>
        <v>107.37804502545075</v>
      </c>
      <c r="T801" s="117">
        <f t="shared" si="179"/>
        <v>0</v>
      </c>
      <c r="U801" s="117">
        <f t="shared" si="180"/>
        <v>100</v>
      </c>
      <c r="V801" s="116">
        <f t="shared" si="181"/>
        <v>0</v>
      </c>
      <c r="W801" s="116">
        <f t="shared" si="182"/>
        <v>100</v>
      </c>
      <c r="X801" s="116">
        <f t="shared" si="183"/>
        <v>0</v>
      </c>
      <c r="Y801" s="116">
        <f t="shared" si="184"/>
        <v>100</v>
      </c>
      <c r="Z801" s="180"/>
    </row>
    <row r="802" spans="1:26" outlineLevel="1">
      <c r="A802" s="103"/>
      <c r="B802" s="126" t="s">
        <v>136</v>
      </c>
      <c r="C802" s="119">
        <v>22151</v>
      </c>
      <c r="D802" s="156">
        <v>9.65</v>
      </c>
      <c r="E802" s="120"/>
      <c r="F802" s="120">
        <v>10</v>
      </c>
      <c r="G802" s="120"/>
      <c r="H802" s="120">
        <v>0</v>
      </c>
      <c r="I802" s="120"/>
      <c r="J802" s="158"/>
      <c r="K802" s="158"/>
      <c r="L802" s="120">
        <v>10</v>
      </c>
      <c r="M802" s="120"/>
      <c r="N802" s="120">
        <v>10</v>
      </c>
      <c r="O802" s="120"/>
      <c r="P802" s="120">
        <v>10</v>
      </c>
      <c r="Q802" s="120"/>
      <c r="R802" s="116">
        <f t="shared" si="178"/>
        <v>0.34999999999999964</v>
      </c>
      <c r="S802" s="116">
        <f t="shared" si="185"/>
        <v>103.62694300518133</v>
      </c>
      <c r="T802" s="117">
        <f t="shared" si="179"/>
        <v>0</v>
      </c>
      <c r="U802" s="117">
        <f t="shared" si="180"/>
        <v>100</v>
      </c>
      <c r="V802" s="116">
        <f t="shared" si="181"/>
        <v>0</v>
      </c>
      <c r="W802" s="116">
        <f t="shared" si="182"/>
        <v>100</v>
      </c>
      <c r="X802" s="116">
        <f t="shared" si="183"/>
        <v>0</v>
      </c>
      <c r="Y802" s="116">
        <f t="shared" si="184"/>
        <v>100</v>
      </c>
      <c r="Z802" s="180"/>
    </row>
    <row r="803" spans="1:26" outlineLevel="1">
      <c r="A803" s="103"/>
      <c r="B803" s="126" t="s">
        <v>137</v>
      </c>
      <c r="C803" s="119">
        <v>22152</v>
      </c>
      <c r="D803" s="156"/>
      <c r="E803" s="120"/>
      <c r="F803" s="120">
        <v>0</v>
      </c>
      <c r="G803" s="120"/>
      <c r="H803" s="120">
        <v>0</v>
      </c>
      <c r="I803" s="120"/>
      <c r="J803" s="158"/>
      <c r="K803" s="158"/>
      <c r="L803" s="120"/>
      <c r="M803" s="120"/>
      <c r="N803" s="120"/>
      <c r="O803" s="120"/>
      <c r="P803" s="120"/>
      <c r="Q803" s="120"/>
      <c r="R803" s="116">
        <f t="shared" si="178"/>
        <v>0</v>
      </c>
      <c r="S803" s="116" t="e">
        <f t="shared" si="185"/>
        <v>#DIV/0!</v>
      </c>
      <c r="T803" s="117">
        <f t="shared" si="179"/>
        <v>0</v>
      </c>
      <c r="U803" s="117" t="e">
        <f t="shared" si="180"/>
        <v>#DIV/0!</v>
      </c>
      <c r="V803" s="116">
        <f t="shared" si="181"/>
        <v>0</v>
      </c>
      <c r="W803" s="116" t="e">
        <f t="shared" si="182"/>
        <v>#DIV/0!</v>
      </c>
      <c r="X803" s="116">
        <f t="shared" si="183"/>
        <v>0</v>
      </c>
      <c r="Y803" s="116" t="e">
        <f t="shared" si="184"/>
        <v>#DIV/0!</v>
      </c>
      <c r="Z803" s="180"/>
    </row>
    <row r="804" spans="1:26" outlineLevel="1">
      <c r="A804" s="103"/>
      <c r="B804" s="126" t="s">
        <v>103</v>
      </c>
      <c r="C804" s="119">
        <v>22153</v>
      </c>
      <c r="D804" s="156">
        <v>12.4</v>
      </c>
      <c r="E804" s="120"/>
      <c r="F804" s="120">
        <v>0</v>
      </c>
      <c r="G804" s="120"/>
      <c r="H804" s="120">
        <v>0</v>
      </c>
      <c r="I804" s="120"/>
      <c r="J804" s="158">
        <v>6.8</v>
      </c>
      <c r="K804" s="158"/>
      <c r="L804" s="120"/>
      <c r="M804" s="120"/>
      <c r="N804" s="120"/>
      <c r="O804" s="120"/>
      <c r="P804" s="120"/>
      <c r="Q804" s="120"/>
      <c r="R804" s="116">
        <f t="shared" si="178"/>
        <v>-12.4</v>
      </c>
      <c r="S804" s="116">
        <f t="shared" si="185"/>
        <v>0</v>
      </c>
      <c r="T804" s="117">
        <f t="shared" si="179"/>
        <v>0</v>
      </c>
      <c r="U804" s="117" t="e">
        <f t="shared" si="180"/>
        <v>#DIV/0!</v>
      </c>
      <c r="V804" s="116">
        <f t="shared" si="181"/>
        <v>0</v>
      </c>
      <c r="W804" s="116" t="e">
        <f t="shared" si="182"/>
        <v>#DIV/0!</v>
      </c>
      <c r="X804" s="116">
        <f t="shared" si="183"/>
        <v>0</v>
      </c>
      <c r="Y804" s="116" t="e">
        <f t="shared" si="184"/>
        <v>#DIV/0!</v>
      </c>
      <c r="Z804" s="180"/>
    </row>
    <row r="805" spans="1:26" outlineLevel="1">
      <c r="A805" s="103"/>
      <c r="B805" s="126" t="s">
        <v>138</v>
      </c>
      <c r="C805" s="119">
        <v>22154</v>
      </c>
      <c r="D805" s="156">
        <v>2429.9409999999998</v>
      </c>
      <c r="E805" s="156"/>
      <c r="F805" s="120">
        <v>2622.9</v>
      </c>
      <c r="G805" s="120"/>
      <c r="H805" s="120">
        <v>2405.8000000000002</v>
      </c>
      <c r="I805" s="120"/>
      <c r="J805" s="158">
        <v>995.25</v>
      </c>
      <c r="K805" s="158"/>
      <c r="L805" s="120">
        <v>2622.9</v>
      </c>
      <c r="M805" s="120"/>
      <c r="N805" s="120">
        <v>2622.9</v>
      </c>
      <c r="O805" s="120"/>
      <c r="P805" s="120">
        <v>2622.9</v>
      </c>
      <c r="Q805" s="120"/>
      <c r="R805" s="116">
        <f t="shared" si="178"/>
        <v>192.95900000000029</v>
      </c>
      <c r="S805" s="116">
        <f t="shared" si="185"/>
        <v>107.94089239203753</v>
      </c>
      <c r="T805" s="117">
        <f t="shared" si="179"/>
        <v>0</v>
      </c>
      <c r="U805" s="117">
        <f t="shared" si="180"/>
        <v>100</v>
      </c>
      <c r="V805" s="116">
        <f t="shared" si="181"/>
        <v>0</v>
      </c>
      <c r="W805" s="116">
        <f t="shared" si="182"/>
        <v>100</v>
      </c>
      <c r="X805" s="116">
        <f t="shared" si="183"/>
        <v>0</v>
      </c>
      <c r="Y805" s="116">
        <f t="shared" si="184"/>
        <v>100</v>
      </c>
      <c r="Z805" s="180"/>
    </row>
    <row r="806" spans="1:26" outlineLevel="1">
      <c r="A806" s="103"/>
      <c r="B806" s="122" t="s">
        <v>105</v>
      </c>
      <c r="C806" s="119">
        <v>2217</v>
      </c>
      <c r="D806" s="156"/>
      <c r="E806" s="120"/>
      <c r="F806" s="159">
        <v>0</v>
      </c>
      <c r="G806" s="120"/>
      <c r="H806" s="159">
        <v>0</v>
      </c>
      <c r="I806" s="120"/>
      <c r="J806" s="177"/>
      <c r="K806" s="158"/>
      <c r="L806" s="159"/>
      <c r="M806" s="120"/>
      <c r="N806" s="159"/>
      <c r="O806" s="120"/>
      <c r="P806" s="159"/>
      <c r="Q806" s="120"/>
      <c r="R806" s="116">
        <f t="shared" si="178"/>
        <v>0</v>
      </c>
      <c r="S806" s="116" t="e">
        <f t="shared" si="185"/>
        <v>#DIV/0!</v>
      </c>
      <c r="T806" s="117">
        <f t="shared" si="179"/>
        <v>0</v>
      </c>
      <c r="U806" s="117" t="e">
        <f t="shared" si="180"/>
        <v>#DIV/0!</v>
      </c>
      <c r="V806" s="116">
        <f t="shared" si="181"/>
        <v>0</v>
      </c>
      <c r="W806" s="116" t="e">
        <f t="shared" si="182"/>
        <v>#DIV/0!</v>
      </c>
      <c r="X806" s="116">
        <f t="shared" si="183"/>
        <v>0</v>
      </c>
      <c r="Y806" s="116" t="e">
        <f t="shared" si="184"/>
        <v>#DIV/0!</v>
      </c>
      <c r="Z806" s="180"/>
    </row>
    <row r="807" spans="1:26" outlineLevel="1">
      <c r="A807" s="103"/>
      <c r="B807" s="118" t="s">
        <v>106</v>
      </c>
      <c r="C807" s="119">
        <v>2218</v>
      </c>
      <c r="D807" s="156"/>
      <c r="E807" s="120"/>
      <c r="F807" s="159">
        <v>0</v>
      </c>
      <c r="G807" s="120"/>
      <c r="H807" s="159">
        <v>0</v>
      </c>
      <c r="I807" s="120"/>
      <c r="J807" s="177"/>
      <c r="K807" s="158"/>
      <c r="L807" s="159"/>
      <c r="M807" s="120"/>
      <c r="N807" s="159"/>
      <c r="O807" s="120"/>
      <c r="P807" s="159"/>
      <c r="Q807" s="120"/>
      <c r="R807" s="116">
        <f t="shared" si="178"/>
        <v>0</v>
      </c>
      <c r="S807" s="116" t="e">
        <f t="shared" si="185"/>
        <v>#DIV/0!</v>
      </c>
      <c r="T807" s="117">
        <f t="shared" si="179"/>
        <v>0</v>
      </c>
      <c r="U807" s="117" t="e">
        <f t="shared" si="180"/>
        <v>#DIV/0!</v>
      </c>
      <c r="V807" s="116">
        <f t="shared" si="181"/>
        <v>0</v>
      </c>
      <c r="W807" s="116" t="e">
        <f t="shared" si="182"/>
        <v>#DIV/0!</v>
      </c>
      <c r="X807" s="116">
        <f t="shared" si="183"/>
        <v>0</v>
      </c>
      <c r="Y807" s="116" t="e">
        <f t="shared" si="184"/>
        <v>#DIV/0!</v>
      </c>
      <c r="Z807" s="180"/>
    </row>
    <row r="808" spans="1:26" outlineLevel="1">
      <c r="A808" s="103"/>
      <c r="B808" s="118" t="s">
        <v>139</v>
      </c>
      <c r="C808" s="119">
        <v>2221</v>
      </c>
      <c r="D808" s="156"/>
      <c r="E808" s="120"/>
      <c r="F808" s="159">
        <v>0</v>
      </c>
      <c r="G808" s="120"/>
      <c r="H808" s="159">
        <v>0</v>
      </c>
      <c r="I808" s="120"/>
      <c r="J808" s="177"/>
      <c r="K808" s="158"/>
      <c r="L808" s="159"/>
      <c r="M808" s="120"/>
      <c r="N808" s="159"/>
      <c r="O808" s="120"/>
      <c r="P808" s="159"/>
      <c r="Q808" s="120"/>
      <c r="R808" s="116">
        <f t="shared" si="178"/>
        <v>0</v>
      </c>
      <c r="S808" s="116" t="e">
        <f t="shared" si="185"/>
        <v>#DIV/0!</v>
      </c>
      <c r="T808" s="117">
        <f t="shared" si="179"/>
        <v>0</v>
      </c>
      <c r="U808" s="117" t="e">
        <f t="shared" si="180"/>
        <v>#DIV/0!</v>
      </c>
      <c r="V808" s="116">
        <f t="shared" si="181"/>
        <v>0</v>
      </c>
      <c r="W808" s="116" t="e">
        <f t="shared" si="182"/>
        <v>#DIV/0!</v>
      </c>
      <c r="X808" s="116">
        <f t="shared" si="183"/>
        <v>0</v>
      </c>
      <c r="Y808" s="116" t="e">
        <f t="shared" si="184"/>
        <v>#DIV/0!</v>
      </c>
      <c r="Z808" s="180"/>
    </row>
    <row r="809" spans="1:26" ht="25.5" outlineLevel="1">
      <c r="A809" s="103"/>
      <c r="B809" s="128" t="s">
        <v>108</v>
      </c>
      <c r="C809" s="119">
        <v>2222</v>
      </c>
      <c r="D809" s="156">
        <v>2004.88</v>
      </c>
      <c r="E809" s="120"/>
      <c r="F809" s="159">
        <v>2749.3</v>
      </c>
      <c r="G809" s="120"/>
      <c r="H809" s="159">
        <v>2583.9</v>
      </c>
      <c r="I809" s="120"/>
      <c r="J809" s="177">
        <v>590.05999999999995</v>
      </c>
      <c r="K809" s="158"/>
      <c r="L809" s="159">
        <v>2749.3</v>
      </c>
      <c r="M809" s="120"/>
      <c r="N809" s="159">
        <v>2749.3</v>
      </c>
      <c r="O809" s="120"/>
      <c r="P809" s="159">
        <v>2749.3</v>
      </c>
      <c r="Q809" s="120"/>
      <c r="R809" s="116">
        <f t="shared" si="178"/>
        <v>744.42000000000007</v>
      </c>
      <c r="S809" s="116">
        <f t="shared" si="185"/>
        <v>137.13040181956026</v>
      </c>
      <c r="T809" s="117">
        <f t="shared" si="179"/>
        <v>0</v>
      </c>
      <c r="U809" s="117">
        <f t="shared" si="180"/>
        <v>100</v>
      </c>
      <c r="V809" s="116">
        <f t="shared" si="181"/>
        <v>0</v>
      </c>
      <c r="W809" s="116">
        <f t="shared" si="182"/>
        <v>100</v>
      </c>
      <c r="X809" s="116">
        <f t="shared" si="183"/>
        <v>0</v>
      </c>
      <c r="Y809" s="116">
        <f t="shared" si="184"/>
        <v>100</v>
      </c>
      <c r="Z809" s="180"/>
    </row>
    <row r="810" spans="1:26" outlineLevel="1">
      <c r="A810" s="103"/>
      <c r="B810" s="128" t="s">
        <v>109</v>
      </c>
      <c r="C810" s="129">
        <v>2223</v>
      </c>
      <c r="D810" s="156">
        <v>168.45</v>
      </c>
      <c r="E810" s="120"/>
      <c r="F810" s="120">
        <v>410.5</v>
      </c>
      <c r="G810" s="120"/>
      <c r="H810" s="120">
        <v>410.5</v>
      </c>
      <c r="I810" s="120"/>
      <c r="J810" s="158">
        <v>101.5</v>
      </c>
      <c r="K810" s="158"/>
      <c r="L810" s="120">
        <v>410.5</v>
      </c>
      <c r="M810" s="120"/>
      <c r="N810" s="120">
        <v>410.5</v>
      </c>
      <c r="O810" s="120"/>
      <c r="P810" s="120">
        <v>410.5</v>
      </c>
      <c r="Q810" s="120"/>
      <c r="R810" s="116">
        <f t="shared" si="178"/>
        <v>242.05</v>
      </c>
      <c r="S810" s="116">
        <f t="shared" si="185"/>
        <v>243.69249035322053</v>
      </c>
      <c r="T810" s="117">
        <f t="shared" si="179"/>
        <v>0</v>
      </c>
      <c r="U810" s="117">
        <f t="shared" si="180"/>
        <v>100</v>
      </c>
      <c r="V810" s="116">
        <f t="shared" si="181"/>
        <v>0</v>
      </c>
      <c r="W810" s="116">
        <f t="shared" si="182"/>
        <v>100</v>
      </c>
      <c r="X810" s="116">
        <f t="shared" si="183"/>
        <v>0</v>
      </c>
      <c r="Y810" s="116">
        <f t="shared" si="184"/>
        <v>100</v>
      </c>
      <c r="Z810" s="180"/>
    </row>
    <row r="811" spans="1:26" outlineLevel="1">
      <c r="A811" s="103"/>
      <c r="B811" s="128" t="s">
        <v>145</v>
      </c>
      <c r="C811" s="119">
        <v>2224</v>
      </c>
      <c r="D811" s="156">
        <v>84</v>
      </c>
      <c r="E811" s="120"/>
      <c r="F811" s="120">
        <v>84</v>
      </c>
      <c r="G811" s="120"/>
      <c r="H811" s="120">
        <v>84</v>
      </c>
      <c r="I811" s="120"/>
      <c r="J811" s="158"/>
      <c r="K811" s="158"/>
      <c r="L811" s="120">
        <v>84</v>
      </c>
      <c r="M811" s="120"/>
      <c r="N811" s="120">
        <v>84</v>
      </c>
      <c r="O811" s="120"/>
      <c r="P811" s="120">
        <v>84</v>
      </c>
      <c r="Q811" s="120"/>
      <c r="R811" s="116">
        <f t="shared" si="178"/>
        <v>0</v>
      </c>
      <c r="S811" s="116">
        <f t="shared" si="185"/>
        <v>100</v>
      </c>
      <c r="T811" s="117">
        <f t="shared" si="179"/>
        <v>0</v>
      </c>
      <c r="U811" s="117">
        <f t="shared" si="180"/>
        <v>100</v>
      </c>
      <c r="V811" s="116">
        <f t="shared" si="181"/>
        <v>0</v>
      </c>
      <c r="W811" s="116">
        <f t="shared" si="182"/>
        <v>100</v>
      </c>
      <c r="X811" s="116">
        <f t="shared" si="183"/>
        <v>0</v>
      </c>
      <c r="Y811" s="116">
        <f t="shared" si="184"/>
        <v>100</v>
      </c>
      <c r="Z811" s="180"/>
    </row>
    <row r="812" spans="1:26" outlineLevel="1">
      <c r="A812" s="103"/>
      <c r="B812" s="128" t="s">
        <v>140</v>
      </c>
      <c r="C812" s="119">
        <v>2225</v>
      </c>
      <c r="D812" s="156"/>
      <c r="E812" s="120"/>
      <c r="F812" s="120">
        <v>0</v>
      </c>
      <c r="G812" s="120"/>
      <c r="H812" s="120">
        <v>0</v>
      </c>
      <c r="I812" s="120"/>
      <c r="J812" s="158"/>
      <c r="K812" s="158"/>
      <c r="L812" s="120"/>
      <c r="M812" s="120"/>
      <c r="N812" s="120"/>
      <c r="O812" s="120"/>
      <c r="P812" s="120"/>
      <c r="Q812" s="120"/>
      <c r="R812" s="116">
        <f t="shared" si="178"/>
        <v>0</v>
      </c>
      <c r="S812" s="116" t="e">
        <f t="shared" si="185"/>
        <v>#DIV/0!</v>
      </c>
      <c r="T812" s="117">
        <f t="shared" si="179"/>
        <v>0</v>
      </c>
      <c r="U812" s="117" t="e">
        <f t="shared" si="180"/>
        <v>#DIV/0!</v>
      </c>
      <c r="V812" s="116">
        <f t="shared" si="181"/>
        <v>0</v>
      </c>
      <c r="W812" s="116" t="e">
        <f t="shared" si="182"/>
        <v>#DIV/0!</v>
      </c>
      <c r="X812" s="116">
        <f t="shared" si="183"/>
        <v>0</v>
      </c>
      <c r="Y812" s="116" t="e">
        <f t="shared" si="184"/>
        <v>#DIV/0!</v>
      </c>
      <c r="Z812" s="180"/>
    </row>
    <row r="813" spans="1:26" outlineLevel="1">
      <c r="A813" s="103"/>
      <c r="B813" s="128" t="s">
        <v>141</v>
      </c>
      <c r="C813" s="119">
        <v>2231</v>
      </c>
      <c r="D813" s="156">
        <v>2295.681</v>
      </c>
      <c r="E813" s="120"/>
      <c r="F813" s="120">
        <f>F814+F815+F816+F817</f>
        <v>2605.6999999999998</v>
      </c>
      <c r="G813" s="120"/>
      <c r="H813" s="120">
        <f>H814+H815+H816+H817</f>
        <v>2605.6999999999998</v>
      </c>
      <c r="I813" s="120"/>
      <c r="J813" s="158">
        <f>J814+J815</f>
        <v>465.82600000000002</v>
      </c>
      <c r="K813" s="158"/>
      <c r="L813" s="120">
        <f>L814+L815+L816+L817</f>
        <v>2605.6999999999998</v>
      </c>
      <c r="M813" s="120"/>
      <c r="N813" s="120">
        <f>N814+N815+N816+N817</f>
        <v>2605.6999999999998</v>
      </c>
      <c r="O813" s="120"/>
      <c r="P813" s="120">
        <f>P814+P815+P816+P817</f>
        <v>2605.6999999999998</v>
      </c>
      <c r="Q813" s="120"/>
      <c r="R813" s="116">
        <f t="shared" si="178"/>
        <v>310.01899999999978</v>
      </c>
      <c r="S813" s="116">
        <f t="shared" si="185"/>
        <v>113.50444595743048</v>
      </c>
      <c r="T813" s="117">
        <f t="shared" si="179"/>
        <v>0</v>
      </c>
      <c r="U813" s="117">
        <f t="shared" si="180"/>
        <v>100</v>
      </c>
      <c r="V813" s="116">
        <f t="shared" si="181"/>
        <v>0</v>
      </c>
      <c r="W813" s="116">
        <f t="shared" si="182"/>
        <v>100</v>
      </c>
      <c r="X813" s="116">
        <f t="shared" si="183"/>
        <v>0</v>
      </c>
      <c r="Y813" s="116">
        <f t="shared" si="184"/>
        <v>100</v>
      </c>
      <c r="Z813" s="180"/>
    </row>
    <row r="814" spans="1:26" outlineLevel="1">
      <c r="A814" s="103"/>
      <c r="B814" s="128" t="s">
        <v>113</v>
      </c>
      <c r="C814" s="119">
        <v>22311100</v>
      </c>
      <c r="D814" s="156">
        <v>2130.116</v>
      </c>
      <c r="E814" s="120"/>
      <c r="F814" s="120">
        <v>2356</v>
      </c>
      <c r="G814" s="120"/>
      <c r="H814" s="120">
        <v>2356</v>
      </c>
      <c r="I814" s="120"/>
      <c r="J814" s="158">
        <v>388.43299999999999</v>
      </c>
      <c r="K814" s="158"/>
      <c r="L814" s="120">
        <v>2356</v>
      </c>
      <c r="M814" s="120"/>
      <c r="N814" s="120">
        <v>2356</v>
      </c>
      <c r="O814" s="120"/>
      <c r="P814" s="120">
        <v>2356</v>
      </c>
      <c r="Q814" s="120"/>
      <c r="R814" s="116">
        <f t="shared" si="178"/>
        <v>225.88400000000001</v>
      </c>
      <c r="S814" s="116">
        <f t="shared" si="185"/>
        <v>110.60430511765556</v>
      </c>
      <c r="T814" s="117">
        <f t="shared" si="179"/>
        <v>0</v>
      </c>
      <c r="U814" s="117">
        <f t="shared" si="180"/>
        <v>100</v>
      </c>
      <c r="V814" s="116">
        <f t="shared" si="181"/>
        <v>0</v>
      </c>
      <c r="W814" s="116">
        <f t="shared" si="182"/>
        <v>100</v>
      </c>
      <c r="X814" s="116">
        <f t="shared" si="183"/>
        <v>0</v>
      </c>
      <c r="Y814" s="116">
        <f t="shared" si="184"/>
        <v>100</v>
      </c>
      <c r="Z814" s="180"/>
    </row>
    <row r="815" spans="1:26" outlineLevel="1">
      <c r="A815" s="103"/>
      <c r="B815" s="128" t="s">
        <v>114</v>
      </c>
      <c r="C815" s="119">
        <v>22311200</v>
      </c>
      <c r="D815" s="156">
        <v>165.565</v>
      </c>
      <c r="E815" s="120"/>
      <c r="F815" s="120">
        <v>249.7</v>
      </c>
      <c r="G815" s="120"/>
      <c r="H815" s="120">
        <v>249.7</v>
      </c>
      <c r="I815" s="120"/>
      <c r="J815" s="158">
        <v>77.393000000000001</v>
      </c>
      <c r="K815" s="158"/>
      <c r="L815" s="120">
        <v>249.7</v>
      </c>
      <c r="M815" s="120"/>
      <c r="N815" s="120">
        <v>249.7</v>
      </c>
      <c r="O815" s="120"/>
      <c r="P815" s="120">
        <v>249.7</v>
      </c>
      <c r="Q815" s="120"/>
      <c r="R815" s="116">
        <f t="shared" si="178"/>
        <v>84.134999999999991</v>
      </c>
      <c r="S815" s="116">
        <f t="shared" si="185"/>
        <v>150.8168997070637</v>
      </c>
      <c r="T815" s="117">
        <f t="shared" si="179"/>
        <v>0</v>
      </c>
      <c r="U815" s="117">
        <f t="shared" si="180"/>
        <v>100</v>
      </c>
      <c r="V815" s="116">
        <f t="shared" si="181"/>
        <v>0</v>
      </c>
      <c r="W815" s="116">
        <f t="shared" si="182"/>
        <v>100</v>
      </c>
      <c r="X815" s="116">
        <f t="shared" si="183"/>
        <v>0</v>
      </c>
      <c r="Y815" s="116">
        <f t="shared" si="184"/>
        <v>100</v>
      </c>
      <c r="Z815" s="180"/>
    </row>
    <row r="816" spans="1:26" ht="25.5" outlineLevel="1">
      <c r="A816" s="103"/>
      <c r="B816" s="128" t="s">
        <v>115</v>
      </c>
      <c r="C816" s="119">
        <v>22311300</v>
      </c>
      <c r="D816" s="156"/>
      <c r="E816" s="120"/>
      <c r="F816" s="120">
        <v>0</v>
      </c>
      <c r="G816" s="120"/>
      <c r="H816" s="120">
        <v>0</v>
      </c>
      <c r="I816" s="120"/>
      <c r="J816" s="158"/>
      <c r="K816" s="158"/>
      <c r="L816" s="120">
        <v>0</v>
      </c>
      <c r="M816" s="120"/>
      <c r="N816" s="120">
        <v>0</v>
      </c>
      <c r="O816" s="120"/>
      <c r="P816" s="120">
        <v>0</v>
      </c>
      <c r="Q816" s="120"/>
      <c r="R816" s="116">
        <f t="shared" si="178"/>
        <v>0</v>
      </c>
      <c r="S816" s="116" t="e">
        <f t="shared" si="185"/>
        <v>#DIV/0!</v>
      </c>
      <c r="T816" s="117">
        <f t="shared" si="179"/>
        <v>0</v>
      </c>
      <c r="U816" s="117" t="e">
        <f t="shared" si="180"/>
        <v>#DIV/0!</v>
      </c>
      <c r="V816" s="116">
        <f t="shared" si="181"/>
        <v>0</v>
      </c>
      <c r="W816" s="116" t="e">
        <f t="shared" si="182"/>
        <v>#DIV/0!</v>
      </c>
      <c r="X816" s="116">
        <f t="shared" si="183"/>
        <v>0</v>
      </c>
      <c r="Y816" s="116" t="e">
        <f t="shared" si="184"/>
        <v>#DIV/0!</v>
      </c>
      <c r="Z816" s="180"/>
    </row>
    <row r="817" spans="1:26" ht="13.5" customHeight="1" outlineLevel="1">
      <c r="A817" s="103"/>
      <c r="B817" s="128" t="s">
        <v>116</v>
      </c>
      <c r="C817" s="119">
        <v>22311400</v>
      </c>
      <c r="D817" s="120"/>
      <c r="E817" s="120"/>
      <c r="F817" s="120">
        <v>0</v>
      </c>
      <c r="G817" s="120"/>
      <c r="H817" s="120">
        <v>0</v>
      </c>
      <c r="I817" s="120"/>
      <c r="J817" s="158"/>
      <c r="K817" s="158"/>
      <c r="L817" s="120">
        <v>0</v>
      </c>
      <c r="M817" s="120"/>
      <c r="N817" s="120">
        <v>0</v>
      </c>
      <c r="O817" s="120"/>
      <c r="P817" s="120">
        <v>0</v>
      </c>
      <c r="Q817" s="120"/>
      <c r="R817" s="116">
        <f t="shared" si="178"/>
        <v>0</v>
      </c>
      <c r="S817" s="116" t="e">
        <f t="shared" si="185"/>
        <v>#DIV/0!</v>
      </c>
      <c r="T817" s="117">
        <f t="shared" si="179"/>
        <v>0</v>
      </c>
      <c r="U817" s="117" t="e">
        <f t="shared" si="180"/>
        <v>#DIV/0!</v>
      </c>
      <c r="V817" s="116">
        <f t="shared" si="181"/>
        <v>0</v>
      </c>
      <c r="W817" s="116" t="e">
        <f t="shared" si="182"/>
        <v>#DIV/0!</v>
      </c>
      <c r="X817" s="116">
        <f t="shared" si="183"/>
        <v>0</v>
      </c>
      <c r="Y817" s="116" t="e">
        <f t="shared" si="184"/>
        <v>#DIV/0!</v>
      </c>
      <c r="Z817" s="180"/>
    </row>
    <row r="818" spans="1:26" ht="13.5" customHeight="1" outlineLevel="1">
      <c r="A818" s="103"/>
      <c r="B818" s="128" t="s">
        <v>117</v>
      </c>
      <c r="C818" s="119">
        <v>2235</v>
      </c>
      <c r="D818" s="120"/>
      <c r="E818" s="120"/>
      <c r="F818" s="120">
        <v>0</v>
      </c>
      <c r="G818" s="120"/>
      <c r="H818" s="120">
        <v>0</v>
      </c>
      <c r="I818" s="120"/>
      <c r="J818" s="158"/>
      <c r="K818" s="158"/>
      <c r="L818" s="120">
        <v>0</v>
      </c>
      <c r="M818" s="120"/>
      <c r="N818" s="120">
        <v>0</v>
      </c>
      <c r="O818" s="120"/>
      <c r="P818" s="120">
        <v>0</v>
      </c>
      <c r="Q818" s="120"/>
      <c r="R818" s="116">
        <f t="shared" si="178"/>
        <v>0</v>
      </c>
      <c r="S818" s="116" t="e">
        <f t="shared" si="185"/>
        <v>#DIV/0!</v>
      </c>
      <c r="T818" s="117">
        <f t="shared" si="179"/>
        <v>0</v>
      </c>
      <c r="U818" s="117" t="e">
        <f t="shared" si="180"/>
        <v>#DIV/0!</v>
      </c>
      <c r="V818" s="116">
        <f t="shared" si="181"/>
        <v>0</v>
      </c>
      <c r="W818" s="116" t="e">
        <f t="shared" si="182"/>
        <v>#DIV/0!</v>
      </c>
      <c r="X818" s="116">
        <f t="shared" si="183"/>
        <v>0</v>
      </c>
      <c r="Y818" s="116" t="e">
        <f t="shared" si="184"/>
        <v>#DIV/0!</v>
      </c>
      <c r="Z818" s="180"/>
    </row>
    <row r="819" spans="1:26" ht="13.5" customHeight="1" outlineLevel="1">
      <c r="A819" s="103"/>
      <c r="B819" s="118" t="s">
        <v>118</v>
      </c>
      <c r="C819" s="135">
        <v>2511</v>
      </c>
      <c r="D819" s="120"/>
      <c r="E819" s="120"/>
      <c r="F819" s="120">
        <v>0</v>
      </c>
      <c r="G819" s="120"/>
      <c r="H819" s="120">
        <v>0</v>
      </c>
      <c r="I819" s="120"/>
      <c r="J819" s="158"/>
      <c r="K819" s="158"/>
      <c r="L819" s="120">
        <v>0</v>
      </c>
      <c r="M819" s="120"/>
      <c r="N819" s="120">
        <v>0</v>
      </c>
      <c r="O819" s="120"/>
      <c r="P819" s="120">
        <v>0</v>
      </c>
      <c r="Q819" s="120"/>
      <c r="R819" s="116">
        <f t="shared" si="178"/>
        <v>0</v>
      </c>
      <c r="S819" s="116" t="e">
        <f t="shared" si="185"/>
        <v>#DIV/0!</v>
      </c>
      <c r="T819" s="117">
        <f t="shared" si="179"/>
        <v>0</v>
      </c>
      <c r="U819" s="117" t="e">
        <f t="shared" si="180"/>
        <v>#DIV/0!</v>
      </c>
      <c r="V819" s="116">
        <f t="shared" si="181"/>
        <v>0</v>
      </c>
      <c r="W819" s="116" t="e">
        <f t="shared" si="182"/>
        <v>#DIV/0!</v>
      </c>
      <c r="X819" s="116">
        <f t="shared" si="183"/>
        <v>0</v>
      </c>
      <c r="Y819" s="116" t="e">
        <f t="shared" si="184"/>
        <v>#DIV/0!</v>
      </c>
      <c r="Z819" s="180"/>
    </row>
    <row r="820" spans="1:26" ht="13.5" customHeight="1" outlineLevel="1">
      <c r="A820" s="103"/>
      <c r="B820" s="118" t="s">
        <v>119</v>
      </c>
      <c r="C820" s="135">
        <v>2512</v>
      </c>
      <c r="D820" s="120"/>
      <c r="E820" s="120"/>
      <c r="F820" s="120">
        <v>0</v>
      </c>
      <c r="G820" s="120"/>
      <c r="H820" s="120">
        <v>0</v>
      </c>
      <c r="I820" s="120"/>
      <c r="J820" s="158"/>
      <c r="K820" s="158"/>
      <c r="L820" s="120">
        <v>0</v>
      </c>
      <c r="M820" s="120"/>
      <c r="N820" s="120">
        <v>0</v>
      </c>
      <c r="O820" s="120"/>
      <c r="P820" s="120">
        <v>0</v>
      </c>
      <c r="Q820" s="120"/>
      <c r="R820" s="116">
        <f t="shared" si="178"/>
        <v>0</v>
      </c>
      <c r="S820" s="116" t="e">
        <f t="shared" si="185"/>
        <v>#DIV/0!</v>
      </c>
      <c r="T820" s="117">
        <f t="shared" si="179"/>
        <v>0</v>
      </c>
      <c r="U820" s="117" t="e">
        <f t="shared" si="180"/>
        <v>#DIV/0!</v>
      </c>
      <c r="V820" s="116">
        <f t="shared" si="181"/>
        <v>0</v>
      </c>
      <c r="W820" s="116" t="e">
        <f t="shared" si="182"/>
        <v>#DIV/0!</v>
      </c>
      <c r="X820" s="116">
        <f t="shared" si="183"/>
        <v>0</v>
      </c>
      <c r="Y820" s="116" t="e">
        <f t="shared" si="184"/>
        <v>#DIV/0!</v>
      </c>
      <c r="Z820" s="180"/>
    </row>
    <row r="821" spans="1:26" ht="13.5" customHeight="1" outlineLevel="1">
      <c r="A821" s="103"/>
      <c r="B821" s="118" t="s">
        <v>146</v>
      </c>
      <c r="C821" s="135">
        <v>2521</v>
      </c>
      <c r="D821" s="120"/>
      <c r="E821" s="120"/>
      <c r="F821" s="120">
        <v>0</v>
      </c>
      <c r="G821" s="120"/>
      <c r="H821" s="120">
        <v>0</v>
      </c>
      <c r="I821" s="120"/>
      <c r="J821" s="158"/>
      <c r="K821" s="158"/>
      <c r="L821" s="120">
        <v>0</v>
      </c>
      <c r="M821" s="120"/>
      <c r="N821" s="120">
        <v>0</v>
      </c>
      <c r="O821" s="120"/>
      <c r="P821" s="120">
        <v>0</v>
      </c>
      <c r="Q821" s="120"/>
      <c r="R821" s="116">
        <f t="shared" si="178"/>
        <v>0</v>
      </c>
      <c r="S821" s="116" t="e">
        <f t="shared" si="185"/>
        <v>#DIV/0!</v>
      </c>
      <c r="T821" s="117">
        <f t="shared" si="179"/>
        <v>0</v>
      </c>
      <c r="U821" s="117" t="e">
        <f t="shared" si="180"/>
        <v>#DIV/0!</v>
      </c>
      <c r="V821" s="116">
        <f t="shared" si="181"/>
        <v>0</v>
      </c>
      <c r="W821" s="116" t="e">
        <f t="shared" si="182"/>
        <v>#DIV/0!</v>
      </c>
      <c r="X821" s="116">
        <f t="shared" si="183"/>
        <v>0</v>
      </c>
      <c r="Y821" s="116" t="e">
        <f t="shared" si="184"/>
        <v>#DIV/0!</v>
      </c>
      <c r="Z821" s="180"/>
    </row>
    <row r="822" spans="1:26" ht="13.5" customHeight="1" outlineLevel="1">
      <c r="A822" s="103"/>
      <c r="B822" s="136" t="s">
        <v>121</v>
      </c>
      <c r="C822" s="119">
        <v>2721</v>
      </c>
      <c r="D822" s="120"/>
      <c r="E822" s="120"/>
      <c r="F822" s="120">
        <v>0</v>
      </c>
      <c r="G822" s="120"/>
      <c r="H822" s="120">
        <v>0</v>
      </c>
      <c r="I822" s="120"/>
      <c r="J822" s="158"/>
      <c r="K822" s="158"/>
      <c r="L822" s="120">
        <v>0</v>
      </c>
      <c r="M822" s="120"/>
      <c r="N822" s="120">
        <v>0</v>
      </c>
      <c r="O822" s="120"/>
      <c r="P822" s="120">
        <v>0</v>
      </c>
      <c r="Q822" s="120"/>
      <c r="R822" s="116">
        <f t="shared" si="178"/>
        <v>0</v>
      </c>
      <c r="S822" s="116" t="e">
        <f t="shared" si="185"/>
        <v>#DIV/0!</v>
      </c>
      <c r="T822" s="117">
        <f t="shared" si="179"/>
        <v>0</v>
      </c>
      <c r="U822" s="117" t="e">
        <f t="shared" si="180"/>
        <v>#DIV/0!</v>
      </c>
      <c r="V822" s="116">
        <f t="shared" si="181"/>
        <v>0</v>
      </c>
      <c r="W822" s="116" t="e">
        <f t="shared" si="182"/>
        <v>#DIV/0!</v>
      </c>
      <c r="X822" s="116">
        <f t="shared" si="183"/>
        <v>0</v>
      </c>
      <c r="Y822" s="116" t="e">
        <f t="shared" si="184"/>
        <v>#DIV/0!</v>
      </c>
      <c r="Z822" s="180"/>
    </row>
    <row r="823" spans="1:26" outlineLevel="1">
      <c r="A823" s="103"/>
      <c r="B823" s="140" t="s">
        <v>126</v>
      </c>
      <c r="C823" s="135"/>
      <c r="D823" s="141">
        <f>SUM(D824:D826)</f>
        <v>14013.448</v>
      </c>
      <c r="E823" s="141">
        <f>SUM(E824:E826)</f>
        <v>0</v>
      </c>
      <c r="F823" s="141">
        <f>F824+F825+F826</f>
        <v>10114.799999999999</v>
      </c>
      <c r="G823" s="141">
        <f>SUM(G824:G826)</f>
        <v>70</v>
      </c>
      <c r="H823" s="141">
        <f>H824+H825+H826</f>
        <v>10117.299999999999</v>
      </c>
      <c r="I823" s="141">
        <f>SUM(I824:I826)</f>
        <v>70</v>
      </c>
      <c r="J823" s="169">
        <f>SUM(J824:J826)</f>
        <v>2732.5</v>
      </c>
      <c r="K823" s="169">
        <f>SUM(K824:K826)</f>
        <v>0</v>
      </c>
      <c r="L823" s="141">
        <f>L824+L825+L826</f>
        <v>10124.799999999999</v>
      </c>
      <c r="M823" s="141">
        <f>SUM(M824:M826)</f>
        <v>70</v>
      </c>
      <c r="N823" s="141">
        <f>N824+N825+N826</f>
        <v>10124.799999999999</v>
      </c>
      <c r="O823" s="141">
        <f>SUM(O824:O826)</f>
        <v>70</v>
      </c>
      <c r="P823" s="141">
        <f>P824+P825+P826</f>
        <v>10124.799999999999</v>
      </c>
      <c r="Q823" s="141">
        <f>SUM(Q824:Q826)</f>
        <v>70</v>
      </c>
      <c r="R823" s="116">
        <f t="shared" si="178"/>
        <v>-3898.648000000001</v>
      </c>
      <c r="S823" s="116">
        <f t="shared" si="185"/>
        <v>72.179238114702386</v>
      </c>
      <c r="T823" s="117">
        <f t="shared" si="179"/>
        <v>10</v>
      </c>
      <c r="U823" s="117">
        <f t="shared" si="180"/>
        <v>100.09886502946176</v>
      </c>
      <c r="V823" s="116">
        <f t="shared" si="181"/>
        <v>0</v>
      </c>
      <c r="W823" s="116">
        <f t="shared" si="182"/>
        <v>100</v>
      </c>
      <c r="X823" s="116">
        <f t="shared" si="183"/>
        <v>0</v>
      </c>
      <c r="Y823" s="116">
        <f t="shared" si="184"/>
        <v>100</v>
      </c>
      <c r="Z823" s="180"/>
    </row>
    <row r="824" spans="1:26" outlineLevel="1">
      <c r="A824" s="103"/>
      <c r="B824" s="118" t="s">
        <v>127</v>
      </c>
      <c r="C824" s="119">
        <v>3111</v>
      </c>
      <c r="D824" s="170">
        <v>7317.5370000000003</v>
      </c>
      <c r="E824" s="120"/>
      <c r="F824" s="120">
        <v>940</v>
      </c>
      <c r="G824" s="120"/>
      <c r="H824" s="120">
        <v>940</v>
      </c>
      <c r="I824" s="120"/>
      <c r="J824" s="158"/>
      <c r="K824" s="158"/>
      <c r="L824" s="120">
        <v>950</v>
      </c>
      <c r="M824" s="120"/>
      <c r="N824" s="120">
        <v>950</v>
      </c>
      <c r="O824" s="120"/>
      <c r="P824" s="120">
        <v>950</v>
      </c>
      <c r="Q824" s="120"/>
      <c r="R824" s="116">
        <f t="shared" si="178"/>
        <v>-6377.5370000000003</v>
      </c>
      <c r="S824" s="116">
        <f t="shared" si="185"/>
        <v>12.845852368085053</v>
      </c>
      <c r="T824" s="117">
        <f t="shared" si="179"/>
        <v>10</v>
      </c>
      <c r="U824" s="117">
        <f t="shared" si="180"/>
        <v>101.06382978723406</v>
      </c>
      <c r="V824" s="116">
        <f t="shared" si="181"/>
        <v>0</v>
      </c>
      <c r="W824" s="116">
        <f t="shared" si="182"/>
        <v>100</v>
      </c>
      <c r="X824" s="116">
        <f t="shared" si="183"/>
        <v>0</v>
      </c>
      <c r="Y824" s="116">
        <f t="shared" si="184"/>
        <v>100</v>
      </c>
      <c r="Z824" s="180"/>
    </row>
    <row r="825" spans="1:26" outlineLevel="1">
      <c r="A825" s="103"/>
      <c r="B825" s="118" t="s">
        <v>128</v>
      </c>
      <c r="C825" s="119">
        <v>3112</v>
      </c>
      <c r="D825" s="170">
        <v>388.5</v>
      </c>
      <c r="E825" s="120"/>
      <c r="F825" s="159">
        <v>4924.8</v>
      </c>
      <c r="G825" s="120">
        <v>70</v>
      </c>
      <c r="H825" s="159">
        <v>5444.8</v>
      </c>
      <c r="I825" s="120">
        <v>70</v>
      </c>
      <c r="J825" s="177"/>
      <c r="K825" s="158"/>
      <c r="L825" s="159">
        <v>4924.8</v>
      </c>
      <c r="M825" s="120">
        <v>70</v>
      </c>
      <c r="N825" s="159">
        <v>4924.8</v>
      </c>
      <c r="O825" s="120">
        <v>70</v>
      </c>
      <c r="P825" s="159">
        <v>4924.8</v>
      </c>
      <c r="Q825" s="120">
        <v>70</v>
      </c>
      <c r="R825" s="116">
        <f t="shared" si="178"/>
        <v>4536.3</v>
      </c>
      <c r="S825" s="116">
        <f t="shared" si="185"/>
        <v>1267.6447876447878</v>
      </c>
      <c r="T825" s="117">
        <f t="shared" si="179"/>
        <v>0</v>
      </c>
      <c r="U825" s="117">
        <f t="shared" si="180"/>
        <v>100</v>
      </c>
      <c r="V825" s="116">
        <f t="shared" si="181"/>
        <v>0</v>
      </c>
      <c r="W825" s="116">
        <f t="shared" si="182"/>
        <v>100</v>
      </c>
      <c r="X825" s="116">
        <f t="shared" si="183"/>
        <v>0</v>
      </c>
      <c r="Y825" s="116">
        <f t="shared" si="184"/>
        <v>100</v>
      </c>
      <c r="Z825" s="180"/>
    </row>
    <row r="826" spans="1:26" outlineLevel="1">
      <c r="A826" s="103"/>
      <c r="B826" s="118" t="s">
        <v>129</v>
      </c>
      <c r="C826" s="119">
        <v>3113</v>
      </c>
      <c r="D826" s="170">
        <v>6307.4110000000001</v>
      </c>
      <c r="E826" s="120"/>
      <c r="F826" s="120">
        <v>4250</v>
      </c>
      <c r="G826" s="120"/>
      <c r="H826" s="120">
        <v>3732.5</v>
      </c>
      <c r="I826" s="120"/>
      <c r="J826" s="158">
        <v>2732.5</v>
      </c>
      <c r="K826" s="158"/>
      <c r="L826" s="120">
        <v>4250</v>
      </c>
      <c r="M826" s="120"/>
      <c r="N826" s="120">
        <v>4250</v>
      </c>
      <c r="O826" s="120"/>
      <c r="P826" s="120">
        <v>4250</v>
      </c>
      <c r="Q826" s="120"/>
      <c r="R826" s="116">
        <f t="shared" si="178"/>
        <v>-2057.4110000000001</v>
      </c>
      <c r="S826" s="116">
        <f t="shared" si="185"/>
        <v>67.381053811143744</v>
      </c>
      <c r="T826" s="117">
        <f t="shared" si="179"/>
        <v>0</v>
      </c>
      <c r="U826" s="117">
        <f t="shared" si="180"/>
        <v>100</v>
      </c>
      <c r="V826" s="116">
        <f t="shared" si="181"/>
        <v>0</v>
      </c>
      <c r="W826" s="116">
        <f t="shared" si="182"/>
        <v>100</v>
      </c>
      <c r="X826" s="116">
        <f t="shared" si="183"/>
        <v>0</v>
      </c>
      <c r="Y826" s="116">
        <f t="shared" si="184"/>
        <v>100</v>
      </c>
      <c r="Z826" s="180"/>
    </row>
    <row r="827" spans="1:26" outlineLevel="1">
      <c r="A827" s="103"/>
      <c r="B827" s="185"/>
      <c r="C827" s="186"/>
      <c r="D827" s="120"/>
      <c r="E827" s="120"/>
      <c r="F827" s="120"/>
      <c r="G827" s="120"/>
      <c r="H827" s="120"/>
      <c r="I827" s="120"/>
      <c r="J827" s="158"/>
      <c r="K827" s="158"/>
      <c r="L827" s="120"/>
      <c r="M827" s="120"/>
      <c r="N827" s="120"/>
      <c r="O827" s="120"/>
      <c r="P827" s="120"/>
      <c r="Q827" s="120"/>
      <c r="R827" s="116">
        <f t="shared" si="178"/>
        <v>0</v>
      </c>
      <c r="S827" s="116" t="e">
        <f t="shared" si="185"/>
        <v>#DIV/0!</v>
      </c>
      <c r="T827" s="117">
        <f t="shared" si="179"/>
        <v>0</v>
      </c>
      <c r="U827" s="117" t="e">
        <f t="shared" si="180"/>
        <v>#DIV/0!</v>
      </c>
      <c r="V827" s="116">
        <f t="shared" si="181"/>
        <v>0</v>
      </c>
      <c r="W827" s="116" t="e">
        <f t="shared" si="182"/>
        <v>#DIV/0!</v>
      </c>
      <c r="X827" s="116">
        <f t="shared" si="183"/>
        <v>0</v>
      </c>
      <c r="Y827" s="116" t="e">
        <f t="shared" si="184"/>
        <v>#DIV/0!</v>
      </c>
      <c r="Z827" s="180"/>
    </row>
    <row r="828" spans="1:26" ht="25.5" outlineLevel="1">
      <c r="A828" s="103">
        <v>17</v>
      </c>
      <c r="B828" s="175" t="s">
        <v>38</v>
      </c>
      <c r="C828" s="154" t="s">
        <v>172</v>
      </c>
      <c r="D828" s="151"/>
      <c r="E828" s="151"/>
      <c r="F828" s="151"/>
      <c r="G828" s="151"/>
      <c r="H828" s="151"/>
      <c r="I828" s="151"/>
      <c r="J828" s="152"/>
      <c r="K828" s="152"/>
      <c r="L828" s="151"/>
      <c r="M828" s="151"/>
      <c r="N828" s="151"/>
      <c r="O828" s="151"/>
      <c r="P828" s="151"/>
      <c r="Q828" s="151"/>
      <c r="R828" s="116">
        <f t="shared" si="178"/>
        <v>0</v>
      </c>
      <c r="S828" s="116" t="e">
        <f t="shared" si="185"/>
        <v>#DIV/0!</v>
      </c>
      <c r="T828" s="117">
        <f t="shared" si="179"/>
        <v>0</v>
      </c>
      <c r="U828" s="117" t="e">
        <f t="shared" si="180"/>
        <v>#DIV/0!</v>
      </c>
      <c r="V828" s="116">
        <f t="shared" si="181"/>
        <v>0</v>
      </c>
      <c r="W828" s="116" t="e">
        <f t="shared" si="182"/>
        <v>#DIV/0!</v>
      </c>
      <c r="X828" s="116">
        <f t="shared" si="183"/>
        <v>0</v>
      </c>
      <c r="Y828" s="116" t="e">
        <f t="shared" si="184"/>
        <v>#DIV/0!</v>
      </c>
      <c r="Z828" s="180"/>
    </row>
    <row r="829" spans="1:26" outlineLevel="1">
      <c r="A829" s="103"/>
      <c r="B829" s="176" t="s">
        <v>134</v>
      </c>
      <c r="C829" s="154"/>
      <c r="D829" s="111">
        <f>SUM(D830:D836,D841:D859)</f>
        <v>4030.4</v>
      </c>
      <c r="E829" s="111">
        <f>SUM(E830:E836,E841:E859)</f>
        <v>2126.9500000000003</v>
      </c>
      <c r="F829" s="111">
        <f t="shared" ref="F829:Q829" si="187">SUM(F830:F836,F841:F859)-F848</f>
        <v>30103.699999999997</v>
      </c>
      <c r="G829" s="111">
        <f t="shared" si="187"/>
        <v>15288.4</v>
      </c>
      <c r="H829" s="111">
        <f t="shared" si="187"/>
        <v>28665.099999999995</v>
      </c>
      <c r="I829" s="111">
        <f t="shared" si="187"/>
        <v>15288.399999999996</v>
      </c>
      <c r="J829" s="155">
        <f t="shared" si="187"/>
        <v>9146.8799999999992</v>
      </c>
      <c r="K829" s="155">
        <f t="shared" si="187"/>
        <v>4995.4929999999995</v>
      </c>
      <c r="L829" s="111">
        <f t="shared" si="187"/>
        <v>26842.899999999998</v>
      </c>
      <c r="M829" s="111">
        <f t="shared" si="187"/>
        <v>15165.400000000001</v>
      </c>
      <c r="N829" s="111">
        <f t="shared" si="187"/>
        <v>27884.999999999996</v>
      </c>
      <c r="O829" s="111">
        <f t="shared" si="187"/>
        <v>15165.400000000001</v>
      </c>
      <c r="P829" s="111">
        <f t="shared" si="187"/>
        <v>27884.999999999996</v>
      </c>
      <c r="Q829" s="111">
        <f t="shared" si="187"/>
        <v>15165.400000000001</v>
      </c>
      <c r="R829" s="116">
        <f t="shared" si="178"/>
        <v>26073.299999999996</v>
      </c>
      <c r="S829" s="116">
        <f t="shared" si="185"/>
        <v>746.91593886462874</v>
      </c>
      <c r="T829" s="117">
        <f t="shared" si="179"/>
        <v>-3260.7999999999993</v>
      </c>
      <c r="U829" s="117">
        <f t="shared" si="180"/>
        <v>89.168108903556714</v>
      </c>
      <c r="V829" s="116">
        <f t="shared" si="181"/>
        <v>1042.0999999999985</v>
      </c>
      <c r="W829" s="116">
        <f t="shared" si="182"/>
        <v>103.88221838922023</v>
      </c>
      <c r="X829" s="116">
        <f t="shared" si="183"/>
        <v>0</v>
      </c>
      <c r="Y829" s="116">
        <f t="shared" si="184"/>
        <v>100</v>
      </c>
      <c r="Z829" s="180"/>
    </row>
    <row r="830" spans="1:26" outlineLevel="1">
      <c r="A830" s="103"/>
      <c r="B830" s="118" t="s">
        <v>94</v>
      </c>
      <c r="C830" s="119">
        <v>2111</v>
      </c>
      <c r="D830" s="156">
        <v>3223.9</v>
      </c>
      <c r="E830" s="120">
        <v>1768.797</v>
      </c>
      <c r="F830" s="120">
        <v>21254</v>
      </c>
      <c r="G830" s="120">
        <v>8340.2999999999993</v>
      </c>
      <c r="H830" s="120">
        <v>21254</v>
      </c>
      <c r="I830" s="120">
        <v>8340.2999999999993</v>
      </c>
      <c r="J830" s="158">
        <v>6815.884</v>
      </c>
      <c r="K830" s="158">
        <v>3350.8290000000002</v>
      </c>
      <c r="L830" s="120">
        <v>21254</v>
      </c>
      <c r="M830" s="120">
        <v>8340.2999999999993</v>
      </c>
      <c r="N830" s="120">
        <v>21254</v>
      </c>
      <c r="O830" s="120">
        <v>8340.2999999999993</v>
      </c>
      <c r="P830" s="120">
        <v>21254</v>
      </c>
      <c r="Q830" s="120">
        <v>8340.2999999999993</v>
      </c>
      <c r="R830" s="116">
        <f t="shared" ref="R830:R893" si="188">F830-D830</f>
        <v>18030.099999999999</v>
      </c>
      <c r="S830" s="116">
        <f t="shared" si="185"/>
        <v>659.26362480225805</v>
      </c>
      <c r="T830" s="117">
        <f t="shared" ref="T830:T893" si="189">L830-F830</f>
        <v>0</v>
      </c>
      <c r="U830" s="117">
        <f t="shared" ref="U830:U893" si="190">L830/F830*100</f>
        <v>100</v>
      </c>
      <c r="V830" s="116">
        <f t="shared" ref="V830:V893" si="191">N830-L830</f>
        <v>0</v>
      </c>
      <c r="W830" s="116">
        <f t="shared" ref="W830:W893" si="192">+N830/L830*100</f>
        <v>100</v>
      </c>
      <c r="X830" s="116">
        <f t="shared" ref="X830:X893" si="193">P830-N830</f>
        <v>0</v>
      </c>
      <c r="Y830" s="116">
        <f t="shared" ref="Y830:Y893" si="194">+P830/N830*100</f>
        <v>100</v>
      </c>
      <c r="Z830" s="180"/>
    </row>
    <row r="831" spans="1:26" outlineLevel="1">
      <c r="A831" s="103"/>
      <c r="B831" s="118" t="s">
        <v>135</v>
      </c>
      <c r="C831" s="119">
        <v>2121</v>
      </c>
      <c r="D831" s="156">
        <v>619</v>
      </c>
      <c r="E831" s="120">
        <v>309.35300000000001</v>
      </c>
      <c r="F831" s="159">
        <v>2946.1</v>
      </c>
      <c r="G831" s="120">
        <v>1254.3</v>
      </c>
      <c r="H831" s="159">
        <v>2946.1</v>
      </c>
      <c r="I831" s="120">
        <v>1254.3</v>
      </c>
      <c r="J831" s="158">
        <v>828.93</v>
      </c>
      <c r="K831" s="158">
        <v>485.87299999999999</v>
      </c>
      <c r="L831" s="159">
        <v>2946.1</v>
      </c>
      <c r="M831" s="120">
        <v>1254.3</v>
      </c>
      <c r="N831" s="159">
        <v>2946.1</v>
      </c>
      <c r="O831" s="120">
        <v>1254.3</v>
      </c>
      <c r="P831" s="159">
        <v>2946.1</v>
      </c>
      <c r="Q831" s="120">
        <v>1254.3</v>
      </c>
      <c r="R831" s="116">
        <f t="shared" si="188"/>
        <v>2327.1</v>
      </c>
      <c r="S831" s="116">
        <f t="shared" si="185"/>
        <v>475.94507269789983</v>
      </c>
      <c r="T831" s="117">
        <f t="shared" si="189"/>
        <v>0</v>
      </c>
      <c r="U831" s="117">
        <f t="shared" si="190"/>
        <v>100</v>
      </c>
      <c r="V831" s="116">
        <f t="shared" si="191"/>
        <v>0</v>
      </c>
      <c r="W831" s="116">
        <f t="shared" si="192"/>
        <v>100</v>
      </c>
      <c r="X831" s="116">
        <f t="shared" si="193"/>
        <v>0</v>
      </c>
      <c r="Y831" s="116">
        <f t="shared" si="194"/>
        <v>100</v>
      </c>
      <c r="Z831" s="180"/>
    </row>
    <row r="832" spans="1:26" outlineLevel="1">
      <c r="A832" s="103"/>
      <c r="B832" s="160" t="s">
        <v>96</v>
      </c>
      <c r="C832" s="119">
        <v>2211</v>
      </c>
      <c r="D832" s="156"/>
      <c r="E832" s="120"/>
      <c r="F832" s="159">
        <v>51.2</v>
      </c>
      <c r="G832" s="120"/>
      <c r="H832" s="159">
        <v>51.2</v>
      </c>
      <c r="I832" s="120"/>
      <c r="J832" s="158"/>
      <c r="K832" s="158"/>
      <c r="L832" s="159">
        <v>51.2</v>
      </c>
      <c r="M832" s="120"/>
      <c r="N832" s="159">
        <v>51.2</v>
      </c>
      <c r="O832" s="120"/>
      <c r="P832" s="159">
        <v>51.2</v>
      </c>
      <c r="Q832" s="120"/>
      <c r="R832" s="116">
        <f t="shared" si="188"/>
        <v>51.2</v>
      </c>
      <c r="S832" s="116" t="e">
        <f t="shared" si="185"/>
        <v>#DIV/0!</v>
      </c>
      <c r="T832" s="117">
        <f t="shared" si="189"/>
        <v>0</v>
      </c>
      <c r="U832" s="117">
        <f t="shared" si="190"/>
        <v>100</v>
      </c>
      <c r="V832" s="116">
        <f t="shared" si="191"/>
        <v>0</v>
      </c>
      <c r="W832" s="116">
        <f t="shared" si="192"/>
        <v>100</v>
      </c>
      <c r="X832" s="116">
        <f t="shared" si="193"/>
        <v>0</v>
      </c>
      <c r="Y832" s="116">
        <f t="shared" si="194"/>
        <v>100</v>
      </c>
      <c r="Z832" s="180"/>
    </row>
    <row r="833" spans="1:26" outlineLevel="1">
      <c r="A833" s="103"/>
      <c r="B833" s="122" t="s">
        <v>97</v>
      </c>
      <c r="C833" s="119">
        <v>2212</v>
      </c>
      <c r="D833" s="156"/>
      <c r="E833" s="120">
        <v>3.8</v>
      </c>
      <c r="F833" s="159">
        <v>110.80000000000001</v>
      </c>
      <c r="G833" s="120">
        <v>92.7</v>
      </c>
      <c r="H833" s="159">
        <v>110.80000000000001</v>
      </c>
      <c r="I833" s="120">
        <v>131.69999999999999</v>
      </c>
      <c r="J833" s="158">
        <v>68.319999999999993</v>
      </c>
      <c r="K833" s="158">
        <v>29.31</v>
      </c>
      <c r="L833" s="159">
        <v>87.6</v>
      </c>
      <c r="M833" s="120">
        <v>123</v>
      </c>
      <c r="N833" s="159">
        <v>87.6</v>
      </c>
      <c r="O833" s="120">
        <v>123</v>
      </c>
      <c r="P833" s="159">
        <v>87.6</v>
      </c>
      <c r="Q833" s="120">
        <v>123</v>
      </c>
      <c r="R833" s="116">
        <f t="shared" si="188"/>
        <v>110.80000000000001</v>
      </c>
      <c r="S833" s="116" t="e">
        <f t="shared" si="185"/>
        <v>#DIV/0!</v>
      </c>
      <c r="T833" s="117">
        <f t="shared" si="189"/>
        <v>-23.200000000000017</v>
      </c>
      <c r="U833" s="117">
        <f t="shared" si="190"/>
        <v>79.061371841155221</v>
      </c>
      <c r="V833" s="116">
        <f t="shared" si="191"/>
        <v>0</v>
      </c>
      <c r="W833" s="116">
        <f t="shared" si="192"/>
        <v>100</v>
      </c>
      <c r="X833" s="116">
        <f t="shared" si="193"/>
        <v>0</v>
      </c>
      <c r="Y833" s="116">
        <f t="shared" si="194"/>
        <v>100</v>
      </c>
      <c r="Z833" s="180"/>
    </row>
    <row r="834" spans="1:26" outlineLevel="1">
      <c r="A834" s="103"/>
      <c r="B834" s="118" t="s">
        <v>98</v>
      </c>
      <c r="C834" s="119">
        <v>2213</v>
      </c>
      <c r="D834" s="156"/>
      <c r="E834" s="120"/>
      <c r="F834" s="159">
        <v>0</v>
      </c>
      <c r="G834" s="120"/>
      <c r="H834" s="159">
        <v>0</v>
      </c>
      <c r="I834" s="120"/>
      <c r="J834" s="158"/>
      <c r="K834" s="158"/>
      <c r="L834" s="159"/>
      <c r="M834" s="120"/>
      <c r="N834" s="159"/>
      <c r="O834" s="120"/>
      <c r="P834" s="159"/>
      <c r="Q834" s="120"/>
      <c r="R834" s="116">
        <f t="shared" si="188"/>
        <v>0</v>
      </c>
      <c r="S834" s="116" t="e">
        <f t="shared" si="185"/>
        <v>#DIV/0!</v>
      </c>
      <c r="T834" s="117">
        <f t="shared" si="189"/>
        <v>0</v>
      </c>
      <c r="U834" s="117" t="e">
        <f t="shared" si="190"/>
        <v>#DIV/0!</v>
      </c>
      <c r="V834" s="116">
        <f t="shared" si="191"/>
        <v>0</v>
      </c>
      <c r="W834" s="116" t="e">
        <f t="shared" si="192"/>
        <v>#DIV/0!</v>
      </c>
      <c r="X834" s="116">
        <f t="shared" si="193"/>
        <v>0</v>
      </c>
      <c r="Y834" s="116" t="e">
        <f t="shared" si="194"/>
        <v>#DIV/0!</v>
      </c>
      <c r="Z834" s="180"/>
    </row>
    <row r="835" spans="1:26" outlineLevel="1">
      <c r="A835" s="103"/>
      <c r="B835" s="118" t="s">
        <v>99</v>
      </c>
      <c r="C835" s="119">
        <v>2214</v>
      </c>
      <c r="D835" s="156"/>
      <c r="E835" s="120"/>
      <c r="F835" s="159">
        <v>0</v>
      </c>
      <c r="G835" s="120">
        <v>211.2</v>
      </c>
      <c r="H835" s="159">
        <v>0</v>
      </c>
      <c r="I835" s="120">
        <v>209.8</v>
      </c>
      <c r="J835" s="158"/>
      <c r="K835" s="158">
        <v>43.6</v>
      </c>
      <c r="L835" s="159"/>
      <c r="M835" s="120">
        <v>159.5</v>
      </c>
      <c r="N835" s="159"/>
      <c r="O835" s="120">
        <v>159.5</v>
      </c>
      <c r="P835" s="159"/>
      <c r="Q835" s="120">
        <v>159.5</v>
      </c>
      <c r="R835" s="116">
        <f t="shared" si="188"/>
        <v>0</v>
      </c>
      <c r="S835" s="116" t="e">
        <f t="shared" si="185"/>
        <v>#DIV/0!</v>
      </c>
      <c r="T835" s="117">
        <f t="shared" si="189"/>
        <v>0</v>
      </c>
      <c r="U835" s="117" t="e">
        <f t="shared" si="190"/>
        <v>#DIV/0!</v>
      </c>
      <c r="V835" s="116">
        <f t="shared" si="191"/>
        <v>0</v>
      </c>
      <c r="W835" s="116" t="e">
        <f t="shared" si="192"/>
        <v>#DIV/0!</v>
      </c>
      <c r="X835" s="116">
        <f t="shared" si="193"/>
        <v>0</v>
      </c>
      <c r="Y835" s="116" t="e">
        <f t="shared" si="194"/>
        <v>#DIV/0!</v>
      </c>
      <c r="Z835" s="180"/>
    </row>
    <row r="836" spans="1:26" outlineLevel="1">
      <c r="A836" s="103"/>
      <c r="B836" s="161" t="s">
        <v>100</v>
      </c>
      <c r="C836" s="124">
        <v>2215</v>
      </c>
      <c r="D836" s="125">
        <f t="shared" ref="D836:Q836" si="195">D837+D838+D839+D840</f>
        <v>0</v>
      </c>
      <c r="E836" s="125">
        <f t="shared" si="195"/>
        <v>15</v>
      </c>
      <c r="F836" s="125">
        <f>F837+F838+F839+F840</f>
        <v>3278.5</v>
      </c>
      <c r="G836" s="125">
        <f t="shared" si="195"/>
        <v>2435.4</v>
      </c>
      <c r="H836" s="125">
        <f>H837+H838+H839+H840</f>
        <v>1175</v>
      </c>
      <c r="I836" s="125">
        <f>I837+I838+I839+I840</f>
        <v>3610.5</v>
      </c>
      <c r="J836" s="163">
        <f t="shared" si="195"/>
        <v>50</v>
      </c>
      <c r="K836" s="163">
        <f t="shared" si="195"/>
        <v>631.03000000000009</v>
      </c>
      <c r="L836" s="125">
        <f t="shared" si="195"/>
        <v>1322</v>
      </c>
      <c r="M836" s="125">
        <f t="shared" si="195"/>
        <v>1656.6999999999998</v>
      </c>
      <c r="N836" s="125">
        <f t="shared" si="195"/>
        <v>1722</v>
      </c>
      <c r="O836" s="125">
        <f t="shared" si="195"/>
        <v>1656.6999999999998</v>
      </c>
      <c r="P836" s="125">
        <f t="shared" si="195"/>
        <v>1722</v>
      </c>
      <c r="Q836" s="125">
        <f t="shared" si="195"/>
        <v>1656.6999999999998</v>
      </c>
      <c r="R836" s="116">
        <f t="shared" si="188"/>
        <v>3278.5</v>
      </c>
      <c r="S836" s="116" t="e">
        <f t="shared" si="185"/>
        <v>#DIV/0!</v>
      </c>
      <c r="T836" s="117">
        <f t="shared" si="189"/>
        <v>-1956.5</v>
      </c>
      <c r="U836" s="117">
        <f t="shared" si="190"/>
        <v>40.323318590818971</v>
      </c>
      <c r="V836" s="116">
        <f t="shared" si="191"/>
        <v>400</v>
      </c>
      <c r="W836" s="116">
        <f t="shared" si="192"/>
        <v>130.25718608169441</v>
      </c>
      <c r="X836" s="116">
        <f t="shared" si="193"/>
        <v>0</v>
      </c>
      <c r="Y836" s="116">
        <f t="shared" si="194"/>
        <v>100</v>
      </c>
      <c r="Z836" s="180"/>
    </row>
    <row r="837" spans="1:26" outlineLevel="1">
      <c r="A837" s="103"/>
      <c r="B837" s="126" t="s">
        <v>136</v>
      </c>
      <c r="C837" s="119">
        <v>22151</v>
      </c>
      <c r="D837" s="156"/>
      <c r="E837" s="120"/>
      <c r="F837" s="120">
        <v>0</v>
      </c>
      <c r="G837" s="120">
        <v>71.3</v>
      </c>
      <c r="H837" s="120"/>
      <c r="I837" s="120"/>
      <c r="J837" s="158"/>
      <c r="K837" s="158">
        <v>35.85</v>
      </c>
      <c r="L837" s="120"/>
      <c r="M837" s="120">
        <v>64.900000000000006</v>
      </c>
      <c r="N837" s="120"/>
      <c r="O837" s="120">
        <v>64.900000000000006</v>
      </c>
      <c r="P837" s="120"/>
      <c r="Q837" s="120">
        <v>64.900000000000006</v>
      </c>
      <c r="R837" s="116">
        <f t="shared" si="188"/>
        <v>0</v>
      </c>
      <c r="S837" s="116" t="e">
        <f t="shared" si="185"/>
        <v>#DIV/0!</v>
      </c>
      <c r="T837" s="117">
        <f t="shared" si="189"/>
        <v>0</v>
      </c>
      <c r="U837" s="117" t="e">
        <f t="shared" si="190"/>
        <v>#DIV/0!</v>
      </c>
      <c r="V837" s="116">
        <f t="shared" si="191"/>
        <v>0</v>
      </c>
      <c r="W837" s="116" t="e">
        <f t="shared" si="192"/>
        <v>#DIV/0!</v>
      </c>
      <c r="X837" s="116">
        <f t="shared" si="193"/>
        <v>0</v>
      </c>
      <c r="Y837" s="116" t="e">
        <f t="shared" si="194"/>
        <v>#DIV/0!</v>
      </c>
      <c r="Z837" s="180"/>
    </row>
    <row r="838" spans="1:26" outlineLevel="1">
      <c r="A838" s="103"/>
      <c r="B838" s="126" t="s">
        <v>137</v>
      </c>
      <c r="C838" s="119">
        <v>22152</v>
      </c>
      <c r="D838" s="156"/>
      <c r="E838" s="120"/>
      <c r="F838" s="159">
        <v>42</v>
      </c>
      <c r="G838" s="120">
        <v>875.4</v>
      </c>
      <c r="H838" s="159"/>
      <c r="I838" s="120"/>
      <c r="J838" s="158"/>
      <c r="K838" s="158">
        <v>396.35</v>
      </c>
      <c r="L838" s="159">
        <v>222</v>
      </c>
      <c r="M838" s="120">
        <v>690</v>
      </c>
      <c r="N838" s="159">
        <v>222</v>
      </c>
      <c r="O838" s="120">
        <v>690</v>
      </c>
      <c r="P838" s="159">
        <v>222</v>
      </c>
      <c r="Q838" s="120">
        <v>690</v>
      </c>
      <c r="R838" s="116">
        <f t="shared" si="188"/>
        <v>42</v>
      </c>
      <c r="S838" s="116" t="e">
        <f t="shared" si="185"/>
        <v>#DIV/0!</v>
      </c>
      <c r="T838" s="117">
        <f t="shared" si="189"/>
        <v>180</v>
      </c>
      <c r="U838" s="117">
        <f t="shared" si="190"/>
        <v>528.57142857142856</v>
      </c>
      <c r="V838" s="116">
        <f t="shared" si="191"/>
        <v>0</v>
      </c>
      <c r="W838" s="116">
        <f t="shared" si="192"/>
        <v>100</v>
      </c>
      <c r="X838" s="116">
        <f t="shared" si="193"/>
        <v>0</v>
      </c>
      <c r="Y838" s="116">
        <f t="shared" si="194"/>
        <v>100</v>
      </c>
      <c r="Z838" s="180"/>
    </row>
    <row r="839" spans="1:26" outlineLevel="1">
      <c r="A839" s="103"/>
      <c r="B839" s="126" t="s">
        <v>103</v>
      </c>
      <c r="C839" s="119">
        <v>22153</v>
      </c>
      <c r="D839" s="156"/>
      <c r="E839" s="120"/>
      <c r="F839" s="159">
        <v>0</v>
      </c>
      <c r="G839" s="120">
        <v>6.5</v>
      </c>
      <c r="H839" s="159"/>
      <c r="I839" s="120"/>
      <c r="J839" s="158"/>
      <c r="K839" s="158"/>
      <c r="L839" s="159"/>
      <c r="M839" s="120">
        <v>18.8</v>
      </c>
      <c r="N839" s="159"/>
      <c r="O839" s="120">
        <v>18.8</v>
      </c>
      <c r="P839" s="159"/>
      <c r="Q839" s="120">
        <v>18.8</v>
      </c>
      <c r="R839" s="116">
        <f t="shared" si="188"/>
        <v>0</v>
      </c>
      <c r="S839" s="116" t="e">
        <f t="shared" si="185"/>
        <v>#DIV/0!</v>
      </c>
      <c r="T839" s="117">
        <f t="shared" si="189"/>
        <v>0</v>
      </c>
      <c r="U839" s="117" t="e">
        <f t="shared" si="190"/>
        <v>#DIV/0!</v>
      </c>
      <c r="V839" s="116">
        <f t="shared" si="191"/>
        <v>0</v>
      </c>
      <c r="W839" s="116" t="e">
        <f t="shared" si="192"/>
        <v>#DIV/0!</v>
      </c>
      <c r="X839" s="116">
        <f t="shared" si="193"/>
        <v>0</v>
      </c>
      <c r="Y839" s="116" t="e">
        <f t="shared" si="194"/>
        <v>#DIV/0!</v>
      </c>
      <c r="Z839" s="180"/>
    </row>
    <row r="840" spans="1:26" outlineLevel="1">
      <c r="A840" s="103"/>
      <c r="B840" s="126" t="s">
        <v>138</v>
      </c>
      <c r="C840" s="119">
        <v>22154</v>
      </c>
      <c r="D840" s="156"/>
      <c r="E840" s="156">
        <v>15</v>
      </c>
      <c r="F840" s="159">
        <v>3236.5</v>
      </c>
      <c r="G840" s="120">
        <v>1482.2</v>
      </c>
      <c r="H840" s="159">
        <v>1175</v>
      </c>
      <c r="I840" s="120">
        <v>3610.5</v>
      </c>
      <c r="J840" s="158">
        <v>50</v>
      </c>
      <c r="K840" s="158">
        <v>198.83</v>
      </c>
      <c r="L840" s="159">
        <v>1100</v>
      </c>
      <c r="M840" s="120">
        <v>883</v>
      </c>
      <c r="N840" s="159">
        <v>1500</v>
      </c>
      <c r="O840" s="120">
        <v>883</v>
      </c>
      <c r="P840" s="159">
        <v>1500</v>
      </c>
      <c r="Q840" s="120">
        <v>883</v>
      </c>
      <c r="R840" s="116">
        <f t="shared" si="188"/>
        <v>3236.5</v>
      </c>
      <c r="S840" s="116" t="e">
        <f t="shared" si="185"/>
        <v>#DIV/0!</v>
      </c>
      <c r="T840" s="117">
        <f t="shared" si="189"/>
        <v>-2136.5</v>
      </c>
      <c r="U840" s="117">
        <f t="shared" si="190"/>
        <v>33.987331994438435</v>
      </c>
      <c r="V840" s="116">
        <f t="shared" si="191"/>
        <v>400</v>
      </c>
      <c r="W840" s="116">
        <f t="shared" si="192"/>
        <v>136.36363636363635</v>
      </c>
      <c r="X840" s="116">
        <f t="shared" si="193"/>
        <v>0</v>
      </c>
      <c r="Y840" s="116">
        <f t="shared" si="194"/>
        <v>100</v>
      </c>
      <c r="Z840" s="180"/>
    </row>
    <row r="841" spans="1:26" outlineLevel="1">
      <c r="A841" s="103"/>
      <c r="B841" s="122" t="s">
        <v>105</v>
      </c>
      <c r="C841" s="119">
        <v>2217</v>
      </c>
      <c r="D841" s="156"/>
      <c r="E841" s="120"/>
      <c r="F841" s="159">
        <v>0</v>
      </c>
      <c r="G841" s="120"/>
      <c r="H841" s="159">
        <v>0</v>
      </c>
      <c r="I841" s="120"/>
      <c r="J841" s="158"/>
      <c r="K841" s="158"/>
      <c r="L841" s="159"/>
      <c r="M841" s="120"/>
      <c r="N841" s="159"/>
      <c r="O841" s="120"/>
      <c r="P841" s="159"/>
      <c r="Q841" s="120"/>
      <c r="R841" s="116">
        <f t="shared" si="188"/>
        <v>0</v>
      </c>
      <c r="S841" s="116" t="e">
        <f t="shared" si="185"/>
        <v>#DIV/0!</v>
      </c>
      <c r="T841" s="117">
        <f t="shared" si="189"/>
        <v>0</v>
      </c>
      <c r="U841" s="117" t="e">
        <f t="shared" si="190"/>
        <v>#DIV/0!</v>
      </c>
      <c r="V841" s="116">
        <f t="shared" si="191"/>
        <v>0</v>
      </c>
      <c r="W841" s="116" t="e">
        <f t="shared" si="192"/>
        <v>#DIV/0!</v>
      </c>
      <c r="X841" s="116">
        <f t="shared" si="193"/>
        <v>0</v>
      </c>
      <c r="Y841" s="116" t="e">
        <f t="shared" si="194"/>
        <v>#DIV/0!</v>
      </c>
      <c r="Z841" s="180"/>
    </row>
    <row r="842" spans="1:26" outlineLevel="1">
      <c r="A842" s="103"/>
      <c r="B842" s="118" t="s">
        <v>106</v>
      </c>
      <c r="C842" s="119">
        <v>2218</v>
      </c>
      <c r="D842" s="156"/>
      <c r="E842" s="120"/>
      <c r="F842" s="159">
        <v>0</v>
      </c>
      <c r="G842" s="120"/>
      <c r="H842" s="159">
        <v>0</v>
      </c>
      <c r="I842" s="120"/>
      <c r="J842" s="158"/>
      <c r="K842" s="158"/>
      <c r="L842" s="159"/>
      <c r="M842" s="120"/>
      <c r="N842" s="159"/>
      <c r="O842" s="120"/>
      <c r="P842" s="159"/>
      <c r="Q842" s="120"/>
      <c r="R842" s="116">
        <f t="shared" si="188"/>
        <v>0</v>
      </c>
      <c r="S842" s="116" t="e">
        <f t="shared" si="185"/>
        <v>#DIV/0!</v>
      </c>
      <c r="T842" s="117">
        <f t="shared" si="189"/>
        <v>0</v>
      </c>
      <c r="U842" s="117" t="e">
        <f t="shared" si="190"/>
        <v>#DIV/0!</v>
      </c>
      <c r="V842" s="116">
        <f t="shared" si="191"/>
        <v>0</v>
      </c>
      <c r="W842" s="116" t="e">
        <f t="shared" si="192"/>
        <v>#DIV/0!</v>
      </c>
      <c r="X842" s="116">
        <f t="shared" si="193"/>
        <v>0</v>
      </c>
      <c r="Y842" s="116" t="e">
        <f t="shared" si="194"/>
        <v>#DIV/0!</v>
      </c>
      <c r="Z842" s="180"/>
    </row>
    <row r="843" spans="1:26" outlineLevel="1">
      <c r="A843" s="103"/>
      <c r="B843" s="118" t="s">
        <v>139</v>
      </c>
      <c r="C843" s="119">
        <v>2221</v>
      </c>
      <c r="D843" s="156"/>
      <c r="E843" s="120"/>
      <c r="F843" s="159">
        <v>0</v>
      </c>
      <c r="G843" s="120">
        <v>189.5</v>
      </c>
      <c r="H843" s="159">
        <v>0</v>
      </c>
      <c r="I843" s="120">
        <v>169.9</v>
      </c>
      <c r="J843" s="158"/>
      <c r="K843" s="158">
        <v>149.96</v>
      </c>
      <c r="L843" s="159"/>
      <c r="M843" s="120">
        <v>765</v>
      </c>
      <c r="N843" s="159"/>
      <c r="O843" s="120">
        <v>765</v>
      </c>
      <c r="P843" s="159"/>
      <c r="Q843" s="120">
        <v>765</v>
      </c>
      <c r="R843" s="116">
        <f t="shared" si="188"/>
        <v>0</v>
      </c>
      <c r="S843" s="116" t="e">
        <f t="shared" si="185"/>
        <v>#DIV/0!</v>
      </c>
      <c r="T843" s="117">
        <f t="shared" si="189"/>
        <v>0</v>
      </c>
      <c r="U843" s="117" t="e">
        <f t="shared" si="190"/>
        <v>#DIV/0!</v>
      </c>
      <c r="V843" s="116">
        <f t="shared" si="191"/>
        <v>0</v>
      </c>
      <c r="W843" s="116" t="e">
        <f t="shared" si="192"/>
        <v>#DIV/0!</v>
      </c>
      <c r="X843" s="116">
        <f t="shared" si="193"/>
        <v>0</v>
      </c>
      <c r="Y843" s="116" t="e">
        <f t="shared" si="194"/>
        <v>#DIV/0!</v>
      </c>
      <c r="Z843" s="180"/>
    </row>
    <row r="844" spans="1:26" ht="25.5" outlineLevel="1">
      <c r="A844" s="103"/>
      <c r="B844" s="128" t="s">
        <v>108</v>
      </c>
      <c r="C844" s="119">
        <v>2222</v>
      </c>
      <c r="D844" s="156"/>
      <c r="E844" s="120">
        <v>30</v>
      </c>
      <c r="F844" s="159">
        <v>104</v>
      </c>
      <c r="G844" s="120">
        <v>370.1</v>
      </c>
      <c r="H844" s="159">
        <v>681.3</v>
      </c>
      <c r="I844" s="120">
        <v>322.8</v>
      </c>
      <c r="J844" s="158">
        <v>103.14</v>
      </c>
      <c r="K844" s="158">
        <v>158.14099999999999</v>
      </c>
      <c r="L844" s="159">
        <v>104</v>
      </c>
      <c r="M844" s="120">
        <v>370.1</v>
      </c>
      <c r="N844" s="159">
        <v>550</v>
      </c>
      <c r="O844" s="120">
        <v>370.1</v>
      </c>
      <c r="P844" s="159">
        <v>550</v>
      </c>
      <c r="Q844" s="120">
        <v>370.1</v>
      </c>
      <c r="R844" s="116">
        <f t="shared" si="188"/>
        <v>104</v>
      </c>
      <c r="S844" s="116" t="e">
        <f t="shared" si="185"/>
        <v>#DIV/0!</v>
      </c>
      <c r="T844" s="117">
        <f t="shared" si="189"/>
        <v>0</v>
      </c>
      <c r="U844" s="117">
        <f t="shared" si="190"/>
        <v>100</v>
      </c>
      <c r="V844" s="116">
        <f t="shared" si="191"/>
        <v>446</v>
      </c>
      <c r="W844" s="116">
        <f t="shared" si="192"/>
        <v>528.84615384615381</v>
      </c>
      <c r="X844" s="116">
        <f t="shared" si="193"/>
        <v>0</v>
      </c>
      <c r="Y844" s="116">
        <f t="shared" si="194"/>
        <v>100</v>
      </c>
      <c r="Z844" s="180"/>
    </row>
    <row r="845" spans="1:26" outlineLevel="1">
      <c r="A845" s="103"/>
      <c r="B845" s="128" t="s">
        <v>109</v>
      </c>
      <c r="C845" s="129">
        <v>2223</v>
      </c>
      <c r="D845" s="120"/>
      <c r="E845" s="120"/>
      <c r="F845" s="159">
        <v>66.099999999999994</v>
      </c>
      <c r="G845" s="120">
        <v>123.4</v>
      </c>
      <c r="H845" s="159">
        <v>66.099999999999994</v>
      </c>
      <c r="I845" s="120">
        <v>123.4</v>
      </c>
      <c r="J845" s="158">
        <v>41.6</v>
      </c>
      <c r="K845" s="158"/>
      <c r="L845" s="159"/>
      <c r="M845" s="120">
        <v>53.6</v>
      </c>
      <c r="N845" s="159">
        <v>66.099999999999994</v>
      </c>
      <c r="O845" s="120">
        <v>53.6</v>
      </c>
      <c r="P845" s="159">
        <v>66.099999999999994</v>
      </c>
      <c r="Q845" s="120">
        <v>53.6</v>
      </c>
      <c r="R845" s="116">
        <f t="shared" si="188"/>
        <v>66.099999999999994</v>
      </c>
      <c r="S845" s="116" t="e">
        <f t="shared" si="185"/>
        <v>#DIV/0!</v>
      </c>
      <c r="T845" s="117">
        <f t="shared" si="189"/>
        <v>-66.099999999999994</v>
      </c>
      <c r="U845" s="117">
        <f t="shared" si="190"/>
        <v>0</v>
      </c>
      <c r="V845" s="116">
        <f t="shared" si="191"/>
        <v>66.099999999999994</v>
      </c>
      <c r="W845" s="116" t="e">
        <f t="shared" si="192"/>
        <v>#DIV/0!</v>
      </c>
      <c r="X845" s="116">
        <f t="shared" si="193"/>
        <v>0</v>
      </c>
      <c r="Y845" s="116">
        <f t="shared" si="194"/>
        <v>100</v>
      </c>
      <c r="Z845" s="180"/>
    </row>
    <row r="846" spans="1:26" outlineLevel="1">
      <c r="A846" s="103"/>
      <c r="B846" s="128" t="s">
        <v>145</v>
      </c>
      <c r="C846" s="119">
        <v>2224</v>
      </c>
      <c r="D846" s="120"/>
      <c r="E846" s="120"/>
      <c r="F846" s="120">
        <v>0</v>
      </c>
      <c r="G846" s="120"/>
      <c r="H846" s="120">
        <v>0</v>
      </c>
      <c r="I846" s="120"/>
      <c r="J846" s="158"/>
      <c r="K846" s="158"/>
      <c r="L846" s="120"/>
      <c r="M846" s="120"/>
      <c r="N846" s="120"/>
      <c r="O846" s="120"/>
      <c r="P846" s="120"/>
      <c r="Q846" s="120"/>
      <c r="R846" s="116">
        <f t="shared" si="188"/>
        <v>0</v>
      </c>
      <c r="S846" s="116" t="e">
        <f t="shared" si="185"/>
        <v>#DIV/0!</v>
      </c>
      <c r="T846" s="117">
        <f t="shared" si="189"/>
        <v>0</v>
      </c>
      <c r="U846" s="117" t="e">
        <f t="shared" si="190"/>
        <v>#DIV/0!</v>
      </c>
      <c r="V846" s="116">
        <f t="shared" si="191"/>
        <v>0</v>
      </c>
      <c r="W846" s="116" t="e">
        <f t="shared" si="192"/>
        <v>#DIV/0!</v>
      </c>
      <c r="X846" s="116">
        <f t="shared" si="193"/>
        <v>0</v>
      </c>
      <c r="Y846" s="116" t="e">
        <f t="shared" si="194"/>
        <v>#DIV/0!</v>
      </c>
      <c r="Z846" s="180"/>
    </row>
    <row r="847" spans="1:26" outlineLevel="1">
      <c r="A847" s="103"/>
      <c r="B847" s="128" t="s">
        <v>140</v>
      </c>
      <c r="C847" s="119">
        <v>2225</v>
      </c>
      <c r="D847" s="120"/>
      <c r="E847" s="120"/>
      <c r="F847" s="120">
        <v>108</v>
      </c>
      <c r="G847" s="120"/>
      <c r="H847" s="120">
        <v>108</v>
      </c>
      <c r="I847" s="120"/>
      <c r="J847" s="158">
        <v>45</v>
      </c>
      <c r="K847" s="158"/>
      <c r="L847" s="120">
        <v>108</v>
      </c>
      <c r="M847" s="120"/>
      <c r="N847" s="120">
        <v>108</v>
      </c>
      <c r="O847" s="120"/>
      <c r="P847" s="120">
        <v>108</v>
      </c>
      <c r="Q847" s="120"/>
      <c r="R847" s="116">
        <f t="shared" si="188"/>
        <v>108</v>
      </c>
      <c r="S847" s="116" t="e">
        <f t="shared" ref="S847:S910" si="196">+F847/D847*100</f>
        <v>#DIV/0!</v>
      </c>
      <c r="T847" s="117">
        <f t="shared" si="189"/>
        <v>0</v>
      </c>
      <c r="U847" s="117">
        <f t="shared" si="190"/>
        <v>100</v>
      </c>
      <c r="V847" s="116">
        <f t="shared" si="191"/>
        <v>0</v>
      </c>
      <c r="W847" s="116">
        <f t="shared" si="192"/>
        <v>100</v>
      </c>
      <c r="X847" s="116">
        <f t="shared" si="193"/>
        <v>0</v>
      </c>
      <c r="Y847" s="116">
        <f t="shared" si="194"/>
        <v>100</v>
      </c>
      <c r="Z847" s="180"/>
    </row>
    <row r="848" spans="1:26" s="192" customFormat="1" outlineLevel="1">
      <c r="A848" s="103"/>
      <c r="B848" s="181" t="s">
        <v>141</v>
      </c>
      <c r="C848" s="190">
        <v>2231</v>
      </c>
      <c r="D848" s="111"/>
      <c r="E848" s="111"/>
      <c r="F848" s="111">
        <f>F849+F850+F851+F852</f>
        <v>720</v>
      </c>
      <c r="G848" s="111">
        <f>G849+G850+G851+G852</f>
        <v>105.6</v>
      </c>
      <c r="H848" s="111">
        <f>H849+H850+H851+H852</f>
        <v>720</v>
      </c>
      <c r="I848" s="111">
        <f>I849+I850+I851+I852</f>
        <v>132</v>
      </c>
      <c r="J848" s="155">
        <f>J849+J850</f>
        <v>272.45600000000002</v>
      </c>
      <c r="K848" s="155">
        <f t="shared" ref="K848:Q848" si="197">K849+K850+K851+K852</f>
        <v>10.1</v>
      </c>
      <c r="L848" s="111">
        <f t="shared" si="197"/>
        <v>750</v>
      </c>
      <c r="M848" s="111">
        <f t="shared" si="197"/>
        <v>441.6</v>
      </c>
      <c r="N848" s="111">
        <f t="shared" si="197"/>
        <v>750</v>
      </c>
      <c r="O848" s="111">
        <f t="shared" si="197"/>
        <v>441.6</v>
      </c>
      <c r="P848" s="111">
        <f t="shared" si="197"/>
        <v>750</v>
      </c>
      <c r="Q848" s="111">
        <f t="shared" si="197"/>
        <v>441.6</v>
      </c>
      <c r="R848" s="116">
        <f t="shared" si="188"/>
        <v>720</v>
      </c>
      <c r="S848" s="116" t="e">
        <f t="shared" si="196"/>
        <v>#DIV/0!</v>
      </c>
      <c r="T848" s="117">
        <f t="shared" si="189"/>
        <v>30</v>
      </c>
      <c r="U848" s="117">
        <f t="shared" si="190"/>
        <v>104.16666666666667</v>
      </c>
      <c r="V848" s="116">
        <f t="shared" si="191"/>
        <v>0</v>
      </c>
      <c r="W848" s="116">
        <f t="shared" si="192"/>
        <v>100</v>
      </c>
      <c r="X848" s="116">
        <f t="shared" si="193"/>
        <v>0</v>
      </c>
      <c r="Y848" s="116">
        <f t="shared" si="194"/>
        <v>100</v>
      </c>
      <c r="Z848" s="191"/>
    </row>
    <row r="849" spans="1:26" outlineLevel="1">
      <c r="A849" s="103"/>
      <c r="B849" s="128" t="s">
        <v>113</v>
      </c>
      <c r="C849" s="119">
        <v>22311100</v>
      </c>
      <c r="D849" s="120"/>
      <c r="E849" s="120"/>
      <c r="F849" s="120">
        <v>30</v>
      </c>
      <c r="G849" s="120">
        <v>39.6</v>
      </c>
      <c r="H849" s="120">
        <v>30</v>
      </c>
      <c r="I849" s="120">
        <f>39.6+26.4</f>
        <v>66</v>
      </c>
      <c r="J849" s="158">
        <v>11.8</v>
      </c>
      <c r="K849" s="158"/>
      <c r="L849" s="120">
        <v>30</v>
      </c>
      <c r="M849" s="120">
        <v>219.6</v>
      </c>
      <c r="N849" s="120">
        <v>30</v>
      </c>
      <c r="O849" s="120">
        <v>219.6</v>
      </c>
      <c r="P849" s="120">
        <v>30</v>
      </c>
      <c r="Q849" s="120">
        <v>219.6</v>
      </c>
      <c r="R849" s="116">
        <f t="shared" si="188"/>
        <v>30</v>
      </c>
      <c r="S849" s="116" t="e">
        <f t="shared" si="196"/>
        <v>#DIV/0!</v>
      </c>
      <c r="T849" s="117">
        <f t="shared" si="189"/>
        <v>0</v>
      </c>
      <c r="U849" s="117">
        <f t="shared" si="190"/>
        <v>100</v>
      </c>
      <c r="V849" s="116">
        <f t="shared" si="191"/>
        <v>0</v>
      </c>
      <c r="W849" s="116">
        <f t="shared" si="192"/>
        <v>100</v>
      </c>
      <c r="X849" s="116">
        <f t="shared" si="193"/>
        <v>0</v>
      </c>
      <c r="Y849" s="116">
        <f t="shared" si="194"/>
        <v>100</v>
      </c>
      <c r="Z849" s="180"/>
    </row>
    <row r="850" spans="1:26" outlineLevel="1">
      <c r="A850" s="103"/>
      <c r="B850" s="128" t="s">
        <v>114</v>
      </c>
      <c r="C850" s="119">
        <v>22311200</v>
      </c>
      <c r="D850" s="120">
        <v>187.5</v>
      </c>
      <c r="E850" s="120"/>
      <c r="F850" s="120">
        <v>690</v>
      </c>
      <c r="G850" s="120">
        <v>66</v>
      </c>
      <c r="H850" s="120">
        <v>690</v>
      </c>
      <c r="I850" s="120">
        <v>66</v>
      </c>
      <c r="J850" s="158">
        <v>260.65600000000001</v>
      </c>
      <c r="K850" s="158">
        <v>10.1</v>
      </c>
      <c r="L850" s="120">
        <v>720</v>
      </c>
      <c r="M850" s="120">
        <v>222</v>
      </c>
      <c r="N850" s="120">
        <v>720</v>
      </c>
      <c r="O850" s="120">
        <v>222</v>
      </c>
      <c r="P850" s="120">
        <v>720</v>
      </c>
      <c r="Q850" s="120">
        <v>222</v>
      </c>
      <c r="R850" s="116">
        <f t="shared" si="188"/>
        <v>502.5</v>
      </c>
      <c r="S850" s="116">
        <f t="shared" si="196"/>
        <v>368</v>
      </c>
      <c r="T850" s="117">
        <f t="shared" si="189"/>
        <v>30</v>
      </c>
      <c r="U850" s="117">
        <f t="shared" si="190"/>
        <v>104.34782608695652</v>
      </c>
      <c r="V850" s="116">
        <f t="shared" si="191"/>
        <v>0</v>
      </c>
      <c r="W850" s="116">
        <f t="shared" si="192"/>
        <v>100</v>
      </c>
      <c r="X850" s="116">
        <f t="shared" si="193"/>
        <v>0</v>
      </c>
      <c r="Y850" s="116">
        <f t="shared" si="194"/>
        <v>100</v>
      </c>
      <c r="Z850" s="180"/>
    </row>
    <row r="851" spans="1:26" ht="25.5" outlineLevel="1">
      <c r="A851" s="103"/>
      <c r="B851" s="128" t="s">
        <v>115</v>
      </c>
      <c r="C851" s="119">
        <v>22311300</v>
      </c>
      <c r="D851" s="120"/>
      <c r="E851" s="120"/>
      <c r="F851" s="120">
        <v>0</v>
      </c>
      <c r="G851" s="120"/>
      <c r="H851" s="120">
        <v>0</v>
      </c>
      <c r="I851" s="120"/>
      <c r="J851" s="158"/>
      <c r="K851" s="158"/>
      <c r="L851" s="120"/>
      <c r="M851" s="120"/>
      <c r="N851" s="120"/>
      <c r="O851" s="120"/>
      <c r="P851" s="120"/>
      <c r="Q851" s="120"/>
      <c r="R851" s="116">
        <f t="shared" si="188"/>
        <v>0</v>
      </c>
      <c r="S851" s="116" t="e">
        <f t="shared" si="196"/>
        <v>#DIV/0!</v>
      </c>
      <c r="T851" s="117">
        <f t="shared" si="189"/>
        <v>0</v>
      </c>
      <c r="U851" s="117" t="e">
        <f t="shared" si="190"/>
        <v>#DIV/0!</v>
      </c>
      <c r="V851" s="116">
        <f t="shared" si="191"/>
        <v>0</v>
      </c>
      <c r="W851" s="116" t="e">
        <f t="shared" si="192"/>
        <v>#DIV/0!</v>
      </c>
      <c r="X851" s="116">
        <f t="shared" si="193"/>
        <v>0</v>
      </c>
      <c r="Y851" s="116" t="e">
        <f t="shared" si="194"/>
        <v>#DIV/0!</v>
      </c>
      <c r="Z851" s="180"/>
    </row>
    <row r="852" spans="1:26" ht="13.5" customHeight="1" outlineLevel="1">
      <c r="A852" s="103"/>
      <c r="B852" s="128" t="s">
        <v>116</v>
      </c>
      <c r="C852" s="119">
        <v>22311400</v>
      </c>
      <c r="D852" s="120"/>
      <c r="E852" s="120"/>
      <c r="F852" s="120">
        <v>0</v>
      </c>
      <c r="G852" s="120"/>
      <c r="H852" s="120">
        <v>0</v>
      </c>
      <c r="I852" s="120"/>
      <c r="J852" s="158"/>
      <c r="K852" s="158"/>
      <c r="L852" s="120"/>
      <c r="M852" s="120"/>
      <c r="N852" s="120"/>
      <c r="O852" s="120"/>
      <c r="P852" s="120"/>
      <c r="Q852" s="120"/>
      <c r="R852" s="116">
        <f t="shared" si="188"/>
        <v>0</v>
      </c>
      <c r="S852" s="116" t="e">
        <f t="shared" si="196"/>
        <v>#DIV/0!</v>
      </c>
      <c r="T852" s="117">
        <f t="shared" si="189"/>
        <v>0</v>
      </c>
      <c r="U852" s="117" t="e">
        <f t="shared" si="190"/>
        <v>#DIV/0!</v>
      </c>
      <c r="V852" s="116">
        <f t="shared" si="191"/>
        <v>0</v>
      </c>
      <c r="W852" s="116" t="e">
        <f t="shared" si="192"/>
        <v>#DIV/0!</v>
      </c>
      <c r="X852" s="116">
        <f t="shared" si="193"/>
        <v>0</v>
      </c>
      <c r="Y852" s="116" t="e">
        <f t="shared" si="194"/>
        <v>#DIV/0!</v>
      </c>
      <c r="Z852" s="180"/>
    </row>
    <row r="853" spans="1:26" ht="13.5" customHeight="1" outlineLevel="1">
      <c r="A853" s="103"/>
      <c r="B853" s="128" t="s">
        <v>117</v>
      </c>
      <c r="C853" s="119">
        <v>2235</v>
      </c>
      <c r="D853" s="120"/>
      <c r="E853" s="120"/>
      <c r="F853" s="120">
        <v>0</v>
      </c>
      <c r="G853" s="120"/>
      <c r="H853" s="120">
        <v>0</v>
      </c>
      <c r="I853" s="120"/>
      <c r="J853" s="158"/>
      <c r="K853" s="158"/>
      <c r="L853" s="120"/>
      <c r="M853" s="120"/>
      <c r="N853" s="120"/>
      <c r="O853" s="120"/>
      <c r="P853" s="120"/>
      <c r="Q853" s="120"/>
      <c r="R853" s="116">
        <f t="shared" si="188"/>
        <v>0</v>
      </c>
      <c r="S853" s="116" t="e">
        <f t="shared" si="196"/>
        <v>#DIV/0!</v>
      </c>
      <c r="T853" s="117">
        <f t="shared" si="189"/>
        <v>0</v>
      </c>
      <c r="U853" s="117" t="e">
        <f t="shared" si="190"/>
        <v>#DIV/0!</v>
      </c>
      <c r="V853" s="116">
        <f t="shared" si="191"/>
        <v>0</v>
      </c>
      <c r="W853" s="116" t="e">
        <f t="shared" si="192"/>
        <v>#DIV/0!</v>
      </c>
      <c r="X853" s="116">
        <f t="shared" si="193"/>
        <v>0</v>
      </c>
      <c r="Y853" s="116" t="e">
        <f t="shared" si="194"/>
        <v>#DIV/0!</v>
      </c>
      <c r="Z853" s="180"/>
    </row>
    <row r="854" spans="1:26" ht="13.5" customHeight="1" outlineLevel="1">
      <c r="A854" s="103"/>
      <c r="B854" s="118" t="s">
        <v>118</v>
      </c>
      <c r="C854" s="135">
        <v>2511</v>
      </c>
      <c r="D854" s="120"/>
      <c r="E854" s="120"/>
      <c r="F854" s="120">
        <v>0</v>
      </c>
      <c r="G854" s="120"/>
      <c r="H854" s="120">
        <v>0</v>
      </c>
      <c r="I854" s="120"/>
      <c r="J854" s="158"/>
      <c r="K854" s="158"/>
      <c r="L854" s="120"/>
      <c r="M854" s="120"/>
      <c r="N854" s="120"/>
      <c r="O854" s="120"/>
      <c r="P854" s="120"/>
      <c r="Q854" s="120"/>
      <c r="R854" s="116">
        <f t="shared" si="188"/>
        <v>0</v>
      </c>
      <c r="S854" s="116" t="e">
        <f t="shared" si="196"/>
        <v>#DIV/0!</v>
      </c>
      <c r="T854" s="117">
        <f t="shared" si="189"/>
        <v>0</v>
      </c>
      <c r="U854" s="117" t="e">
        <f t="shared" si="190"/>
        <v>#DIV/0!</v>
      </c>
      <c r="V854" s="116">
        <f t="shared" si="191"/>
        <v>0</v>
      </c>
      <c r="W854" s="116" t="e">
        <f t="shared" si="192"/>
        <v>#DIV/0!</v>
      </c>
      <c r="X854" s="116">
        <f t="shared" si="193"/>
        <v>0</v>
      </c>
      <c r="Y854" s="116" t="e">
        <f t="shared" si="194"/>
        <v>#DIV/0!</v>
      </c>
      <c r="Z854" s="180"/>
    </row>
    <row r="855" spans="1:26" ht="13.5" customHeight="1" outlineLevel="1">
      <c r="A855" s="103"/>
      <c r="B855" s="118" t="s">
        <v>119</v>
      </c>
      <c r="C855" s="135">
        <v>2512</v>
      </c>
      <c r="D855" s="120"/>
      <c r="E855" s="120"/>
      <c r="F855" s="120">
        <v>0</v>
      </c>
      <c r="G855" s="120"/>
      <c r="H855" s="120">
        <v>0</v>
      </c>
      <c r="I855" s="120"/>
      <c r="J855" s="158"/>
      <c r="K855" s="158"/>
      <c r="L855" s="120"/>
      <c r="M855" s="120"/>
      <c r="N855" s="120"/>
      <c r="O855" s="120"/>
      <c r="P855" s="120"/>
      <c r="Q855" s="120"/>
      <c r="R855" s="116">
        <f t="shared" si="188"/>
        <v>0</v>
      </c>
      <c r="S855" s="116" t="e">
        <f t="shared" si="196"/>
        <v>#DIV/0!</v>
      </c>
      <c r="T855" s="117">
        <f t="shared" si="189"/>
        <v>0</v>
      </c>
      <c r="U855" s="117" t="e">
        <f t="shared" si="190"/>
        <v>#DIV/0!</v>
      </c>
      <c r="V855" s="116">
        <f t="shared" si="191"/>
        <v>0</v>
      </c>
      <c r="W855" s="116" t="e">
        <f t="shared" si="192"/>
        <v>#DIV/0!</v>
      </c>
      <c r="X855" s="116">
        <f t="shared" si="193"/>
        <v>0</v>
      </c>
      <c r="Y855" s="116" t="e">
        <f t="shared" si="194"/>
        <v>#DIV/0!</v>
      </c>
      <c r="Z855" s="180"/>
    </row>
    <row r="856" spans="1:26" ht="13.5" customHeight="1" outlineLevel="1">
      <c r="A856" s="103"/>
      <c r="B856" s="118" t="s">
        <v>146</v>
      </c>
      <c r="C856" s="135">
        <v>2521</v>
      </c>
      <c r="D856" s="120"/>
      <c r="E856" s="120"/>
      <c r="F856" s="120">
        <v>0</v>
      </c>
      <c r="G856" s="120"/>
      <c r="H856" s="120">
        <v>0</v>
      </c>
      <c r="I856" s="120"/>
      <c r="J856" s="158"/>
      <c r="K856" s="158"/>
      <c r="L856" s="120"/>
      <c r="M856" s="120"/>
      <c r="N856" s="120"/>
      <c r="O856" s="120"/>
      <c r="P856" s="120"/>
      <c r="Q856" s="120"/>
      <c r="R856" s="116">
        <f t="shared" si="188"/>
        <v>0</v>
      </c>
      <c r="S856" s="116" t="e">
        <f t="shared" si="196"/>
        <v>#DIV/0!</v>
      </c>
      <c r="T856" s="117">
        <f t="shared" si="189"/>
        <v>0</v>
      </c>
      <c r="U856" s="117" t="e">
        <f t="shared" si="190"/>
        <v>#DIV/0!</v>
      </c>
      <c r="V856" s="116">
        <f t="shared" si="191"/>
        <v>0</v>
      </c>
      <c r="W856" s="116" t="e">
        <f t="shared" si="192"/>
        <v>#DIV/0!</v>
      </c>
      <c r="X856" s="116">
        <f t="shared" si="193"/>
        <v>0</v>
      </c>
      <c r="Y856" s="116" t="e">
        <f t="shared" si="194"/>
        <v>#DIV/0!</v>
      </c>
      <c r="Z856" s="180"/>
    </row>
    <row r="857" spans="1:26" ht="13.5" customHeight="1" outlineLevel="1">
      <c r="A857" s="103"/>
      <c r="B857" s="118" t="s">
        <v>173</v>
      </c>
      <c r="C857" s="135">
        <v>2822</v>
      </c>
      <c r="D857" s="120"/>
      <c r="E857" s="120"/>
      <c r="F857" s="120"/>
      <c r="G857" s="120">
        <v>1652.3</v>
      </c>
      <c r="H857" s="120"/>
      <c r="I857" s="120">
        <v>18.399999999999999</v>
      </c>
      <c r="J857" s="158"/>
      <c r="K857" s="158"/>
      <c r="L857" s="120"/>
      <c r="M857" s="120">
        <v>1067.7</v>
      </c>
      <c r="N857" s="120"/>
      <c r="O857" s="120">
        <v>1067.7</v>
      </c>
      <c r="P857" s="120"/>
      <c r="Q857" s="120">
        <v>1067.7</v>
      </c>
      <c r="R857" s="116">
        <f t="shared" si="188"/>
        <v>0</v>
      </c>
      <c r="S857" s="116" t="e">
        <f t="shared" si="196"/>
        <v>#DIV/0!</v>
      </c>
      <c r="T857" s="117">
        <f t="shared" si="189"/>
        <v>0</v>
      </c>
      <c r="U857" s="117" t="e">
        <f t="shared" si="190"/>
        <v>#DIV/0!</v>
      </c>
      <c r="V857" s="116">
        <f t="shared" si="191"/>
        <v>0</v>
      </c>
      <c r="W857" s="116" t="e">
        <f t="shared" si="192"/>
        <v>#DIV/0!</v>
      </c>
      <c r="X857" s="116">
        <f t="shared" si="193"/>
        <v>0</v>
      </c>
      <c r="Y857" s="116" t="e">
        <f t="shared" si="194"/>
        <v>#DIV/0!</v>
      </c>
      <c r="Z857" s="180"/>
    </row>
    <row r="858" spans="1:26" outlineLevel="1">
      <c r="A858" s="103"/>
      <c r="B858" s="139" t="s">
        <v>124</v>
      </c>
      <c r="C858" s="129">
        <v>2823</v>
      </c>
      <c r="D858" s="120"/>
      <c r="E858" s="120"/>
      <c r="F858" s="120">
        <v>100</v>
      </c>
      <c r="G858" s="120"/>
      <c r="H858" s="120">
        <v>100</v>
      </c>
      <c r="I858" s="120"/>
      <c r="J858" s="158"/>
      <c r="K858" s="158"/>
      <c r="L858" s="120">
        <v>100</v>
      </c>
      <c r="M858" s="120"/>
      <c r="N858" s="120">
        <v>100</v>
      </c>
      <c r="O858" s="120"/>
      <c r="P858" s="120">
        <v>100</v>
      </c>
      <c r="Q858" s="120"/>
      <c r="R858" s="116">
        <f t="shared" si="188"/>
        <v>100</v>
      </c>
      <c r="S858" s="116" t="e">
        <f t="shared" si="196"/>
        <v>#DIV/0!</v>
      </c>
      <c r="T858" s="117">
        <f t="shared" si="189"/>
        <v>0</v>
      </c>
      <c r="U858" s="117">
        <f t="shared" si="190"/>
        <v>100</v>
      </c>
      <c r="V858" s="116">
        <f t="shared" si="191"/>
        <v>0</v>
      </c>
      <c r="W858" s="116">
        <f t="shared" si="192"/>
        <v>100</v>
      </c>
      <c r="X858" s="116">
        <f t="shared" si="193"/>
        <v>0</v>
      </c>
      <c r="Y858" s="116">
        <f t="shared" si="194"/>
        <v>100</v>
      </c>
      <c r="Z858" s="180"/>
    </row>
    <row r="859" spans="1:26" outlineLevel="1">
      <c r="A859" s="103"/>
      <c r="B859" s="140" t="s">
        <v>126</v>
      </c>
      <c r="C859" s="135"/>
      <c r="D859" s="141">
        <f t="shared" ref="D859:Q859" si="198">SUM(D860:D862)</f>
        <v>0</v>
      </c>
      <c r="E859" s="141">
        <f t="shared" si="198"/>
        <v>0</v>
      </c>
      <c r="F859" s="141">
        <f t="shared" si="198"/>
        <v>1365</v>
      </c>
      <c r="G859" s="141">
        <f t="shared" si="198"/>
        <v>513.6</v>
      </c>
      <c r="H859" s="141">
        <f t="shared" si="198"/>
        <v>1452.6</v>
      </c>
      <c r="I859" s="141">
        <f t="shared" si="198"/>
        <v>975.3</v>
      </c>
      <c r="J859" s="169">
        <f t="shared" si="198"/>
        <v>921.55</v>
      </c>
      <c r="K859" s="169">
        <f t="shared" si="198"/>
        <v>136.65</v>
      </c>
      <c r="L859" s="141">
        <f t="shared" si="198"/>
        <v>120</v>
      </c>
      <c r="M859" s="141">
        <f t="shared" si="198"/>
        <v>933.6</v>
      </c>
      <c r="N859" s="141">
        <f t="shared" si="198"/>
        <v>250</v>
      </c>
      <c r="O859" s="141">
        <f t="shared" si="198"/>
        <v>933.6</v>
      </c>
      <c r="P859" s="141">
        <f t="shared" si="198"/>
        <v>250</v>
      </c>
      <c r="Q859" s="141">
        <f t="shared" si="198"/>
        <v>933.6</v>
      </c>
      <c r="R859" s="116">
        <f t="shared" si="188"/>
        <v>1365</v>
      </c>
      <c r="S859" s="116" t="e">
        <f t="shared" si="196"/>
        <v>#DIV/0!</v>
      </c>
      <c r="T859" s="117">
        <f t="shared" si="189"/>
        <v>-1245</v>
      </c>
      <c r="U859" s="117">
        <f t="shared" si="190"/>
        <v>8.791208791208792</v>
      </c>
      <c r="V859" s="116">
        <f t="shared" si="191"/>
        <v>130</v>
      </c>
      <c r="W859" s="116">
        <f t="shared" si="192"/>
        <v>208.33333333333334</v>
      </c>
      <c r="X859" s="116">
        <f t="shared" si="193"/>
        <v>0</v>
      </c>
      <c r="Y859" s="116">
        <f t="shared" si="194"/>
        <v>100</v>
      </c>
      <c r="Z859" s="180"/>
    </row>
    <row r="860" spans="1:26" outlineLevel="1">
      <c r="A860" s="103"/>
      <c r="B860" s="118" t="s">
        <v>127</v>
      </c>
      <c r="C860" s="119">
        <v>3111</v>
      </c>
      <c r="D860" s="193"/>
      <c r="E860" s="120"/>
      <c r="F860" s="120">
        <v>0</v>
      </c>
      <c r="G860" s="120"/>
      <c r="H860" s="120">
        <v>0</v>
      </c>
      <c r="I860" s="120"/>
      <c r="J860" s="158"/>
      <c r="K860" s="158"/>
      <c r="L860" s="120"/>
      <c r="M860" s="120"/>
      <c r="N860" s="120"/>
      <c r="O860" s="120"/>
      <c r="P860" s="120"/>
      <c r="Q860" s="120"/>
      <c r="R860" s="116">
        <f t="shared" si="188"/>
        <v>0</v>
      </c>
      <c r="S860" s="116" t="e">
        <f t="shared" si="196"/>
        <v>#DIV/0!</v>
      </c>
      <c r="T860" s="117">
        <f t="shared" si="189"/>
        <v>0</v>
      </c>
      <c r="U860" s="117" t="e">
        <f t="shared" si="190"/>
        <v>#DIV/0!</v>
      </c>
      <c r="V860" s="116">
        <f t="shared" si="191"/>
        <v>0</v>
      </c>
      <c r="W860" s="116" t="e">
        <f t="shared" si="192"/>
        <v>#DIV/0!</v>
      </c>
      <c r="X860" s="116">
        <f t="shared" si="193"/>
        <v>0</v>
      </c>
      <c r="Y860" s="116" t="e">
        <f t="shared" si="194"/>
        <v>#DIV/0!</v>
      </c>
      <c r="Z860" s="180"/>
    </row>
    <row r="861" spans="1:26" outlineLevel="1">
      <c r="A861" s="103"/>
      <c r="B861" s="118" t="s">
        <v>128</v>
      </c>
      <c r="C861" s="119">
        <v>3112</v>
      </c>
      <c r="D861" s="193"/>
      <c r="E861" s="120"/>
      <c r="F861" s="120">
        <v>1365</v>
      </c>
      <c r="G861" s="120">
        <v>513.6</v>
      </c>
      <c r="H861" s="120">
        <v>1452.6</v>
      </c>
      <c r="I861" s="120">
        <v>975.3</v>
      </c>
      <c r="J861" s="158">
        <v>921.55</v>
      </c>
      <c r="K861" s="158">
        <v>136.65</v>
      </c>
      <c r="L861" s="120">
        <v>120</v>
      </c>
      <c r="M861" s="120">
        <v>933.6</v>
      </c>
      <c r="N861" s="120">
        <v>250</v>
      </c>
      <c r="O861" s="120">
        <v>933.6</v>
      </c>
      <c r="P861" s="120">
        <v>250</v>
      </c>
      <c r="Q861" s="120">
        <v>933.6</v>
      </c>
      <c r="R861" s="116">
        <f t="shared" si="188"/>
        <v>1365</v>
      </c>
      <c r="S861" s="116" t="e">
        <f t="shared" si="196"/>
        <v>#DIV/0!</v>
      </c>
      <c r="T861" s="117">
        <f t="shared" si="189"/>
        <v>-1245</v>
      </c>
      <c r="U861" s="117">
        <f t="shared" si="190"/>
        <v>8.791208791208792</v>
      </c>
      <c r="V861" s="116">
        <f t="shared" si="191"/>
        <v>130</v>
      </c>
      <c r="W861" s="116">
        <f t="shared" si="192"/>
        <v>208.33333333333334</v>
      </c>
      <c r="X861" s="116">
        <f t="shared" si="193"/>
        <v>0</v>
      </c>
      <c r="Y861" s="116">
        <f t="shared" si="194"/>
        <v>100</v>
      </c>
      <c r="Z861" s="180"/>
    </row>
    <row r="862" spans="1:26" outlineLevel="1">
      <c r="A862" s="103"/>
      <c r="B862" s="118" t="s">
        <v>131</v>
      </c>
      <c r="C862" s="119">
        <v>3141</v>
      </c>
      <c r="D862" s="193"/>
      <c r="E862" s="120"/>
      <c r="F862" s="120">
        <v>0</v>
      </c>
      <c r="G862" s="120"/>
      <c r="H862" s="120">
        <v>0</v>
      </c>
      <c r="I862" s="120"/>
      <c r="J862" s="158"/>
      <c r="K862" s="158"/>
      <c r="L862" s="120"/>
      <c r="M862" s="120"/>
      <c r="N862" s="120"/>
      <c r="O862" s="120"/>
      <c r="P862" s="120"/>
      <c r="Q862" s="120"/>
      <c r="R862" s="116">
        <f t="shared" si="188"/>
        <v>0</v>
      </c>
      <c r="S862" s="116" t="e">
        <f t="shared" si="196"/>
        <v>#DIV/0!</v>
      </c>
      <c r="T862" s="117">
        <f t="shared" si="189"/>
        <v>0</v>
      </c>
      <c r="U862" s="117" t="e">
        <f t="shared" si="190"/>
        <v>#DIV/0!</v>
      </c>
      <c r="V862" s="116">
        <f t="shared" si="191"/>
        <v>0</v>
      </c>
      <c r="W862" s="116" t="e">
        <f t="shared" si="192"/>
        <v>#DIV/0!</v>
      </c>
      <c r="X862" s="116">
        <f t="shared" si="193"/>
        <v>0</v>
      </c>
      <c r="Y862" s="116" t="e">
        <f t="shared" si="194"/>
        <v>#DIV/0!</v>
      </c>
      <c r="Z862" s="180"/>
    </row>
    <row r="863" spans="1:26" outlineLevel="1">
      <c r="A863" s="103"/>
      <c r="B863" s="118"/>
      <c r="C863" s="119"/>
      <c r="D863" s="120"/>
      <c r="E863" s="120"/>
      <c r="F863" s="120">
        <v>0</v>
      </c>
      <c r="G863" s="120"/>
      <c r="H863" s="120">
        <v>0</v>
      </c>
      <c r="I863" s="120"/>
      <c r="J863" s="158"/>
      <c r="K863" s="158"/>
      <c r="L863" s="120"/>
      <c r="M863" s="120"/>
      <c r="N863" s="120"/>
      <c r="O863" s="120"/>
      <c r="P863" s="120"/>
      <c r="Q863" s="120"/>
      <c r="R863" s="116">
        <f t="shared" si="188"/>
        <v>0</v>
      </c>
      <c r="S863" s="116" t="e">
        <f t="shared" si="196"/>
        <v>#DIV/0!</v>
      </c>
      <c r="T863" s="117">
        <f t="shared" si="189"/>
        <v>0</v>
      </c>
      <c r="U863" s="117" t="e">
        <f t="shared" si="190"/>
        <v>#DIV/0!</v>
      </c>
      <c r="V863" s="116">
        <f t="shared" si="191"/>
        <v>0</v>
      </c>
      <c r="W863" s="116" t="e">
        <f t="shared" si="192"/>
        <v>#DIV/0!</v>
      </c>
      <c r="X863" s="116">
        <f t="shared" si="193"/>
        <v>0</v>
      </c>
      <c r="Y863" s="116" t="e">
        <f t="shared" si="194"/>
        <v>#DIV/0!</v>
      </c>
      <c r="Z863" s="180"/>
    </row>
    <row r="864" spans="1:26" outlineLevel="1">
      <c r="A864" s="103"/>
      <c r="B864" s="118"/>
      <c r="C864" s="119"/>
      <c r="D864" s="120"/>
      <c r="E864" s="120"/>
      <c r="F864" s="120"/>
      <c r="G864" s="120"/>
      <c r="H864" s="120"/>
      <c r="I864" s="120"/>
      <c r="J864" s="158"/>
      <c r="K864" s="158"/>
      <c r="L864" s="120"/>
      <c r="M864" s="120"/>
      <c r="N864" s="120"/>
      <c r="O864" s="120"/>
      <c r="P864" s="120"/>
      <c r="Q864" s="120"/>
      <c r="R864" s="116">
        <f t="shared" si="188"/>
        <v>0</v>
      </c>
      <c r="S864" s="116" t="e">
        <f t="shared" si="196"/>
        <v>#DIV/0!</v>
      </c>
      <c r="T864" s="117">
        <f t="shared" si="189"/>
        <v>0</v>
      </c>
      <c r="U864" s="117" t="e">
        <f t="shared" si="190"/>
        <v>#DIV/0!</v>
      </c>
      <c r="V864" s="116">
        <f t="shared" si="191"/>
        <v>0</v>
      </c>
      <c r="W864" s="116" t="e">
        <f t="shared" si="192"/>
        <v>#DIV/0!</v>
      </c>
      <c r="X864" s="116">
        <f t="shared" si="193"/>
        <v>0</v>
      </c>
      <c r="Y864" s="116" t="e">
        <f t="shared" si="194"/>
        <v>#DIV/0!</v>
      </c>
      <c r="Z864" s="180"/>
    </row>
    <row r="865" spans="1:26" outlineLevel="1">
      <c r="A865" s="103">
        <v>17</v>
      </c>
      <c r="B865" s="175" t="s">
        <v>174</v>
      </c>
      <c r="C865" s="154" t="s">
        <v>172</v>
      </c>
      <c r="D865" s="151"/>
      <c r="E865" s="151"/>
      <c r="F865" s="151"/>
      <c r="G865" s="151"/>
      <c r="H865" s="151"/>
      <c r="I865" s="151"/>
      <c r="J865" s="152"/>
      <c r="K865" s="152"/>
      <c r="L865" s="151"/>
      <c r="M865" s="151"/>
      <c r="N865" s="151"/>
      <c r="O865" s="151"/>
      <c r="P865" s="151"/>
      <c r="Q865" s="151"/>
      <c r="R865" s="116">
        <f t="shared" si="188"/>
        <v>0</v>
      </c>
      <c r="S865" s="116" t="e">
        <f t="shared" si="196"/>
        <v>#DIV/0!</v>
      </c>
      <c r="T865" s="117">
        <f t="shared" si="189"/>
        <v>0</v>
      </c>
      <c r="U865" s="117" t="e">
        <f t="shared" si="190"/>
        <v>#DIV/0!</v>
      </c>
      <c r="V865" s="116">
        <f t="shared" si="191"/>
        <v>0</v>
      </c>
      <c r="W865" s="116" t="e">
        <f t="shared" si="192"/>
        <v>#DIV/0!</v>
      </c>
      <c r="X865" s="116">
        <f t="shared" si="193"/>
        <v>0</v>
      </c>
      <c r="Y865" s="116" t="e">
        <f t="shared" si="194"/>
        <v>#DIV/0!</v>
      </c>
      <c r="Z865" s="180"/>
    </row>
    <row r="866" spans="1:26" outlineLevel="1">
      <c r="A866" s="103"/>
      <c r="B866" s="176" t="s">
        <v>134</v>
      </c>
      <c r="C866" s="154"/>
      <c r="D866" s="111">
        <f>SUM(D867:D873,D878:D895)</f>
        <v>61953.496500000008</v>
      </c>
      <c r="E866" s="111">
        <f>SUM(E867:E873,E878:E895)</f>
        <v>0</v>
      </c>
      <c r="F866" s="111">
        <f>SUM(F867:F873,F878:F895)-F885</f>
        <v>46967.4</v>
      </c>
      <c r="G866" s="111">
        <f>SUM(G867:G873,G878:G895)</f>
        <v>0</v>
      </c>
      <c r="H866" s="111">
        <f>SUM(H867:H873,H878:H895)-H885</f>
        <v>83178.000000000015</v>
      </c>
      <c r="I866" s="111">
        <f>SUM(I867:I873,I878:I895)</f>
        <v>0</v>
      </c>
      <c r="J866" s="155">
        <f>SUM(J867:J873,J878:J895)-J885</f>
        <v>23303.374799999998</v>
      </c>
      <c r="K866" s="155">
        <f>SUM(K867:K873,K878:K895)-K885</f>
        <v>0</v>
      </c>
      <c r="L866" s="111">
        <f>SUM(L867:L873,L878:L895)-L885</f>
        <v>30932.7</v>
      </c>
      <c r="M866" s="111">
        <f>SUM(M867:M873,M878:M895)</f>
        <v>0</v>
      </c>
      <c r="N866" s="111">
        <f>SUM(N867:N873,N878:N895)-N885</f>
        <v>30932.7</v>
      </c>
      <c r="O866" s="111">
        <f>SUM(O867:O873,O878:O895)</f>
        <v>0</v>
      </c>
      <c r="P866" s="111">
        <f>SUM(P867:P873,P878:P895)-P885</f>
        <v>30932.7</v>
      </c>
      <c r="Q866" s="111">
        <f>SUM(Q867:Q873,Q878:Q895)</f>
        <v>0</v>
      </c>
      <c r="R866" s="116">
        <f t="shared" si="188"/>
        <v>-14986.096500000007</v>
      </c>
      <c r="S866" s="116">
        <f t="shared" si="196"/>
        <v>75.81073329735311</v>
      </c>
      <c r="T866" s="117">
        <f t="shared" si="189"/>
        <v>-16034.7</v>
      </c>
      <c r="U866" s="117">
        <f t="shared" si="190"/>
        <v>65.859936892397712</v>
      </c>
      <c r="V866" s="116">
        <f t="shared" si="191"/>
        <v>0</v>
      </c>
      <c r="W866" s="116">
        <f t="shared" si="192"/>
        <v>100</v>
      </c>
      <c r="X866" s="116">
        <f t="shared" si="193"/>
        <v>0</v>
      </c>
      <c r="Y866" s="116">
        <f t="shared" si="194"/>
        <v>100</v>
      </c>
      <c r="Z866" s="180"/>
    </row>
    <row r="867" spans="1:26" outlineLevel="1">
      <c r="A867" s="103"/>
      <c r="B867" s="118" t="s">
        <v>94</v>
      </c>
      <c r="C867" s="119">
        <v>2111</v>
      </c>
      <c r="D867" s="156">
        <v>20074.8</v>
      </c>
      <c r="E867" s="120"/>
      <c r="F867" s="120">
        <v>22632.9</v>
      </c>
      <c r="G867" s="120"/>
      <c r="H867" s="120">
        <v>22632.9</v>
      </c>
      <c r="I867" s="120"/>
      <c r="J867" s="158">
        <v>7061.11</v>
      </c>
      <c r="K867" s="158"/>
      <c r="L867" s="120">
        <v>22566.400000000001</v>
      </c>
      <c r="M867" s="120"/>
      <c r="N867" s="120">
        <v>22566.400000000001</v>
      </c>
      <c r="O867" s="120"/>
      <c r="P867" s="120">
        <v>22566.400000000001</v>
      </c>
      <c r="Q867" s="120"/>
      <c r="R867" s="116">
        <f t="shared" si="188"/>
        <v>2558.1000000000022</v>
      </c>
      <c r="S867" s="116">
        <f t="shared" si="196"/>
        <v>112.74284177177358</v>
      </c>
      <c r="T867" s="117">
        <f t="shared" si="189"/>
        <v>-66.5</v>
      </c>
      <c r="U867" s="117">
        <f t="shared" si="190"/>
        <v>99.706179941589454</v>
      </c>
      <c r="V867" s="116">
        <f t="shared" si="191"/>
        <v>0</v>
      </c>
      <c r="W867" s="116">
        <f t="shared" si="192"/>
        <v>100</v>
      </c>
      <c r="X867" s="116">
        <f t="shared" si="193"/>
        <v>0</v>
      </c>
      <c r="Y867" s="116">
        <f t="shared" si="194"/>
        <v>100</v>
      </c>
      <c r="Z867" s="180"/>
    </row>
    <row r="868" spans="1:26" outlineLevel="1">
      <c r="A868" s="103"/>
      <c r="B868" s="118" t="s">
        <v>135</v>
      </c>
      <c r="C868" s="119">
        <v>2121</v>
      </c>
      <c r="D868" s="156">
        <v>2774.5</v>
      </c>
      <c r="E868" s="120"/>
      <c r="F868" s="159">
        <v>3041.1</v>
      </c>
      <c r="G868" s="120"/>
      <c r="H868" s="159">
        <v>3041.1</v>
      </c>
      <c r="I868" s="120"/>
      <c r="J868" s="158">
        <v>772.91300000000001</v>
      </c>
      <c r="K868" s="158"/>
      <c r="L868" s="159">
        <v>3031.2</v>
      </c>
      <c r="M868" s="120"/>
      <c r="N868" s="159">
        <v>3031.2</v>
      </c>
      <c r="O868" s="120"/>
      <c r="P868" s="159">
        <v>3031.2</v>
      </c>
      <c r="Q868" s="120"/>
      <c r="R868" s="116">
        <f t="shared" si="188"/>
        <v>266.59999999999991</v>
      </c>
      <c r="S868" s="116">
        <f t="shared" si="196"/>
        <v>109.60893854748603</v>
      </c>
      <c r="T868" s="117">
        <f t="shared" si="189"/>
        <v>-9.9000000000000909</v>
      </c>
      <c r="U868" s="117">
        <f t="shared" si="190"/>
        <v>99.674459899378505</v>
      </c>
      <c r="V868" s="116">
        <f t="shared" si="191"/>
        <v>0</v>
      </c>
      <c r="W868" s="116">
        <f t="shared" si="192"/>
        <v>100</v>
      </c>
      <c r="X868" s="116">
        <f t="shared" si="193"/>
        <v>0</v>
      </c>
      <c r="Y868" s="116">
        <f t="shared" si="194"/>
        <v>100</v>
      </c>
      <c r="Z868" s="180"/>
    </row>
    <row r="869" spans="1:26" outlineLevel="1">
      <c r="A869" s="103"/>
      <c r="B869" s="160" t="s">
        <v>96</v>
      </c>
      <c r="C869" s="119">
        <v>2211</v>
      </c>
      <c r="D869" s="156">
        <v>120.60299999999999</v>
      </c>
      <c r="E869" s="120"/>
      <c r="F869" s="159">
        <v>100</v>
      </c>
      <c r="G869" s="120"/>
      <c r="H869" s="159">
        <v>100</v>
      </c>
      <c r="I869" s="120"/>
      <c r="J869" s="158">
        <v>23.137</v>
      </c>
      <c r="K869" s="158"/>
      <c r="L869" s="159">
        <v>100</v>
      </c>
      <c r="M869" s="120"/>
      <c r="N869" s="159">
        <v>100</v>
      </c>
      <c r="O869" s="120"/>
      <c r="P869" s="159">
        <v>100</v>
      </c>
      <c r="Q869" s="120"/>
      <c r="R869" s="116">
        <f t="shared" si="188"/>
        <v>-20.602999999999994</v>
      </c>
      <c r="S869" s="116">
        <f t="shared" si="196"/>
        <v>82.916677031251297</v>
      </c>
      <c r="T869" s="117">
        <f t="shared" si="189"/>
        <v>0</v>
      </c>
      <c r="U869" s="117">
        <f t="shared" si="190"/>
        <v>100</v>
      </c>
      <c r="V869" s="116">
        <f t="shared" si="191"/>
        <v>0</v>
      </c>
      <c r="W869" s="116">
        <f t="shared" si="192"/>
        <v>100</v>
      </c>
      <c r="X869" s="116">
        <f t="shared" si="193"/>
        <v>0</v>
      </c>
      <c r="Y869" s="116">
        <f t="shared" si="194"/>
        <v>100</v>
      </c>
      <c r="Z869" s="180"/>
    </row>
    <row r="870" spans="1:26" outlineLevel="1">
      <c r="A870" s="103"/>
      <c r="B870" s="122" t="s">
        <v>97</v>
      </c>
      <c r="C870" s="119">
        <v>2212</v>
      </c>
      <c r="D870" s="156">
        <v>106.4</v>
      </c>
      <c r="E870" s="120"/>
      <c r="F870" s="159">
        <v>186.2</v>
      </c>
      <c r="G870" s="120"/>
      <c r="H870" s="159">
        <v>186.2</v>
      </c>
      <c r="I870" s="120"/>
      <c r="J870" s="158">
        <v>46.15</v>
      </c>
      <c r="K870" s="158"/>
      <c r="L870" s="159">
        <v>186.2</v>
      </c>
      <c r="M870" s="120"/>
      <c r="N870" s="159">
        <v>186.2</v>
      </c>
      <c r="O870" s="120"/>
      <c r="P870" s="159">
        <v>186.2</v>
      </c>
      <c r="Q870" s="120"/>
      <c r="R870" s="116">
        <f t="shared" si="188"/>
        <v>79.799999999999983</v>
      </c>
      <c r="S870" s="116">
        <f t="shared" si="196"/>
        <v>174.99999999999997</v>
      </c>
      <c r="T870" s="117">
        <f t="shared" si="189"/>
        <v>0</v>
      </c>
      <c r="U870" s="117">
        <f t="shared" si="190"/>
        <v>100</v>
      </c>
      <c r="V870" s="116">
        <f t="shared" si="191"/>
        <v>0</v>
      </c>
      <c r="W870" s="116">
        <f t="shared" si="192"/>
        <v>100</v>
      </c>
      <c r="X870" s="116">
        <f t="shared" si="193"/>
        <v>0</v>
      </c>
      <c r="Y870" s="116">
        <f t="shared" si="194"/>
        <v>100</v>
      </c>
      <c r="Z870" s="180"/>
    </row>
    <row r="871" spans="1:26" outlineLevel="1">
      <c r="A871" s="103"/>
      <c r="B871" s="118" t="s">
        <v>98</v>
      </c>
      <c r="C871" s="119">
        <v>2213</v>
      </c>
      <c r="D871" s="156"/>
      <c r="E871" s="120"/>
      <c r="F871" s="159">
        <v>0</v>
      </c>
      <c r="G871" s="120"/>
      <c r="H871" s="159">
        <v>0</v>
      </c>
      <c r="I871" s="120"/>
      <c r="J871" s="158"/>
      <c r="K871" s="158"/>
      <c r="L871" s="159"/>
      <c r="M871" s="120"/>
      <c r="N871" s="159"/>
      <c r="O871" s="120"/>
      <c r="P871" s="159"/>
      <c r="Q871" s="120"/>
      <c r="R871" s="116">
        <f t="shared" si="188"/>
        <v>0</v>
      </c>
      <c r="S871" s="116" t="e">
        <f t="shared" si="196"/>
        <v>#DIV/0!</v>
      </c>
      <c r="T871" s="117">
        <f t="shared" si="189"/>
        <v>0</v>
      </c>
      <c r="U871" s="117" t="e">
        <f t="shared" si="190"/>
        <v>#DIV/0!</v>
      </c>
      <c r="V871" s="116">
        <f t="shared" si="191"/>
        <v>0</v>
      </c>
      <c r="W871" s="116" t="e">
        <f t="shared" si="192"/>
        <v>#DIV/0!</v>
      </c>
      <c r="X871" s="116">
        <f t="shared" si="193"/>
        <v>0</v>
      </c>
      <c r="Y871" s="116" t="e">
        <f t="shared" si="194"/>
        <v>#DIV/0!</v>
      </c>
      <c r="Z871" s="180"/>
    </row>
    <row r="872" spans="1:26" outlineLevel="1">
      <c r="A872" s="103"/>
      <c r="B872" s="118" t="s">
        <v>99</v>
      </c>
      <c r="C872" s="119">
        <v>2214</v>
      </c>
      <c r="D872" s="156">
        <v>223.3185</v>
      </c>
      <c r="E872" s="120"/>
      <c r="F872" s="159">
        <v>210.6</v>
      </c>
      <c r="G872" s="120"/>
      <c r="H872" s="159">
        <v>204.2</v>
      </c>
      <c r="I872" s="120"/>
      <c r="J872" s="158">
        <v>86.608800000000002</v>
      </c>
      <c r="K872" s="158"/>
      <c r="L872" s="159">
        <v>210.6</v>
      </c>
      <c r="M872" s="120"/>
      <c r="N872" s="159">
        <v>210.6</v>
      </c>
      <c r="O872" s="120"/>
      <c r="P872" s="159">
        <v>210.6</v>
      </c>
      <c r="Q872" s="120"/>
      <c r="R872" s="116">
        <f t="shared" si="188"/>
        <v>-12.718500000000006</v>
      </c>
      <c r="S872" s="116">
        <f t="shared" si="196"/>
        <v>94.304770988520886</v>
      </c>
      <c r="T872" s="117">
        <f t="shared" si="189"/>
        <v>0</v>
      </c>
      <c r="U872" s="117">
        <f t="shared" si="190"/>
        <v>100</v>
      </c>
      <c r="V872" s="116">
        <f t="shared" si="191"/>
        <v>0</v>
      </c>
      <c r="W872" s="116">
        <f t="shared" si="192"/>
        <v>100</v>
      </c>
      <c r="X872" s="116">
        <f t="shared" si="193"/>
        <v>0</v>
      </c>
      <c r="Y872" s="116">
        <f t="shared" si="194"/>
        <v>100</v>
      </c>
      <c r="Z872" s="180"/>
    </row>
    <row r="873" spans="1:26" outlineLevel="1">
      <c r="A873" s="103"/>
      <c r="B873" s="161" t="s">
        <v>100</v>
      </c>
      <c r="C873" s="124">
        <v>2215</v>
      </c>
      <c r="D873" s="125">
        <f t="shared" ref="D873:Q873" si="199">D874+D875+D876+D877</f>
        <v>12769.999</v>
      </c>
      <c r="E873" s="125">
        <f t="shared" si="199"/>
        <v>0</v>
      </c>
      <c r="F873" s="125">
        <f t="shared" si="199"/>
        <v>13924.7</v>
      </c>
      <c r="G873" s="125">
        <f t="shared" si="199"/>
        <v>0</v>
      </c>
      <c r="H873" s="125">
        <f t="shared" si="199"/>
        <v>40232.699999999997</v>
      </c>
      <c r="I873" s="125">
        <f t="shared" si="199"/>
        <v>0</v>
      </c>
      <c r="J873" s="163">
        <f t="shared" si="199"/>
        <v>10144.356</v>
      </c>
      <c r="K873" s="163">
        <f t="shared" si="199"/>
        <v>0</v>
      </c>
      <c r="L873" s="125">
        <f t="shared" si="199"/>
        <v>4502.7</v>
      </c>
      <c r="M873" s="125">
        <f t="shared" si="199"/>
        <v>0</v>
      </c>
      <c r="N873" s="125">
        <f>N874+N875+N876+N877</f>
        <v>4502.7</v>
      </c>
      <c r="O873" s="125">
        <f t="shared" si="199"/>
        <v>0</v>
      </c>
      <c r="P873" s="125">
        <f>P874+P875+P876+P877</f>
        <v>4502.7</v>
      </c>
      <c r="Q873" s="125">
        <f t="shared" si="199"/>
        <v>0</v>
      </c>
      <c r="R873" s="116">
        <f t="shared" si="188"/>
        <v>1154.7010000000009</v>
      </c>
      <c r="S873" s="116">
        <f t="shared" si="196"/>
        <v>109.04229514818286</v>
      </c>
      <c r="T873" s="117">
        <f t="shared" si="189"/>
        <v>-9422</v>
      </c>
      <c r="U873" s="117">
        <f t="shared" si="190"/>
        <v>32.336064690801237</v>
      </c>
      <c r="V873" s="116">
        <f t="shared" si="191"/>
        <v>0</v>
      </c>
      <c r="W873" s="116">
        <f t="shared" si="192"/>
        <v>100</v>
      </c>
      <c r="X873" s="116">
        <f t="shared" si="193"/>
        <v>0</v>
      </c>
      <c r="Y873" s="116">
        <f t="shared" si="194"/>
        <v>100</v>
      </c>
      <c r="Z873" s="180"/>
    </row>
    <row r="874" spans="1:26" outlineLevel="1">
      <c r="A874" s="103"/>
      <c r="B874" s="126" t="s">
        <v>136</v>
      </c>
      <c r="C874" s="119">
        <v>22151</v>
      </c>
      <c r="D874" s="156"/>
      <c r="E874" s="120"/>
      <c r="F874" s="120">
        <v>1082</v>
      </c>
      <c r="G874" s="120"/>
      <c r="H874" s="120"/>
      <c r="I874" s="120"/>
      <c r="J874" s="158">
        <v>375.16</v>
      </c>
      <c r="K874" s="158"/>
      <c r="L874" s="120">
        <v>1082</v>
      </c>
      <c r="M874" s="120"/>
      <c r="N874" s="120">
        <v>1082</v>
      </c>
      <c r="O874" s="120"/>
      <c r="P874" s="120">
        <v>1082</v>
      </c>
      <c r="Q874" s="120"/>
      <c r="R874" s="116">
        <f t="shared" si="188"/>
        <v>1082</v>
      </c>
      <c r="S874" s="116" t="e">
        <f t="shared" si="196"/>
        <v>#DIV/0!</v>
      </c>
      <c r="T874" s="117">
        <f t="shared" si="189"/>
        <v>0</v>
      </c>
      <c r="U874" s="117">
        <f t="shared" si="190"/>
        <v>100</v>
      </c>
      <c r="V874" s="116">
        <f t="shared" si="191"/>
        <v>0</v>
      </c>
      <c r="W874" s="116">
        <f t="shared" si="192"/>
        <v>100</v>
      </c>
      <c r="X874" s="116">
        <f t="shared" si="193"/>
        <v>0</v>
      </c>
      <c r="Y874" s="116">
        <f t="shared" si="194"/>
        <v>100</v>
      </c>
      <c r="Z874" s="180"/>
    </row>
    <row r="875" spans="1:26" outlineLevel="1">
      <c r="A875" s="103"/>
      <c r="B875" s="126" t="s">
        <v>137</v>
      </c>
      <c r="C875" s="119">
        <v>22152</v>
      </c>
      <c r="D875" s="156"/>
      <c r="E875" s="120"/>
      <c r="F875" s="159">
        <v>161.1</v>
      </c>
      <c r="G875" s="120"/>
      <c r="H875" s="159"/>
      <c r="I875" s="120"/>
      <c r="J875" s="158">
        <v>119.4</v>
      </c>
      <c r="K875" s="158"/>
      <c r="L875" s="159">
        <v>11.1</v>
      </c>
      <c r="M875" s="120"/>
      <c r="N875" s="159">
        <v>11.1</v>
      </c>
      <c r="O875" s="120"/>
      <c r="P875" s="159">
        <v>11.1</v>
      </c>
      <c r="Q875" s="120"/>
      <c r="R875" s="116">
        <f t="shared" si="188"/>
        <v>161.1</v>
      </c>
      <c r="S875" s="116" t="e">
        <f t="shared" si="196"/>
        <v>#DIV/0!</v>
      </c>
      <c r="T875" s="117">
        <f t="shared" si="189"/>
        <v>-150</v>
      </c>
      <c r="U875" s="117">
        <f t="shared" si="190"/>
        <v>6.8901303538175043</v>
      </c>
      <c r="V875" s="116">
        <f t="shared" si="191"/>
        <v>0</v>
      </c>
      <c r="W875" s="116">
        <f t="shared" si="192"/>
        <v>100</v>
      </c>
      <c r="X875" s="116">
        <f t="shared" si="193"/>
        <v>0</v>
      </c>
      <c r="Y875" s="116">
        <f t="shared" si="194"/>
        <v>100</v>
      </c>
      <c r="Z875" s="180"/>
    </row>
    <row r="876" spans="1:26" outlineLevel="1">
      <c r="A876" s="103"/>
      <c r="B876" s="126" t="s">
        <v>103</v>
      </c>
      <c r="C876" s="119">
        <v>22153</v>
      </c>
      <c r="D876" s="156"/>
      <c r="E876" s="120"/>
      <c r="F876" s="159">
        <v>0</v>
      </c>
      <c r="G876" s="120"/>
      <c r="H876" s="159"/>
      <c r="I876" s="120"/>
      <c r="J876" s="158"/>
      <c r="K876" s="158"/>
      <c r="L876" s="159">
        <v>64.400000000000006</v>
      </c>
      <c r="M876" s="120"/>
      <c r="N876" s="159">
        <v>64.400000000000006</v>
      </c>
      <c r="O876" s="120"/>
      <c r="P876" s="159">
        <v>64.400000000000006</v>
      </c>
      <c r="Q876" s="120"/>
      <c r="R876" s="116">
        <f t="shared" si="188"/>
        <v>0</v>
      </c>
      <c r="S876" s="116" t="e">
        <f t="shared" si="196"/>
        <v>#DIV/0!</v>
      </c>
      <c r="T876" s="117">
        <f t="shared" si="189"/>
        <v>64.400000000000006</v>
      </c>
      <c r="U876" s="117" t="e">
        <f t="shared" si="190"/>
        <v>#DIV/0!</v>
      </c>
      <c r="V876" s="116">
        <f t="shared" si="191"/>
        <v>0</v>
      </c>
      <c r="W876" s="116">
        <f t="shared" si="192"/>
        <v>100</v>
      </c>
      <c r="X876" s="116">
        <f t="shared" si="193"/>
        <v>0</v>
      </c>
      <c r="Y876" s="116">
        <f t="shared" si="194"/>
        <v>100</v>
      </c>
      <c r="Z876" s="180"/>
    </row>
    <row r="877" spans="1:26" outlineLevel="1">
      <c r="A877" s="103"/>
      <c r="B877" s="126" t="s">
        <v>138</v>
      </c>
      <c r="C877" s="119">
        <v>22154</v>
      </c>
      <c r="D877" s="156">
        <v>12769.999</v>
      </c>
      <c r="E877" s="156"/>
      <c r="F877" s="159">
        <v>12681.6</v>
      </c>
      <c r="G877" s="120"/>
      <c r="H877" s="159">
        <v>40232.699999999997</v>
      </c>
      <c r="I877" s="120"/>
      <c r="J877" s="158">
        <v>9649.7960000000003</v>
      </c>
      <c r="K877" s="158"/>
      <c r="L877" s="159">
        <v>3345.2</v>
      </c>
      <c r="M877" s="120"/>
      <c r="N877" s="159">
        <v>3345.2</v>
      </c>
      <c r="O877" s="120"/>
      <c r="P877" s="159">
        <v>3345.2</v>
      </c>
      <c r="Q877" s="120"/>
      <c r="R877" s="116">
        <f t="shared" si="188"/>
        <v>-88.398999999999432</v>
      </c>
      <c r="S877" s="116">
        <f t="shared" si="196"/>
        <v>99.307760321672703</v>
      </c>
      <c r="T877" s="117">
        <f t="shared" si="189"/>
        <v>-9336.4000000000015</v>
      </c>
      <c r="U877" s="117">
        <f t="shared" si="190"/>
        <v>26.378374968458235</v>
      </c>
      <c r="V877" s="116">
        <f t="shared" si="191"/>
        <v>0</v>
      </c>
      <c r="W877" s="116">
        <f t="shared" si="192"/>
        <v>100</v>
      </c>
      <c r="X877" s="116">
        <f t="shared" si="193"/>
        <v>0</v>
      </c>
      <c r="Y877" s="116">
        <f t="shared" si="194"/>
        <v>100</v>
      </c>
      <c r="Z877" s="180"/>
    </row>
    <row r="878" spans="1:26" outlineLevel="1">
      <c r="A878" s="103"/>
      <c r="B878" s="122" t="s">
        <v>105</v>
      </c>
      <c r="C878" s="119">
        <v>2217</v>
      </c>
      <c r="D878" s="156"/>
      <c r="E878" s="120"/>
      <c r="F878" s="159">
        <v>0</v>
      </c>
      <c r="G878" s="120"/>
      <c r="H878" s="159">
        <v>0</v>
      </c>
      <c r="I878" s="120"/>
      <c r="J878" s="158"/>
      <c r="K878" s="158"/>
      <c r="L878" s="159"/>
      <c r="M878" s="120"/>
      <c r="N878" s="159"/>
      <c r="O878" s="120"/>
      <c r="P878" s="159"/>
      <c r="Q878" s="120"/>
      <c r="R878" s="116">
        <f t="shared" si="188"/>
        <v>0</v>
      </c>
      <c r="S878" s="116" t="e">
        <f t="shared" si="196"/>
        <v>#DIV/0!</v>
      </c>
      <c r="T878" s="117">
        <f t="shared" si="189"/>
        <v>0</v>
      </c>
      <c r="U878" s="117" t="e">
        <f t="shared" si="190"/>
        <v>#DIV/0!</v>
      </c>
      <c r="V878" s="116">
        <f t="shared" si="191"/>
        <v>0</v>
      </c>
      <c r="W878" s="116" t="e">
        <f t="shared" si="192"/>
        <v>#DIV/0!</v>
      </c>
      <c r="X878" s="116">
        <f t="shared" si="193"/>
        <v>0</v>
      </c>
      <c r="Y878" s="116" t="e">
        <f t="shared" si="194"/>
        <v>#DIV/0!</v>
      </c>
      <c r="Z878" s="180"/>
    </row>
    <row r="879" spans="1:26" outlineLevel="1">
      <c r="A879" s="103"/>
      <c r="B879" s="118" t="s">
        <v>106</v>
      </c>
      <c r="C879" s="119">
        <v>2218</v>
      </c>
      <c r="D879" s="156"/>
      <c r="E879" s="120"/>
      <c r="F879" s="159">
        <v>0</v>
      </c>
      <c r="G879" s="120"/>
      <c r="H879" s="159">
        <v>0</v>
      </c>
      <c r="I879" s="120"/>
      <c r="J879" s="158"/>
      <c r="K879" s="158"/>
      <c r="L879" s="159"/>
      <c r="M879" s="120"/>
      <c r="N879" s="159"/>
      <c r="O879" s="120"/>
      <c r="P879" s="159"/>
      <c r="Q879" s="120"/>
      <c r="R879" s="116">
        <f t="shared" si="188"/>
        <v>0</v>
      </c>
      <c r="S879" s="116" t="e">
        <f t="shared" si="196"/>
        <v>#DIV/0!</v>
      </c>
      <c r="T879" s="117">
        <f t="shared" si="189"/>
        <v>0</v>
      </c>
      <c r="U879" s="117" t="e">
        <f t="shared" si="190"/>
        <v>#DIV/0!</v>
      </c>
      <c r="V879" s="116">
        <f t="shared" si="191"/>
        <v>0</v>
      </c>
      <c r="W879" s="116" t="e">
        <f t="shared" si="192"/>
        <v>#DIV/0!</v>
      </c>
      <c r="X879" s="116">
        <f t="shared" si="193"/>
        <v>0</v>
      </c>
      <c r="Y879" s="116" t="e">
        <f t="shared" si="194"/>
        <v>#DIV/0!</v>
      </c>
      <c r="Z879" s="180"/>
    </row>
    <row r="880" spans="1:26" outlineLevel="1">
      <c r="A880" s="103"/>
      <c r="B880" s="118" t="s">
        <v>139</v>
      </c>
      <c r="C880" s="119">
        <v>2221</v>
      </c>
      <c r="D880" s="156">
        <v>31.36</v>
      </c>
      <c r="E880" s="120"/>
      <c r="F880" s="159">
        <v>30</v>
      </c>
      <c r="G880" s="120"/>
      <c r="H880" s="159">
        <v>30</v>
      </c>
      <c r="I880" s="120"/>
      <c r="J880" s="158">
        <v>9.2799999999999994</v>
      </c>
      <c r="K880" s="158"/>
      <c r="L880" s="159">
        <v>50</v>
      </c>
      <c r="M880" s="120"/>
      <c r="N880" s="159">
        <v>50</v>
      </c>
      <c r="O880" s="120"/>
      <c r="P880" s="159">
        <v>50</v>
      </c>
      <c r="Q880" s="120"/>
      <c r="R880" s="116">
        <f t="shared" si="188"/>
        <v>-1.3599999999999994</v>
      </c>
      <c r="S880" s="116">
        <f t="shared" si="196"/>
        <v>95.66326530612244</v>
      </c>
      <c r="T880" s="117">
        <f t="shared" si="189"/>
        <v>20</v>
      </c>
      <c r="U880" s="117">
        <f t="shared" si="190"/>
        <v>166.66666666666669</v>
      </c>
      <c r="V880" s="116">
        <f t="shared" si="191"/>
        <v>0</v>
      </c>
      <c r="W880" s="116">
        <f t="shared" si="192"/>
        <v>100</v>
      </c>
      <c r="X880" s="116">
        <f t="shared" si="193"/>
        <v>0</v>
      </c>
      <c r="Y880" s="116">
        <f t="shared" si="194"/>
        <v>100</v>
      </c>
      <c r="Z880" s="180"/>
    </row>
    <row r="881" spans="1:26" ht="25.5" outlineLevel="1">
      <c r="A881" s="103"/>
      <c r="B881" s="128" t="s">
        <v>108</v>
      </c>
      <c r="C881" s="119">
        <v>2222</v>
      </c>
      <c r="D881" s="156">
        <v>232.959</v>
      </c>
      <c r="E881" s="120"/>
      <c r="F881" s="159">
        <v>185.6</v>
      </c>
      <c r="G881" s="120"/>
      <c r="H881" s="159">
        <v>142.6</v>
      </c>
      <c r="I881" s="120"/>
      <c r="J881" s="158">
        <v>32.82</v>
      </c>
      <c r="K881" s="158"/>
      <c r="L881" s="159">
        <v>195.6</v>
      </c>
      <c r="M881" s="120"/>
      <c r="N881" s="159">
        <v>195.6</v>
      </c>
      <c r="O881" s="120"/>
      <c r="P881" s="159">
        <v>195.6</v>
      </c>
      <c r="Q881" s="120"/>
      <c r="R881" s="116">
        <f t="shared" si="188"/>
        <v>-47.359000000000009</v>
      </c>
      <c r="S881" s="116">
        <f t="shared" si="196"/>
        <v>79.670671663254041</v>
      </c>
      <c r="T881" s="117">
        <f t="shared" si="189"/>
        <v>10</v>
      </c>
      <c r="U881" s="117">
        <f t="shared" si="190"/>
        <v>105.38793103448276</v>
      </c>
      <c r="V881" s="116">
        <f t="shared" si="191"/>
        <v>0</v>
      </c>
      <c r="W881" s="116">
        <f t="shared" si="192"/>
        <v>100</v>
      </c>
      <c r="X881" s="116">
        <f t="shared" si="193"/>
        <v>0</v>
      </c>
      <c r="Y881" s="116">
        <f t="shared" si="194"/>
        <v>100</v>
      </c>
      <c r="Z881" s="180"/>
    </row>
    <row r="882" spans="1:26" outlineLevel="1">
      <c r="A882" s="103"/>
      <c r="B882" s="128" t="s">
        <v>109</v>
      </c>
      <c r="C882" s="129">
        <v>2223</v>
      </c>
      <c r="D882" s="120"/>
      <c r="E882" s="120"/>
      <c r="F882" s="159">
        <v>350</v>
      </c>
      <c r="G882" s="120"/>
      <c r="H882" s="159">
        <v>350</v>
      </c>
      <c r="I882" s="120"/>
      <c r="J882" s="158"/>
      <c r="K882" s="158"/>
      <c r="L882" s="159"/>
      <c r="M882" s="120"/>
      <c r="N882" s="159"/>
      <c r="O882" s="120"/>
      <c r="P882" s="159"/>
      <c r="Q882" s="120"/>
      <c r="R882" s="116">
        <f t="shared" si="188"/>
        <v>350</v>
      </c>
      <c r="S882" s="116" t="e">
        <f t="shared" si="196"/>
        <v>#DIV/0!</v>
      </c>
      <c r="T882" s="117">
        <f t="shared" si="189"/>
        <v>-350</v>
      </c>
      <c r="U882" s="117">
        <f t="shared" si="190"/>
        <v>0</v>
      </c>
      <c r="V882" s="116">
        <f t="shared" si="191"/>
        <v>0</v>
      </c>
      <c r="W882" s="116" t="e">
        <f t="shared" si="192"/>
        <v>#DIV/0!</v>
      </c>
      <c r="X882" s="116">
        <f t="shared" si="193"/>
        <v>0</v>
      </c>
      <c r="Y882" s="116" t="e">
        <f t="shared" si="194"/>
        <v>#DIV/0!</v>
      </c>
      <c r="Z882" s="180"/>
    </row>
    <row r="883" spans="1:26" outlineLevel="1">
      <c r="A883" s="103"/>
      <c r="B883" s="128" t="s">
        <v>145</v>
      </c>
      <c r="C883" s="119">
        <v>2224</v>
      </c>
      <c r="D883" s="120"/>
      <c r="E883" s="120"/>
      <c r="F883" s="120"/>
      <c r="G883" s="120"/>
      <c r="H883" s="120"/>
      <c r="I883" s="120"/>
      <c r="J883" s="158"/>
      <c r="K883" s="158"/>
      <c r="L883" s="120"/>
      <c r="M883" s="120"/>
      <c r="N883" s="120"/>
      <c r="O883" s="120"/>
      <c r="P883" s="120"/>
      <c r="Q883" s="120"/>
      <c r="R883" s="116">
        <f t="shared" si="188"/>
        <v>0</v>
      </c>
      <c r="S883" s="116" t="e">
        <f t="shared" si="196"/>
        <v>#DIV/0!</v>
      </c>
      <c r="T883" s="117">
        <f t="shared" si="189"/>
        <v>0</v>
      </c>
      <c r="U883" s="117" t="e">
        <f t="shared" si="190"/>
        <v>#DIV/0!</v>
      </c>
      <c r="V883" s="116">
        <f t="shared" si="191"/>
        <v>0</v>
      </c>
      <c r="W883" s="116" t="e">
        <f t="shared" si="192"/>
        <v>#DIV/0!</v>
      </c>
      <c r="X883" s="116">
        <f t="shared" si="193"/>
        <v>0</v>
      </c>
      <c r="Y883" s="116" t="e">
        <f t="shared" si="194"/>
        <v>#DIV/0!</v>
      </c>
      <c r="Z883" s="180"/>
    </row>
    <row r="884" spans="1:26" outlineLevel="1">
      <c r="A884" s="103"/>
      <c r="B884" s="128" t="s">
        <v>140</v>
      </c>
      <c r="C884" s="119">
        <v>2225</v>
      </c>
      <c r="D884" s="120"/>
      <c r="E884" s="120"/>
      <c r="F884" s="120"/>
      <c r="G884" s="120"/>
      <c r="H884" s="120"/>
      <c r="I884" s="120"/>
      <c r="J884" s="158"/>
      <c r="K884" s="158"/>
      <c r="L884" s="120"/>
      <c r="M884" s="120"/>
      <c r="N884" s="120"/>
      <c r="O884" s="120"/>
      <c r="P884" s="120"/>
      <c r="Q884" s="120"/>
      <c r="R884" s="116">
        <f t="shared" si="188"/>
        <v>0</v>
      </c>
      <c r="S884" s="116" t="e">
        <f t="shared" si="196"/>
        <v>#DIV/0!</v>
      </c>
      <c r="T884" s="117">
        <f t="shared" si="189"/>
        <v>0</v>
      </c>
      <c r="U884" s="117" t="e">
        <f t="shared" si="190"/>
        <v>#DIV/0!</v>
      </c>
      <c r="V884" s="116">
        <f t="shared" si="191"/>
        <v>0</v>
      </c>
      <c r="W884" s="116" t="e">
        <f t="shared" si="192"/>
        <v>#DIV/0!</v>
      </c>
      <c r="X884" s="116">
        <f t="shared" si="193"/>
        <v>0</v>
      </c>
      <c r="Y884" s="116" t="e">
        <f t="shared" si="194"/>
        <v>#DIV/0!</v>
      </c>
      <c r="Z884" s="180"/>
    </row>
    <row r="885" spans="1:26" s="192" customFormat="1" outlineLevel="1">
      <c r="A885" s="103"/>
      <c r="B885" s="181" t="s">
        <v>141</v>
      </c>
      <c r="C885" s="190">
        <v>2231</v>
      </c>
      <c r="D885" s="111"/>
      <c r="E885" s="111"/>
      <c r="F885" s="111">
        <f>F886+F887+F888+F889</f>
        <v>0</v>
      </c>
      <c r="G885" s="111"/>
      <c r="H885" s="111">
        <f>H886+H887+H888+H889</f>
        <v>0</v>
      </c>
      <c r="I885" s="111"/>
      <c r="J885" s="155">
        <f>J886+J887</f>
        <v>0</v>
      </c>
      <c r="K885" s="155">
        <f>K886+K887+K888+K889</f>
        <v>0</v>
      </c>
      <c r="L885" s="111">
        <f>L886+L887+L888+L889</f>
        <v>0</v>
      </c>
      <c r="M885" s="111"/>
      <c r="N885" s="111">
        <f>N886+N887+N888+N889</f>
        <v>0</v>
      </c>
      <c r="O885" s="111"/>
      <c r="P885" s="111">
        <f>P886+P887+P888+P889</f>
        <v>0</v>
      </c>
      <c r="Q885" s="111"/>
      <c r="R885" s="116">
        <f t="shared" si="188"/>
        <v>0</v>
      </c>
      <c r="S885" s="116" t="e">
        <f t="shared" si="196"/>
        <v>#DIV/0!</v>
      </c>
      <c r="T885" s="117">
        <f t="shared" si="189"/>
        <v>0</v>
      </c>
      <c r="U885" s="117" t="e">
        <f t="shared" si="190"/>
        <v>#DIV/0!</v>
      </c>
      <c r="V885" s="116">
        <f t="shared" si="191"/>
        <v>0</v>
      </c>
      <c r="W885" s="116" t="e">
        <f t="shared" si="192"/>
        <v>#DIV/0!</v>
      </c>
      <c r="X885" s="116">
        <f t="shared" si="193"/>
        <v>0</v>
      </c>
      <c r="Y885" s="116" t="e">
        <f t="shared" si="194"/>
        <v>#DIV/0!</v>
      </c>
      <c r="Z885" s="191"/>
    </row>
    <row r="886" spans="1:26" outlineLevel="1">
      <c r="A886" s="103"/>
      <c r="B886" s="128" t="s">
        <v>113</v>
      </c>
      <c r="C886" s="119">
        <v>22311100</v>
      </c>
      <c r="D886" s="120"/>
      <c r="E886" s="120"/>
      <c r="F886" s="120"/>
      <c r="G886" s="120"/>
      <c r="H886" s="120"/>
      <c r="I886" s="120"/>
      <c r="J886" s="158"/>
      <c r="K886" s="158"/>
      <c r="L886" s="120"/>
      <c r="M886" s="120"/>
      <c r="N886" s="120"/>
      <c r="O886" s="120"/>
      <c r="P886" s="120"/>
      <c r="Q886" s="120"/>
      <c r="R886" s="116">
        <f t="shared" si="188"/>
        <v>0</v>
      </c>
      <c r="S886" s="116" t="e">
        <f t="shared" si="196"/>
        <v>#DIV/0!</v>
      </c>
      <c r="T886" s="117">
        <f t="shared" si="189"/>
        <v>0</v>
      </c>
      <c r="U886" s="117" t="e">
        <f t="shared" si="190"/>
        <v>#DIV/0!</v>
      </c>
      <c r="V886" s="116">
        <f t="shared" si="191"/>
        <v>0</v>
      </c>
      <c r="W886" s="116" t="e">
        <f t="shared" si="192"/>
        <v>#DIV/0!</v>
      </c>
      <c r="X886" s="116">
        <f t="shared" si="193"/>
        <v>0</v>
      </c>
      <c r="Y886" s="116" t="e">
        <f t="shared" si="194"/>
        <v>#DIV/0!</v>
      </c>
      <c r="Z886" s="180"/>
    </row>
    <row r="887" spans="1:26" outlineLevel="1">
      <c r="A887" s="103"/>
      <c r="B887" s="128" t="s">
        <v>114</v>
      </c>
      <c r="C887" s="119">
        <v>22311200</v>
      </c>
      <c r="D887" s="120">
        <v>440.03699999999998</v>
      </c>
      <c r="E887" s="120"/>
      <c r="F887" s="120"/>
      <c r="G887" s="120"/>
      <c r="H887" s="120"/>
      <c r="I887" s="120"/>
      <c r="J887" s="158"/>
      <c r="K887" s="158"/>
      <c r="L887" s="120"/>
      <c r="M887" s="120"/>
      <c r="N887" s="120"/>
      <c r="O887" s="120"/>
      <c r="P887" s="120"/>
      <c r="Q887" s="120"/>
      <c r="R887" s="116">
        <f t="shared" si="188"/>
        <v>-440.03699999999998</v>
      </c>
      <c r="S887" s="116">
        <f t="shared" si="196"/>
        <v>0</v>
      </c>
      <c r="T887" s="117">
        <f t="shared" si="189"/>
        <v>0</v>
      </c>
      <c r="U887" s="117" t="e">
        <f t="shared" si="190"/>
        <v>#DIV/0!</v>
      </c>
      <c r="V887" s="116">
        <f t="shared" si="191"/>
        <v>0</v>
      </c>
      <c r="W887" s="116" t="e">
        <f t="shared" si="192"/>
        <v>#DIV/0!</v>
      </c>
      <c r="X887" s="116">
        <f t="shared" si="193"/>
        <v>0</v>
      </c>
      <c r="Y887" s="116" t="e">
        <f t="shared" si="194"/>
        <v>#DIV/0!</v>
      </c>
      <c r="Z887" s="180"/>
    </row>
    <row r="888" spans="1:26" ht="25.5" outlineLevel="1">
      <c r="A888" s="103"/>
      <c r="B888" s="128" t="s">
        <v>115</v>
      </c>
      <c r="C888" s="119">
        <v>22311300</v>
      </c>
      <c r="D888" s="120"/>
      <c r="E888" s="120"/>
      <c r="F888" s="120"/>
      <c r="G888" s="120"/>
      <c r="H888" s="120"/>
      <c r="I888" s="120"/>
      <c r="J888" s="158"/>
      <c r="K888" s="158"/>
      <c r="L888" s="120"/>
      <c r="M888" s="120"/>
      <c r="N888" s="120"/>
      <c r="O888" s="120"/>
      <c r="P888" s="120"/>
      <c r="Q888" s="120"/>
      <c r="R888" s="116">
        <f t="shared" si="188"/>
        <v>0</v>
      </c>
      <c r="S888" s="116" t="e">
        <f t="shared" si="196"/>
        <v>#DIV/0!</v>
      </c>
      <c r="T888" s="117">
        <f t="shared" si="189"/>
        <v>0</v>
      </c>
      <c r="U888" s="117" t="e">
        <f t="shared" si="190"/>
        <v>#DIV/0!</v>
      </c>
      <c r="V888" s="116">
        <f t="shared" si="191"/>
        <v>0</v>
      </c>
      <c r="W888" s="116" t="e">
        <f t="shared" si="192"/>
        <v>#DIV/0!</v>
      </c>
      <c r="X888" s="116">
        <f t="shared" si="193"/>
        <v>0</v>
      </c>
      <c r="Y888" s="116" t="e">
        <f t="shared" si="194"/>
        <v>#DIV/0!</v>
      </c>
      <c r="Z888" s="180"/>
    </row>
    <row r="889" spans="1:26" ht="13.5" customHeight="1" outlineLevel="1">
      <c r="A889" s="103"/>
      <c r="B889" s="128" t="s">
        <v>116</v>
      </c>
      <c r="C889" s="119">
        <v>22311400</v>
      </c>
      <c r="D889" s="120"/>
      <c r="E889" s="120"/>
      <c r="F889" s="120"/>
      <c r="G889" s="120"/>
      <c r="H889" s="120"/>
      <c r="I889" s="120"/>
      <c r="J889" s="158"/>
      <c r="K889" s="158"/>
      <c r="L889" s="120"/>
      <c r="M889" s="120"/>
      <c r="N889" s="120"/>
      <c r="O889" s="120"/>
      <c r="P889" s="120"/>
      <c r="Q889" s="120"/>
      <c r="R889" s="116">
        <f t="shared" si="188"/>
        <v>0</v>
      </c>
      <c r="S889" s="116" t="e">
        <f t="shared" si="196"/>
        <v>#DIV/0!</v>
      </c>
      <c r="T889" s="117">
        <f t="shared" si="189"/>
        <v>0</v>
      </c>
      <c r="U889" s="117" t="e">
        <f t="shared" si="190"/>
        <v>#DIV/0!</v>
      </c>
      <c r="V889" s="116">
        <f t="shared" si="191"/>
        <v>0</v>
      </c>
      <c r="W889" s="116" t="e">
        <f t="shared" si="192"/>
        <v>#DIV/0!</v>
      </c>
      <c r="X889" s="116">
        <f t="shared" si="193"/>
        <v>0</v>
      </c>
      <c r="Y889" s="116" t="e">
        <f t="shared" si="194"/>
        <v>#DIV/0!</v>
      </c>
      <c r="Z889" s="180"/>
    </row>
    <row r="890" spans="1:26" ht="13.5" customHeight="1" outlineLevel="1">
      <c r="A890" s="103"/>
      <c r="B890" s="128" t="s">
        <v>117</v>
      </c>
      <c r="C890" s="119">
        <v>2235</v>
      </c>
      <c r="D890" s="120"/>
      <c r="E890" s="120"/>
      <c r="F890" s="120"/>
      <c r="G890" s="120"/>
      <c r="H890" s="120"/>
      <c r="I890" s="120"/>
      <c r="J890" s="158"/>
      <c r="K890" s="158"/>
      <c r="L890" s="120"/>
      <c r="M890" s="120"/>
      <c r="N890" s="120"/>
      <c r="O890" s="120"/>
      <c r="P890" s="120"/>
      <c r="Q890" s="120"/>
      <c r="R890" s="116">
        <f t="shared" si="188"/>
        <v>0</v>
      </c>
      <c r="S890" s="116" t="e">
        <f t="shared" si="196"/>
        <v>#DIV/0!</v>
      </c>
      <c r="T890" s="117">
        <f t="shared" si="189"/>
        <v>0</v>
      </c>
      <c r="U890" s="117" t="e">
        <f t="shared" si="190"/>
        <v>#DIV/0!</v>
      </c>
      <c r="V890" s="116">
        <f t="shared" si="191"/>
        <v>0</v>
      </c>
      <c r="W890" s="116" t="e">
        <f t="shared" si="192"/>
        <v>#DIV/0!</v>
      </c>
      <c r="X890" s="116">
        <f t="shared" si="193"/>
        <v>0</v>
      </c>
      <c r="Y890" s="116" t="e">
        <f t="shared" si="194"/>
        <v>#DIV/0!</v>
      </c>
      <c r="Z890" s="180"/>
    </row>
    <row r="891" spans="1:26" ht="13.5" customHeight="1" outlineLevel="1">
      <c r="A891" s="103"/>
      <c r="B891" s="118" t="s">
        <v>118</v>
      </c>
      <c r="C891" s="135">
        <v>2511</v>
      </c>
      <c r="D891" s="120"/>
      <c r="E891" s="120"/>
      <c r="F891" s="120"/>
      <c r="G891" s="120"/>
      <c r="H891" s="120"/>
      <c r="I891" s="120"/>
      <c r="J891" s="158"/>
      <c r="K891" s="158"/>
      <c r="L891" s="120"/>
      <c r="M891" s="120"/>
      <c r="N891" s="120"/>
      <c r="O891" s="120"/>
      <c r="P891" s="120"/>
      <c r="Q891" s="120"/>
      <c r="R891" s="116">
        <f t="shared" si="188"/>
        <v>0</v>
      </c>
      <c r="S891" s="116" t="e">
        <f t="shared" si="196"/>
        <v>#DIV/0!</v>
      </c>
      <c r="T891" s="117">
        <f t="shared" si="189"/>
        <v>0</v>
      </c>
      <c r="U891" s="117" t="e">
        <f t="shared" si="190"/>
        <v>#DIV/0!</v>
      </c>
      <c r="V891" s="116">
        <f t="shared" si="191"/>
        <v>0</v>
      </c>
      <c r="W891" s="116" t="e">
        <f t="shared" si="192"/>
        <v>#DIV/0!</v>
      </c>
      <c r="X891" s="116">
        <f t="shared" si="193"/>
        <v>0</v>
      </c>
      <c r="Y891" s="116" t="e">
        <f t="shared" si="194"/>
        <v>#DIV/0!</v>
      </c>
      <c r="Z891" s="180"/>
    </row>
    <row r="892" spans="1:26" ht="13.5" customHeight="1" outlineLevel="1">
      <c r="A892" s="103"/>
      <c r="B892" s="118" t="s">
        <v>119</v>
      </c>
      <c r="C892" s="135">
        <v>2512</v>
      </c>
      <c r="D892" s="120"/>
      <c r="E892" s="120"/>
      <c r="F892" s="120"/>
      <c r="G892" s="120"/>
      <c r="H892" s="120"/>
      <c r="I892" s="120"/>
      <c r="J892" s="158"/>
      <c r="K892" s="158"/>
      <c r="L892" s="120"/>
      <c r="M892" s="120"/>
      <c r="N892" s="120"/>
      <c r="O892" s="120"/>
      <c r="P892" s="120"/>
      <c r="Q892" s="120"/>
      <c r="R892" s="116">
        <f t="shared" si="188"/>
        <v>0</v>
      </c>
      <c r="S892" s="116" t="e">
        <f t="shared" si="196"/>
        <v>#DIV/0!</v>
      </c>
      <c r="T892" s="117">
        <f t="shared" si="189"/>
        <v>0</v>
      </c>
      <c r="U892" s="117" t="e">
        <f t="shared" si="190"/>
        <v>#DIV/0!</v>
      </c>
      <c r="V892" s="116">
        <f t="shared" si="191"/>
        <v>0</v>
      </c>
      <c r="W892" s="116" t="e">
        <f t="shared" si="192"/>
        <v>#DIV/0!</v>
      </c>
      <c r="X892" s="116">
        <f t="shared" si="193"/>
        <v>0</v>
      </c>
      <c r="Y892" s="116" t="e">
        <f t="shared" si="194"/>
        <v>#DIV/0!</v>
      </c>
      <c r="Z892" s="180"/>
    </row>
    <row r="893" spans="1:26" ht="13.5" customHeight="1" outlineLevel="1">
      <c r="A893" s="103"/>
      <c r="B893" s="118" t="s">
        <v>146</v>
      </c>
      <c r="C893" s="135">
        <v>2521</v>
      </c>
      <c r="D893" s="120"/>
      <c r="E893" s="120"/>
      <c r="F893" s="120"/>
      <c r="G893" s="120"/>
      <c r="H893" s="120"/>
      <c r="I893" s="120"/>
      <c r="J893" s="158"/>
      <c r="K893" s="158"/>
      <c r="L893" s="120"/>
      <c r="M893" s="120"/>
      <c r="N893" s="120"/>
      <c r="O893" s="120"/>
      <c r="P893" s="120"/>
      <c r="Q893" s="120"/>
      <c r="R893" s="116">
        <f t="shared" si="188"/>
        <v>0</v>
      </c>
      <c r="S893" s="116" t="e">
        <f t="shared" si="196"/>
        <v>#DIV/0!</v>
      </c>
      <c r="T893" s="117">
        <f t="shared" si="189"/>
        <v>0</v>
      </c>
      <c r="U893" s="117" t="e">
        <f t="shared" si="190"/>
        <v>#DIV/0!</v>
      </c>
      <c r="V893" s="116">
        <f t="shared" si="191"/>
        <v>0</v>
      </c>
      <c r="W893" s="116" t="e">
        <f t="shared" si="192"/>
        <v>#DIV/0!</v>
      </c>
      <c r="X893" s="116">
        <f t="shared" si="193"/>
        <v>0</v>
      </c>
      <c r="Y893" s="116" t="e">
        <f t="shared" si="194"/>
        <v>#DIV/0!</v>
      </c>
      <c r="Z893" s="180"/>
    </row>
    <row r="894" spans="1:26" outlineLevel="1">
      <c r="A894" s="103"/>
      <c r="B894" s="139" t="s">
        <v>124</v>
      </c>
      <c r="C894" s="129">
        <v>2823</v>
      </c>
      <c r="D894" s="120"/>
      <c r="E894" s="120"/>
      <c r="F894" s="120"/>
      <c r="G894" s="120"/>
      <c r="H894" s="120">
        <v>449.7</v>
      </c>
      <c r="I894" s="120"/>
      <c r="J894" s="158"/>
      <c r="K894" s="158"/>
      <c r="L894" s="120"/>
      <c r="M894" s="120"/>
      <c r="N894" s="120"/>
      <c r="O894" s="120"/>
      <c r="P894" s="120"/>
      <c r="Q894" s="120"/>
      <c r="R894" s="116">
        <f t="shared" ref="R894:R957" si="200">F894-D894</f>
        <v>0</v>
      </c>
      <c r="S894" s="116" t="e">
        <f t="shared" si="196"/>
        <v>#DIV/0!</v>
      </c>
      <c r="T894" s="117">
        <f t="shared" ref="T894:T957" si="201">L894-F894</f>
        <v>0</v>
      </c>
      <c r="U894" s="117" t="e">
        <f t="shared" ref="U894:U957" si="202">L894/F894*100</f>
        <v>#DIV/0!</v>
      </c>
      <c r="V894" s="116">
        <f t="shared" ref="V894:V957" si="203">N894-L894</f>
        <v>0</v>
      </c>
      <c r="W894" s="116" t="e">
        <f t="shared" ref="W894:W957" si="204">+N894/L894*100</f>
        <v>#DIV/0!</v>
      </c>
      <c r="X894" s="116">
        <f t="shared" ref="X894:X957" si="205">P894-N894</f>
        <v>0</v>
      </c>
      <c r="Y894" s="116" t="e">
        <f t="shared" ref="Y894:Y957" si="206">+P894/N894*100</f>
        <v>#DIV/0!</v>
      </c>
      <c r="Z894" s="180"/>
    </row>
    <row r="895" spans="1:26" outlineLevel="1">
      <c r="A895" s="103"/>
      <c r="B895" s="140" t="s">
        <v>126</v>
      </c>
      <c r="C895" s="135"/>
      <c r="D895" s="141">
        <f t="shared" ref="D895:Q895" si="207">SUM(D896:D898)</f>
        <v>25179.52</v>
      </c>
      <c r="E895" s="141">
        <f t="shared" si="207"/>
        <v>0</v>
      </c>
      <c r="F895" s="141">
        <f t="shared" si="207"/>
        <v>6306.3</v>
      </c>
      <c r="G895" s="141">
        <f t="shared" si="207"/>
        <v>0</v>
      </c>
      <c r="H895" s="141">
        <f t="shared" si="207"/>
        <v>15808.6</v>
      </c>
      <c r="I895" s="141">
        <f t="shared" si="207"/>
        <v>0</v>
      </c>
      <c r="J895" s="169">
        <f t="shared" si="207"/>
        <v>5127</v>
      </c>
      <c r="K895" s="169">
        <f t="shared" si="207"/>
        <v>0</v>
      </c>
      <c r="L895" s="141">
        <f t="shared" si="207"/>
        <v>90</v>
      </c>
      <c r="M895" s="141">
        <f t="shared" si="207"/>
        <v>0</v>
      </c>
      <c r="N895" s="141">
        <f>SUM(N896:N898)</f>
        <v>90</v>
      </c>
      <c r="O895" s="141">
        <f t="shared" si="207"/>
        <v>0</v>
      </c>
      <c r="P895" s="141">
        <f>SUM(P896:P898)</f>
        <v>90</v>
      </c>
      <c r="Q895" s="141">
        <f t="shared" si="207"/>
        <v>0</v>
      </c>
      <c r="R895" s="116">
        <f t="shared" si="200"/>
        <v>-18873.22</v>
      </c>
      <c r="S895" s="116">
        <f t="shared" si="196"/>
        <v>25.04535431970109</v>
      </c>
      <c r="T895" s="117">
        <f t="shared" si="201"/>
        <v>-6216.3</v>
      </c>
      <c r="U895" s="117">
        <f t="shared" si="202"/>
        <v>1.4271442842871414</v>
      </c>
      <c r="V895" s="116">
        <f t="shared" si="203"/>
        <v>0</v>
      </c>
      <c r="W895" s="116">
        <f t="shared" si="204"/>
        <v>100</v>
      </c>
      <c r="X895" s="116">
        <f t="shared" si="205"/>
        <v>0</v>
      </c>
      <c r="Y895" s="116">
        <f t="shared" si="206"/>
        <v>100</v>
      </c>
      <c r="Z895" s="180"/>
    </row>
    <row r="896" spans="1:26" outlineLevel="1">
      <c r="A896" s="103"/>
      <c r="B896" s="118" t="s">
        <v>127</v>
      </c>
      <c r="C896" s="119">
        <v>3111</v>
      </c>
      <c r="D896" s="193"/>
      <c r="E896" s="120"/>
      <c r="F896" s="120">
        <v>0</v>
      </c>
      <c r="G896" s="120"/>
      <c r="H896" s="120">
        <v>0</v>
      </c>
      <c r="I896" s="120"/>
      <c r="J896" s="158"/>
      <c r="K896" s="158"/>
      <c r="L896" s="120"/>
      <c r="M896" s="120"/>
      <c r="N896" s="120"/>
      <c r="O896" s="120"/>
      <c r="P896" s="120"/>
      <c r="Q896" s="120"/>
      <c r="R896" s="116">
        <f t="shared" si="200"/>
        <v>0</v>
      </c>
      <c r="S896" s="116" t="e">
        <f t="shared" si="196"/>
        <v>#DIV/0!</v>
      </c>
      <c r="T896" s="117">
        <f t="shared" si="201"/>
        <v>0</v>
      </c>
      <c r="U896" s="117" t="e">
        <f t="shared" si="202"/>
        <v>#DIV/0!</v>
      </c>
      <c r="V896" s="116">
        <f t="shared" si="203"/>
        <v>0</v>
      </c>
      <c r="W896" s="116" t="e">
        <f t="shared" si="204"/>
        <v>#DIV/0!</v>
      </c>
      <c r="X896" s="116">
        <f t="shared" si="205"/>
        <v>0</v>
      </c>
      <c r="Y896" s="116" t="e">
        <f t="shared" si="206"/>
        <v>#DIV/0!</v>
      </c>
      <c r="Z896" s="180"/>
    </row>
    <row r="897" spans="1:26" outlineLevel="1">
      <c r="A897" s="103"/>
      <c r="B897" s="118" t="s">
        <v>128</v>
      </c>
      <c r="C897" s="119">
        <v>3112</v>
      </c>
      <c r="D897" s="193">
        <v>734.22</v>
      </c>
      <c r="E897" s="120"/>
      <c r="F897" s="120">
        <v>426</v>
      </c>
      <c r="G897" s="120"/>
      <c r="H897" s="120">
        <v>426</v>
      </c>
      <c r="I897" s="120"/>
      <c r="J897" s="158"/>
      <c r="K897" s="158"/>
      <c r="L897" s="120">
        <v>90</v>
      </c>
      <c r="M897" s="120"/>
      <c r="N897" s="120">
        <v>90</v>
      </c>
      <c r="O897" s="120"/>
      <c r="P897" s="120">
        <v>90</v>
      </c>
      <c r="Q897" s="120"/>
      <c r="R897" s="116">
        <f t="shared" si="200"/>
        <v>-308.22000000000003</v>
      </c>
      <c r="S897" s="116">
        <f t="shared" si="196"/>
        <v>58.020756721418643</v>
      </c>
      <c r="T897" s="117">
        <f t="shared" si="201"/>
        <v>-336</v>
      </c>
      <c r="U897" s="117">
        <f t="shared" si="202"/>
        <v>21.12676056338028</v>
      </c>
      <c r="V897" s="116">
        <f t="shared" si="203"/>
        <v>0</v>
      </c>
      <c r="W897" s="116">
        <f t="shared" si="204"/>
        <v>100</v>
      </c>
      <c r="X897" s="116">
        <f t="shared" si="205"/>
        <v>0</v>
      </c>
      <c r="Y897" s="116">
        <f t="shared" si="206"/>
        <v>100</v>
      </c>
      <c r="Z897" s="180"/>
    </row>
    <row r="898" spans="1:26" outlineLevel="1">
      <c r="A898" s="103"/>
      <c r="B898" s="118" t="s">
        <v>131</v>
      </c>
      <c r="C898" s="119">
        <v>3141</v>
      </c>
      <c r="D898" s="193">
        <v>24445.3</v>
      </c>
      <c r="E898" s="120"/>
      <c r="F898" s="120">
        <v>5880.3</v>
      </c>
      <c r="G898" s="120"/>
      <c r="H898" s="120">
        <v>15382.6</v>
      </c>
      <c r="I898" s="120"/>
      <c r="J898" s="158">
        <v>5127</v>
      </c>
      <c r="K898" s="158"/>
      <c r="L898" s="120"/>
      <c r="M898" s="120"/>
      <c r="N898" s="120"/>
      <c r="O898" s="120"/>
      <c r="P898" s="120"/>
      <c r="Q898" s="120"/>
      <c r="R898" s="116">
        <f t="shared" si="200"/>
        <v>-18565</v>
      </c>
      <c r="S898" s="116">
        <f t="shared" si="196"/>
        <v>24.054930804694564</v>
      </c>
      <c r="T898" s="117">
        <f t="shared" si="201"/>
        <v>-5880.3</v>
      </c>
      <c r="U898" s="117">
        <f t="shared" si="202"/>
        <v>0</v>
      </c>
      <c r="V898" s="116">
        <f t="shared" si="203"/>
        <v>0</v>
      </c>
      <c r="W898" s="116" t="e">
        <f t="shared" si="204"/>
        <v>#DIV/0!</v>
      </c>
      <c r="X898" s="116">
        <f t="shared" si="205"/>
        <v>0</v>
      </c>
      <c r="Y898" s="116" t="e">
        <f t="shared" si="206"/>
        <v>#DIV/0!</v>
      </c>
      <c r="Z898" s="180"/>
    </row>
    <row r="899" spans="1:26" outlineLevel="1">
      <c r="A899" s="103"/>
      <c r="B899" s="118"/>
      <c r="C899" s="119"/>
      <c r="D899" s="120"/>
      <c r="E899" s="120"/>
      <c r="F899" s="120"/>
      <c r="G899" s="120"/>
      <c r="H899" s="120"/>
      <c r="I899" s="120"/>
      <c r="J899" s="158"/>
      <c r="K899" s="158"/>
      <c r="L899" s="120"/>
      <c r="M899" s="120"/>
      <c r="N899" s="120"/>
      <c r="O899" s="120"/>
      <c r="P899" s="120"/>
      <c r="Q899" s="120"/>
      <c r="R899" s="116">
        <f t="shared" si="200"/>
        <v>0</v>
      </c>
      <c r="S899" s="116" t="e">
        <f t="shared" si="196"/>
        <v>#DIV/0!</v>
      </c>
      <c r="T899" s="117">
        <f t="shared" si="201"/>
        <v>0</v>
      </c>
      <c r="U899" s="117" t="e">
        <f t="shared" si="202"/>
        <v>#DIV/0!</v>
      </c>
      <c r="V899" s="116">
        <f t="shared" si="203"/>
        <v>0</v>
      </c>
      <c r="W899" s="116" t="e">
        <f t="shared" si="204"/>
        <v>#DIV/0!</v>
      </c>
      <c r="X899" s="116">
        <f t="shared" si="205"/>
        <v>0</v>
      </c>
      <c r="Y899" s="116" t="e">
        <f t="shared" si="206"/>
        <v>#DIV/0!</v>
      </c>
      <c r="Z899" s="180"/>
    </row>
    <row r="900" spans="1:26" outlineLevel="1">
      <c r="A900" s="103">
        <v>18</v>
      </c>
      <c r="B900" s="175" t="s">
        <v>175</v>
      </c>
      <c r="C900" s="154" t="s">
        <v>176</v>
      </c>
      <c r="D900" s="151"/>
      <c r="E900" s="151"/>
      <c r="F900" s="151"/>
      <c r="G900" s="151"/>
      <c r="H900" s="151"/>
      <c r="I900" s="151"/>
      <c r="J900" s="152"/>
      <c r="K900" s="152"/>
      <c r="L900" s="151"/>
      <c r="M900" s="151"/>
      <c r="N900" s="151"/>
      <c r="O900" s="151"/>
      <c r="P900" s="151"/>
      <c r="Q900" s="151"/>
      <c r="R900" s="116">
        <f t="shared" si="200"/>
        <v>0</v>
      </c>
      <c r="S900" s="116" t="e">
        <f t="shared" si="196"/>
        <v>#DIV/0!</v>
      </c>
      <c r="T900" s="117">
        <f t="shared" si="201"/>
        <v>0</v>
      </c>
      <c r="U900" s="117" t="e">
        <f t="shared" si="202"/>
        <v>#DIV/0!</v>
      </c>
      <c r="V900" s="116">
        <f t="shared" si="203"/>
        <v>0</v>
      </c>
      <c r="W900" s="116" t="e">
        <f t="shared" si="204"/>
        <v>#DIV/0!</v>
      </c>
      <c r="X900" s="116">
        <f t="shared" si="205"/>
        <v>0</v>
      </c>
      <c r="Y900" s="116" t="e">
        <f t="shared" si="206"/>
        <v>#DIV/0!</v>
      </c>
      <c r="Z900" s="180"/>
    </row>
    <row r="901" spans="1:26" outlineLevel="1">
      <c r="A901" s="103"/>
      <c r="B901" s="176" t="s">
        <v>134</v>
      </c>
      <c r="C901" s="154"/>
      <c r="D901" s="111">
        <f t="shared" ref="D901:Q901" si="208">SUM(D902:D908,D913:D930)</f>
        <v>6915.1</v>
      </c>
      <c r="E901" s="111">
        <f t="shared" si="208"/>
        <v>0</v>
      </c>
      <c r="F901" s="111">
        <f t="shared" si="208"/>
        <v>7000</v>
      </c>
      <c r="G901" s="111">
        <f t="shared" si="208"/>
        <v>0</v>
      </c>
      <c r="H901" s="111">
        <f t="shared" si="208"/>
        <v>106143.2</v>
      </c>
      <c r="I901" s="111">
        <f t="shared" si="208"/>
        <v>0</v>
      </c>
      <c r="J901" s="155">
        <f t="shared" si="208"/>
        <v>90240.6</v>
      </c>
      <c r="K901" s="155">
        <f t="shared" si="208"/>
        <v>0</v>
      </c>
      <c r="L901" s="111">
        <f t="shared" si="208"/>
        <v>0</v>
      </c>
      <c r="M901" s="111">
        <f t="shared" si="208"/>
        <v>0</v>
      </c>
      <c r="N901" s="111">
        <f t="shared" si="208"/>
        <v>0</v>
      </c>
      <c r="O901" s="111">
        <f t="shared" si="208"/>
        <v>0</v>
      </c>
      <c r="P901" s="111">
        <f t="shared" si="208"/>
        <v>0</v>
      </c>
      <c r="Q901" s="111">
        <f t="shared" si="208"/>
        <v>0</v>
      </c>
      <c r="R901" s="116">
        <f t="shared" si="200"/>
        <v>84.899999999999636</v>
      </c>
      <c r="S901" s="116">
        <f t="shared" si="196"/>
        <v>101.22774797182976</v>
      </c>
      <c r="T901" s="117">
        <f t="shared" si="201"/>
        <v>-7000</v>
      </c>
      <c r="U901" s="117">
        <f t="shared" si="202"/>
        <v>0</v>
      </c>
      <c r="V901" s="116">
        <f t="shared" si="203"/>
        <v>0</v>
      </c>
      <c r="W901" s="116" t="e">
        <f t="shared" si="204"/>
        <v>#DIV/0!</v>
      </c>
      <c r="X901" s="116">
        <f t="shared" si="205"/>
        <v>0</v>
      </c>
      <c r="Y901" s="116" t="e">
        <f t="shared" si="206"/>
        <v>#DIV/0!</v>
      </c>
      <c r="Z901" s="180"/>
    </row>
    <row r="902" spans="1:26" ht="12.75" customHeight="1" outlineLevel="1">
      <c r="A902" s="103"/>
      <c r="B902" s="118" t="s">
        <v>94</v>
      </c>
      <c r="C902" s="119">
        <v>2111</v>
      </c>
      <c r="D902" s="120"/>
      <c r="E902" s="120"/>
      <c r="F902" s="120"/>
      <c r="G902" s="120"/>
      <c r="H902" s="120"/>
      <c r="I902" s="120"/>
      <c r="J902" s="158"/>
      <c r="K902" s="158"/>
      <c r="L902" s="120"/>
      <c r="M902" s="120"/>
      <c r="N902" s="120"/>
      <c r="O902" s="120"/>
      <c r="P902" s="120"/>
      <c r="Q902" s="120"/>
      <c r="R902" s="116">
        <f t="shared" si="200"/>
        <v>0</v>
      </c>
      <c r="S902" s="116" t="e">
        <f t="shared" si="196"/>
        <v>#DIV/0!</v>
      </c>
      <c r="T902" s="117">
        <f t="shared" si="201"/>
        <v>0</v>
      </c>
      <c r="U902" s="117" t="e">
        <f t="shared" si="202"/>
        <v>#DIV/0!</v>
      </c>
      <c r="V902" s="116">
        <f t="shared" si="203"/>
        <v>0</v>
      </c>
      <c r="W902" s="116" t="e">
        <f t="shared" si="204"/>
        <v>#DIV/0!</v>
      </c>
      <c r="X902" s="116">
        <f t="shared" si="205"/>
        <v>0</v>
      </c>
      <c r="Y902" s="116" t="e">
        <f t="shared" si="206"/>
        <v>#DIV/0!</v>
      </c>
      <c r="Z902" s="180"/>
    </row>
    <row r="903" spans="1:26" ht="12.75" customHeight="1" outlineLevel="1">
      <c r="A903" s="103"/>
      <c r="B903" s="118" t="s">
        <v>135</v>
      </c>
      <c r="C903" s="119">
        <v>2121</v>
      </c>
      <c r="D903" s="120"/>
      <c r="E903" s="120"/>
      <c r="F903" s="120"/>
      <c r="G903" s="120"/>
      <c r="H903" s="120"/>
      <c r="I903" s="120"/>
      <c r="J903" s="158"/>
      <c r="K903" s="158"/>
      <c r="L903" s="120"/>
      <c r="M903" s="120"/>
      <c r="N903" s="120"/>
      <c r="O903" s="120"/>
      <c r="P903" s="120"/>
      <c r="Q903" s="120"/>
      <c r="R903" s="116">
        <f t="shared" si="200"/>
        <v>0</v>
      </c>
      <c r="S903" s="116" t="e">
        <f t="shared" si="196"/>
        <v>#DIV/0!</v>
      </c>
      <c r="T903" s="117">
        <f t="shared" si="201"/>
        <v>0</v>
      </c>
      <c r="U903" s="117" t="e">
        <f t="shared" si="202"/>
        <v>#DIV/0!</v>
      </c>
      <c r="V903" s="116">
        <f t="shared" si="203"/>
        <v>0</v>
      </c>
      <c r="W903" s="116" t="e">
        <f t="shared" si="204"/>
        <v>#DIV/0!</v>
      </c>
      <c r="X903" s="116">
        <f t="shared" si="205"/>
        <v>0</v>
      </c>
      <c r="Y903" s="116" t="e">
        <f t="shared" si="206"/>
        <v>#DIV/0!</v>
      </c>
      <c r="Z903" s="180"/>
    </row>
    <row r="904" spans="1:26" ht="12.75" customHeight="1" outlineLevel="1">
      <c r="A904" s="103"/>
      <c r="B904" s="160" t="s">
        <v>96</v>
      </c>
      <c r="C904" s="119">
        <v>2211</v>
      </c>
      <c r="D904" s="120"/>
      <c r="E904" s="120"/>
      <c r="F904" s="120"/>
      <c r="G904" s="120"/>
      <c r="H904" s="120"/>
      <c r="I904" s="120"/>
      <c r="J904" s="158"/>
      <c r="K904" s="158"/>
      <c r="L904" s="120"/>
      <c r="M904" s="120"/>
      <c r="N904" s="120"/>
      <c r="O904" s="120"/>
      <c r="P904" s="120"/>
      <c r="Q904" s="120"/>
      <c r="R904" s="116">
        <f t="shared" si="200"/>
        <v>0</v>
      </c>
      <c r="S904" s="116" t="e">
        <f t="shared" si="196"/>
        <v>#DIV/0!</v>
      </c>
      <c r="T904" s="117">
        <f t="shared" si="201"/>
        <v>0</v>
      </c>
      <c r="U904" s="117" t="e">
        <f t="shared" si="202"/>
        <v>#DIV/0!</v>
      </c>
      <c r="V904" s="116">
        <f t="shared" si="203"/>
        <v>0</v>
      </c>
      <c r="W904" s="116" t="e">
        <f t="shared" si="204"/>
        <v>#DIV/0!</v>
      </c>
      <c r="X904" s="116">
        <f t="shared" si="205"/>
        <v>0</v>
      </c>
      <c r="Y904" s="116" t="e">
        <f t="shared" si="206"/>
        <v>#DIV/0!</v>
      </c>
      <c r="Z904" s="180"/>
    </row>
    <row r="905" spans="1:26" ht="13.5" customHeight="1" outlineLevel="1">
      <c r="A905" s="103"/>
      <c r="B905" s="122" t="s">
        <v>97</v>
      </c>
      <c r="C905" s="119">
        <v>2212</v>
      </c>
      <c r="D905" s="120"/>
      <c r="E905" s="120"/>
      <c r="F905" s="120"/>
      <c r="G905" s="120"/>
      <c r="H905" s="120"/>
      <c r="I905" s="120"/>
      <c r="J905" s="158"/>
      <c r="K905" s="158"/>
      <c r="L905" s="120"/>
      <c r="M905" s="120"/>
      <c r="N905" s="120"/>
      <c r="O905" s="120"/>
      <c r="P905" s="120"/>
      <c r="Q905" s="120"/>
      <c r="R905" s="116">
        <f t="shared" si="200"/>
        <v>0</v>
      </c>
      <c r="S905" s="116" t="e">
        <f t="shared" si="196"/>
        <v>#DIV/0!</v>
      </c>
      <c r="T905" s="117">
        <f t="shared" si="201"/>
        <v>0</v>
      </c>
      <c r="U905" s="117" t="e">
        <f t="shared" si="202"/>
        <v>#DIV/0!</v>
      </c>
      <c r="V905" s="116">
        <f t="shared" si="203"/>
        <v>0</v>
      </c>
      <c r="W905" s="116" t="e">
        <f t="shared" si="204"/>
        <v>#DIV/0!</v>
      </c>
      <c r="X905" s="116">
        <f t="shared" si="205"/>
        <v>0</v>
      </c>
      <c r="Y905" s="116" t="e">
        <f t="shared" si="206"/>
        <v>#DIV/0!</v>
      </c>
      <c r="Z905" s="180"/>
    </row>
    <row r="906" spans="1:26" ht="13.5" customHeight="1" outlineLevel="1">
      <c r="A906" s="103"/>
      <c r="B906" s="118" t="s">
        <v>98</v>
      </c>
      <c r="C906" s="119">
        <v>2213</v>
      </c>
      <c r="D906" s="120"/>
      <c r="E906" s="120"/>
      <c r="F906" s="120"/>
      <c r="G906" s="120"/>
      <c r="H906" s="120"/>
      <c r="I906" s="120"/>
      <c r="J906" s="158"/>
      <c r="K906" s="158"/>
      <c r="L906" s="120"/>
      <c r="M906" s="120"/>
      <c r="N906" s="120"/>
      <c r="O906" s="120"/>
      <c r="P906" s="120"/>
      <c r="Q906" s="120"/>
      <c r="R906" s="116">
        <f t="shared" si="200"/>
        <v>0</v>
      </c>
      <c r="S906" s="116" t="e">
        <f t="shared" si="196"/>
        <v>#DIV/0!</v>
      </c>
      <c r="T906" s="117">
        <f t="shared" si="201"/>
        <v>0</v>
      </c>
      <c r="U906" s="117" t="e">
        <f t="shared" si="202"/>
        <v>#DIV/0!</v>
      </c>
      <c r="V906" s="116">
        <f t="shared" si="203"/>
        <v>0</v>
      </c>
      <c r="W906" s="116" t="e">
        <f t="shared" si="204"/>
        <v>#DIV/0!</v>
      </c>
      <c r="X906" s="116">
        <f t="shared" si="205"/>
        <v>0</v>
      </c>
      <c r="Y906" s="116" t="e">
        <f t="shared" si="206"/>
        <v>#DIV/0!</v>
      </c>
      <c r="Z906" s="180"/>
    </row>
    <row r="907" spans="1:26" ht="13.5" customHeight="1" outlineLevel="1">
      <c r="A907" s="103"/>
      <c r="B907" s="118" t="s">
        <v>99</v>
      </c>
      <c r="C907" s="119">
        <v>2214</v>
      </c>
      <c r="D907" s="120"/>
      <c r="E907" s="120"/>
      <c r="F907" s="120"/>
      <c r="G907" s="120"/>
      <c r="H907" s="120"/>
      <c r="I907" s="120"/>
      <c r="J907" s="158"/>
      <c r="K907" s="158"/>
      <c r="L907" s="120"/>
      <c r="M907" s="120"/>
      <c r="N907" s="120"/>
      <c r="O907" s="120"/>
      <c r="P907" s="120"/>
      <c r="Q907" s="120"/>
      <c r="R907" s="116">
        <f t="shared" si="200"/>
        <v>0</v>
      </c>
      <c r="S907" s="116" t="e">
        <f t="shared" si="196"/>
        <v>#DIV/0!</v>
      </c>
      <c r="T907" s="117">
        <f t="shared" si="201"/>
        <v>0</v>
      </c>
      <c r="U907" s="117" t="e">
        <f t="shared" si="202"/>
        <v>#DIV/0!</v>
      </c>
      <c r="V907" s="116">
        <f t="shared" si="203"/>
        <v>0</v>
      </c>
      <c r="W907" s="116" t="e">
        <f t="shared" si="204"/>
        <v>#DIV/0!</v>
      </c>
      <c r="X907" s="116">
        <f t="shared" si="205"/>
        <v>0</v>
      </c>
      <c r="Y907" s="116" t="e">
        <f t="shared" si="206"/>
        <v>#DIV/0!</v>
      </c>
      <c r="Z907" s="180"/>
    </row>
    <row r="908" spans="1:26" ht="13.5" customHeight="1" outlineLevel="1">
      <c r="A908" s="103"/>
      <c r="B908" s="161" t="s">
        <v>100</v>
      </c>
      <c r="C908" s="124">
        <v>2215</v>
      </c>
      <c r="D908" s="125">
        <f t="shared" ref="D908:Q908" si="209">D909+D910+D911+D912</f>
        <v>0</v>
      </c>
      <c r="E908" s="125">
        <f t="shared" si="209"/>
        <v>0</v>
      </c>
      <c r="F908" s="125">
        <f t="shared" si="209"/>
        <v>0</v>
      </c>
      <c r="G908" s="125">
        <f t="shared" si="209"/>
        <v>0</v>
      </c>
      <c r="H908" s="125">
        <f t="shared" si="209"/>
        <v>0</v>
      </c>
      <c r="I908" s="125">
        <f t="shared" si="209"/>
        <v>0</v>
      </c>
      <c r="J908" s="163">
        <f t="shared" si="209"/>
        <v>0</v>
      </c>
      <c r="K908" s="163">
        <f t="shared" si="209"/>
        <v>0</v>
      </c>
      <c r="L908" s="125">
        <f t="shared" si="209"/>
        <v>0</v>
      </c>
      <c r="M908" s="125">
        <f t="shared" si="209"/>
        <v>0</v>
      </c>
      <c r="N908" s="125">
        <f t="shared" si="209"/>
        <v>0</v>
      </c>
      <c r="O908" s="125">
        <f t="shared" si="209"/>
        <v>0</v>
      </c>
      <c r="P908" s="125">
        <f t="shared" si="209"/>
        <v>0</v>
      </c>
      <c r="Q908" s="125">
        <f t="shared" si="209"/>
        <v>0</v>
      </c>
      <c r="R908" s="116">
        <f t="shared" si="200"/>
        <v>0</v>
      </c>
      <c r="S908" s="116" t="e">
        <f t="shared" si="196"/>
        <v>#DIV/0!</v>
      </c>
      <c r="T908" s="117">
        <f t="shared" si="201"/>
        <v>0</v>
      </c>
      <c r="U908" s="117" t="e">
        <f t="shared" si="202"/>
        <v>#DIV/0!</v>
      </c>
      <c r="V908" s="116">
        <f t="shared" si="203"/>
        <v>0</v>
      </c>
      <c r="W908" s="116" t="e">
        <f t="shared" si="204"/>
        <v>#DIV/0!</v>
      </c>
      <c r="X908" s="116">
        <f t="shared" si="205"/>
        <v>0</v>
      </c>
      <c r="Y908" s="116" t="e">
        <f t="shared" si="206"/>
        <v>#DIV/0!</v>
      </c>
      <c r="Z908" s="180"/>
    </row>
    <row r="909" spans="1:26" ht="13.5" customHeight="1" outlineLevel="1">
      <c r="A909" s="103"/>
      <c r="B909" s="126" t="s">
        <v>136</v>
      </c>
      <c r="C909" s="119">
        <v>22151</v>
      </c>
      <c r="D909" s="120"/>
      <c r="E909" s="120"/>
      <c r="F909" s="120"/>
      <c r="G909" s="120"/>
      <c r="H909" s="120"/>
      <c r="I909" s="120"/>
      <c r="J909" s="158"/>
      <c r="K909" s="158"/>
      <c r="L909" s="120"/>
      <c r="M909" s="120"/>
      <c r="N909" s="120"/>
      <c r="O909" s="120"/>
      <c r="P909" s="120"/>
      <c r="Q909" s="120"/>
      <c r="R909" s="116">
        <f t="shared" si="200"/>
        <v>0</v>
      </c>
      <c r="S909" s="116" t="e">
        <f t="shared" si="196"/>
        <v>#DIV/0!</v>
      </c>
      <c r="T909" s="117">
        <f t="shared" si="201"/>
        <v>0</v>
      </c>
      <c r="U909" s="117" t="e">
        <f t="shared" si="202"/>
        <v>#DIV/0!</v>
      </c>
      <c r="V909" s="116">
        <f t="shared" si="203"/>
        <v>0</v>
      </c>
      <c r="W909" s="116" t="e">
        <f t="shared" si="204"/>
        <v>#DIV/0!</v>
      </c>
      <c r="X909" s="116">
        <f t="shared" si="205"/>
        <v>0</v>
      </c>
      <c r="Y909" s="116" t="e">
        <f t="shared" si="206"/>
        <v>#DIV/0!</v>
      </c>
      <c r="Z909" s="180"/>
    </row>
    <row r="910" spans="1:26" ht="13.5" customHeight="1" outlineLevel="1">
      <c r="A910" s="103"/>
      <c r="B910" s="126" t="s">
        <v>137</v>
      </c>
      <c r="C910" s="119">
        <v>22152</v>
      </c>
      <c r="D910" s="120"/>
      <c r="E910" s="120"/>
      <c r="F910" s="120"/>
      <c r="G910" s="120"/>
      <c r="H910" s="120"/>
      <c r="I910" s="120"/>
      <c r="J910" s="158"/>
      <c r="K910" s="158"/>
      <c r="L910" s="120"/>
      <c r="M910" s="120"/>
      <c r="N910" s="120"/>
      <c r="O910" s="120"/>
      <c r="P910" s="120"/>
      <c r="Q910" s="120"/>
      <c r="R910" s="116">
        <f t="shared" si="200"/>
        <v>0</v>
      </c>
      <c r="S910" s="116" t="e">
        <f t="shared" si="196"/>
        <v>#DIV/0!</v>
      </c>
      <c r="T910" s="117">
        <f t="shared" si="201"/>
        <v>0</v>
      </c>
      <c r="U910" s="117" t="e">
        <f t="shared" si="202"/>
        <v>#DIV/0!</v>
      </c>
      <c r="V910" s="116">
        <f t="shared" si="203"/>
        <v>0</v>
      </c>
      <c r="W910" s="116" t="e">
        <f t="shared" si="204"/>
        <v>#DIV/0!</v>
      </c>
      <c r="X910" s="116">
        <f t="shared" si="205"/>
        <v>0</v>
      </c>
      <c r="Y910" s="116" t="e">
        <f t="shared" si="206"/>
        <v>#DIV/0!</v>
      </c>
      <c r="Z910" s="180"/>
    </row>
    <row r="911" spans="1:26" ht="13.5" customHeight="1" outlineLevel="1">
      <c r="A911" s="103"/>
      <c r="B911" s="126" t="s">
        <v>103</v>
      </c>
      <c r="C911" s="119">
        <v>22153</v>
      </c>
      <c r="D911" s="120"/>
      <c r="E911" s="120"/>
      <c r="F911" s="120"/>
      <c r="G911" s="120"/>
      <c r="H911" s="120"/>
      <c r="I911" s="120"/>
      <c r="J911" s="158"/>
      <c r="K911" s="158"/>
      <c r="L911" s="120"/>
      <c r="M911" s="120"/>
      <c r="N911" s="120"/>
      <c r="O911" s="120"/>
      <c r="P911" s="120"/>
      <c r="Q911" s="120"/>
      <c r="R911" s="116">
        <f t="shared" si="200"/>
        <v>0</v>
      </c>
      <c r="S911" s="116" t="e">
        <f t="shared" ref="S911:S974" si="210">+F911/D911*100</f>
        <v>#DIV/0!</v>
      </c>
      <c r="T911" s="117">
        <f t="shared" si="201"/>
        <v>0</v>
      </c>
      <c r="U911" s="117" t="e">
        <f t="shared" si="202"/>
        <v>#DIV/0!</v>
      </c>
      <c r="V911" s="116">
        <f t="shared" si="203"/>
        <v>0</v>
      </c>
      <c r="W911" s="116" t="e">
        <f t="shared" si="204"/>
        <v>#DIV/0!</v>
      </c>
      <c r="X911" s="116">
        <f t="shared" si="205"/>
        <v>0</v>
      </c>
      <c r="Y911" s="116" t="e">
        <f t="shared" si="206"/>
        <v>#DIV/0!</v>
      </c>
      <c r="Z911" s="180"/>
    </row>
    <row r="912" spans="1:26" ht="13.5" customHeight="1" outlineLevel="1">
      <c r="A912" s="103"/>
      <c r="B912" s="126" t="s">
        <v>138</v>
      </c>
      <c r="C912" s="119">
        <v>22154</v>
      </c>
      <c r="D912" s="120"/>
      <c r="E912" s="120"/>
      <c r="F912" s="120"/>
      <c r="G912" s="120"/>
      <c r="H912" s="120"/>
      <c r="I912" s="120"/>
      <c r="J912" s="158"/>
      <c r="K912" s="158"/>
      <c r="L912" s="120"/>
      <c r="M912" s="120"/>
      <c r="N912" s="120"/>
      <c r="O912" s="120"/>
      <c r="P912" s="120"/>
      <c r="Q912" s="120"/>
      <c r="R912" s="116">
        <f t="shared" si="200"/>
        <v>0</v>
      </c>
      <c r="S912" s="116" t="e">
        <f t="shared" si="210"/>
        <v>#DIV/0!</v>
      </c>
      <c r="T912" s="117">
        <f t="shared" si="201"/>
        <v>0</v>
      </c>
      <c r="U912" s="117" t="e">
        <f t="shared" si="202"/>
        <v>#DIV/0!</v>
      </c>
      <c r="V912" s="116">
        <f t="shared" si="203"/>
        <v>0</v>
      </c>
      <c r="W912" s="116" t="e">
        <f t="shared" si="204"/>
        <v>#DIV/0!</v>
      </c>
      <c r="X912" s="116">
        <f t="shared" si="205"/>
        <v>0</v>
      </c>
      <c r="Y912" s="116" t="e">
        <f t="shared" si="206"/>
        <v>#DIV/0!</v>
      </c>
      <c r="Z912" s="180"/>
    </row>
    <row r="913" spans="1:26" ht="13.5" customHeight="1" outlineLevel="1">
      <c r="A913" s="103"/>
      <c r="B913" s="122" t="s">
        <v>105</v>
      </c>
      <c r="C913" s="119">
        <v>2217</v>
      </c>
      <c r="D913" s="120"/>
      <c r="E913" s="120"/>
      <c r="F913" s="120"/>
      <c r="G913" s="120"/>
      <c r="H913" s="120"/>
      <c r="I913" s="120"/>
      <c r="J913" s="158"/>
      <c r="K913" s="158"/>
      <c r="L913" s="120"/>
      <c r="M913" s="120"/>
      <c r="N913" s="120"/>
      <c r="O913" s="120"/>
      <c r="P913" s="120"/>
      <c r="Q913" s="120"/>
      <c r="R913" s="116">
        <f t="shared" si="200"/>
        <v>0</v>
      </c>
      <c r="S913" s="116" t="e">
        <f t="shared" si="210"/>
        <v>#DIV/0!</v>
      </c>
      <c r="T913" s="117">
        <f t="shared" si="201"/>
        <v>0</v>
      </c>
      <c r="U913" s="117" t="e">
        <f t="shared" si="202"/>
        <v>#DIV/0!</v>
      </c>
      <c r="V913" s="116">
        <f t="shared" si="203"/>
        <v>0</v>
      </c>
      <c r="W913" s="116" t="e">
        <f t="shared" si="204"/>
        <v>#DIV/0!</v>
      </c>
      <c r="X913" s="116">
        <f t="shared" si="205"/>
        <v>0</v>
      </c>
      <c r="Y913" s="116" t="e">
        <f t="shared" si="206"/>
        <v>#DIV/0!</v>
      </c>
      <c r="Z913" s="180"/>
    </row>
    <row r="914" spans="1:26" ht="13.5" customHeight="1" outlineLevel="1">
      <c r="A914" s="103"/>
      <c r="B914" s="118" t="s">
        <v>106</v>
      </c>
      <c r="C914" s="119">
        <v>2218</v>
      </c>
      <c r="D914" s="120"/>
      <c r="E914" s="120"/>
      <c r="F914" s="120"/>
      <c r="G914" s="120"/>
      <c r="H914" s="120"/>
      <c r="I914" s="120"/>
      <c r="J914" s="158"/>
      <c r="K914" s="158"/>
      <c r="L914" s="120"/>
      <c r="M914" s="120"/>
      <c r="N914" s="120"/>
      <c r="O914" s="120"/>
      <c r="P914" s="120"/>
      <c r="Q914" s="120"/>
      <c r="R914" s="116">
        <f t="shared" si="200"/>
        <v>0</v>
      </c>
      <c r="S914" s="116" t="e">
        <f t="shared" si="210"/>
        <v>#DIV/0!</v>
      </c>
      <c r="T914" s="117">
        <f t="shared" si="201"/>
        <v>0</v>
      </c>
      <c r="U914" s="117" t="e">
        <f t="shared" si="202"/>
        <v>#DIV/0!</v>
      </c>
      <c r="V914" s="116">
        <f t="shared" si="203"/>
        <v>0</v>
      </c>
      <c r="W914" s="116" t="e">
        <f t="shared" si="204"/>
        <v>#DIV/0!</v>
      </c>
      <c r="X914" s="116">
        <f t="shared" si="205"/>
        <v>0</v>
      </c>
      <c r="Y914" s="116" t="e">
        <f t="shared" si="206"/>
        <v>#DIV/0!</v>
      </c>
      <c r="Z914" s="180"/>
    </row>
    <row r="915" spans="1:26" ht="13.5" customHeight="1" outlineLevel="1">
      <c r="A915" s="103"/>
      <c r="B915" s="118" t="s">
        <v>139</v>
      </c>
      <c r="C915" s="119">
        <v>2221</v>
      </c>
      <c r="D915" s="120"/>
      <c r="E915" s="120"/>
      <c r="F915" s="120"/>
      <c r="G915" s="120"/>
      <c r="H915" s="120"/>
      <c r="I915" s="120"/>
      <c r="J915" s="158"/>
      <c r="K915" s="158"/>
      <c r="L915" s="120"/>
      <c r="M915" s="120"/>
      <c r="N915" s="120"/>
      <c r="O915" s="120"/>
      <c r="P915" s="120"/>
      <c r="Q915" s="120"/>
      <c r="R915" s="116">
        <f t="shared" si="200"/>
        <v>0</v>
      </c>
      <c r="S915" s="116" t="e">
        <f t="shared" si="210"/>
        <v>#DIV/0!</v>
      </c>
      <c r="T915" s="117">
        <f t="shared" si="201"/>
        <v>0</v>
      </c>
      <c r="U915" s="117" t="e">
        <f t="shared" si="202"/>
        <v>#DIV/0!</v>
      </c>
      <c r="V915" s="116">
        <f t="shared" si="203"/>
        <v>0</v>
      </c>
      <c r="W915" s="116" t="e">
        <f t="shared" si="204"/>
        <v>#DIV/0!</v>
      </c>
      <c r="X915" s="116">
        <f t="shared" si="205"/>
        <v>0</v>
      </c>
      <c r="Y915" s="116" t="e">
        <f t="shared" si="206"/>
        <v>#DIV/0!</v>
      </c>
      <c r="Z915" s="180"/>
    </row>
    <row r="916" spans="1:26" ht="13.5" customHeight="1" outlineLevel="1">
      <c r="A916" s="103"/>
      <c r="B916" s="128" t="s">
        <v>108</v>
      </c>
      <c r="C916" s="119">
        <v>2222</v>
      </c>
      <c r="D916" s="120"/>
      <c r="E916" s="120"/>
      <c r="F916" s="120"/>
      <c r="G916" s="120"/>
      <c r="H916" s="120"/>
      <c r="I916" s="120"/>
      <c r="J916" s="158"/>
      <c r="K916" s="158"/>
      <c r="L916" s="120"/>
      <c r="M916" s="120"/>
      <c r="N916" s="120"/>
      <c r="O916" s="120"/>
      <c r="P916" s="120"/>
      <c r="Q916" s="120"/>
      <c r="R916" s="116">
        <f t="shared" si="200"/>
        <v>0</v>
      </c>
      <c r="S916" s="116" t="e">
        <f t="shared" si="210"/>
        <v>#DIV/0!</v>
      </c>
      <c r="T916" s="117">
        <f t="shared" si="201"/>
        <v>0</v>
      </c>
      <c r="U916" s="117" t="e">
        <f t="shared" si="202"/>
        <v>#DIV/0!</v>
      </c>
      <c r="V916" s="116">
        <f t="shared" si="203"/>
        <v>0</v>
      </c>
      <c r="W916" s="116" t="e">
        <f t="shared" si="204"/>
        <v>#DIV/0!</v>
      </c>
      <c r="X916" s="116">
        <f t="shared" si="205"/>
        <v>0</v>
      </c>
      <c r="Y916" s="116" t="e">
        <f t="shared" si="206"/>
        <v>#DIV/0!</v>
      </c>
      <c r="Z916" s="180"/>
    </row>
    <row r="917" spans="1:26" ht="39" customHeight="1" outlineLevel="1">
      <c r="A917" s="103"/>
      <c r="B917" s="128" t="s">
        <v>177</v>
      </c>
      <c r="C917" s="129">
        <v>2223</v>
      </c>
      <c r="D917" s="120"/>
      <c r="E917" s="120"/>
      <c r="F917" s="120"/>
      <c r="G917" s="120"/>
      <c r="H917" s="120"/>
      <c r="I917" s="120"/>
      <c r="J917" s="158"/>
      <c r="K917" s="158"/>
      <c r="L917" s="120"/>
      <c r="M917" s="120"/>
      <c r="N917" s="120"/>
      <c r="O917" s="120"/>
      <c r="P917" s="120"/>
      <c r="Q917" s="120"/>
      <c r="R917" s="116">
        <f t="shared" si="200"/>
        <v>0</v>
      </c>
      <c r="S917" s="116" t="e">
        <f t="shared" si="210"/>
        <v>#DIV/0!</v>
      </c>
      <c r="T917" s="117">
        <f t="shared" si="201"/>
        <v>0</v>
      </c>
      <c r="U917" s="117" t="e">
        <f t="shared" si="202"/>
        <v>#DIV/0!</v>
      </c>
      <c r="V917" s="116">
        <f t="shared" si="203"/>
        <v>0</v>
      </c>
      <c r="W917" s="116" t="e">
        <f t="shared" si="204"/>
        <v>#DIV/0!</v>
      </c>
      <c r="X917" s="116">
        <f t="shared" si="205"/>
        <v>0</v>
      </c>
      <c r="Y917" s="116" t="e">
        <f t="shared" si="206"/>
        <v>#DIV/0!</v>
      </c>
      <c r="Z917" s="180"/>
    </row>
    <row r="918" spans="1:26" ht="13.5" customHeight="1" outlineLevel="1">
      <c r="A918" s="103"/>
      <c r="B918" s="128" t="s">
        <v>145</v>
      </c>
      <c r="C918" s="119">
        <v>2224</v>
      </c>
      <c r="D918" s="120"/>
      <c r="E918" s="120"/>
      <c r="F918" s="120"/>
      <c r="G918" s="120"/>
      <c r="H918" s="120"/>
      <c r="I918" s="120"/>
      <c r="J918" s="158"/>
      <c r="K918" s="158"/>
      <c r="L918" s="120"/>
      <c r="M918" s="120"/>
      <c r="N918" s="120"/>
      <c r="O918" s="120"/>
      <c r="P918" s="120"/>
      <c r="Q918" s="120"/>
      <c r="R918" s="116">
        <f t="shared" si="200"/>
        <v>0</v>
      </c>
      <c r="S918" s="116" t="e">
        <f t="shared" si="210"/>
        <v>#DIV/0!</v>
      </c>
      <c r="T918" s="117">
        <f t="shared" si="201"/>
        <v>0</v>
      </c>
      <c r="U918" s="117" t="e">
        <f t="shared" si="202"/>
        <v>#DIV/0!</v>
      </c>
      <c r="V918" s="116">
        <f t="shared" si="203"/>
        <v>0</v>
      </c>
      <c r="W918" s="116" t="e">
        <f t="shared" si="204"/>
        <v>#DIV/0!</v>
      </c>
      <c r="X918" s="116">
        <f t="shared" si="205"/>
        <v>0</v>
      </c>
      <c r="Y918" s="116" t="e">
        <f t="shared" si="206"/>
        <v>#DIV/0!</v>
      </c>
      <c r="Z918" s="180"/>
    </row>
    <row r="919" spans="1:26" ht="13.5" customHeight="1" outlineLevel="1">
      <c r="A919" s="103"/>
      <c r="B919" s="128" t="s">
        <v>140</v>
      </c>
      <c r="C919" s="119">
        <v>2225</v>
      </c>
      <c r="D919" s="120"/>
      <c r="E919" s="120"/>
      <c r="F919" s="120"/>
      <c r="G919" s="120"/>
      <c r="H919" s="120"/>
      <c r="I919" s="120"/>
      <c r="J919" s="158"/>
      <c r="K919" s="158"/>
      <c r="L919" s="120"/>
      <c r="M919" s="120"/>
      <c r="N919" s="120"/>
      <c r="O919" s="120"/>
      <c r="P919" s="120"/>
      <c r="Q919" s="120"/>
      <c r="R919" s="116">
        <f t="shared" si="200"/>
        <v>0</v>
      </c>
      <c r="S919" s="116" t="e">
        <f t="shared" si="210"/>
        <v>#DIV/0!</v>
      </c>
      <c r="T919" s="117">
        <f t="shared" si="201"/>
        <v>0</v>
      </c>
      <c r="U919" s="117" t="e">
        <f t="shared" si="202"/>
        <v>#DIV/0!</v>
      </c>
      <c r="V919" s="116">
        <f t="shared" si="203"/>
        <v>0</v>
      </c>
      <c r="W919" s="116" t="e">
        <f t="shared" si="204"/>
        <v>#DIV/0!</v>
      </c>
      <c r="X919" s="116">
        <f t="shared" si="205"/>
        <v>0</v>
      </c>
      <c r="Y919" s="116" t="e">
        <f t="shared" si="206"/>
        <v>#DIV/0!</v>
      </c>
      <c r="Z919" s="180"/>
    </row>
    <row r="920" spans="1:26" ht="13.5" customHeight="1" outlineLevel="1">
      <c r="A920" s="103"/>
      <c r="B920" s="128" t="s">
        <v>141</v>
      </c>
      <c r="C920" s="119">
        <v>2231</v>
      </c>
      <c r="D920" s="120"/>
      <c r="E920" s="120"/>
      <c r="F920" s="120"/>
      <c r="G920" s="120"/>
      <c r="H920" s="120"/>
      <c r="I920" s="120"/>
      <c r="J920" s="158"/>
      <c r="K920" s="158"/>
      <c r="L920" s="120"/>
      <c r="M920" s="120"/>
      <c r="N920" s="120"/>
      <c r="O920" s="120"/>
      <c r="P920" s="120"/>
      <c r="Q920" s="120"/>
      <c r="R920" s="116">
        <f t="shared" si="200"/>
        <v>0</v>
      </c>
      <c r="S920" s="116" t="e">
        <f t="shared" si="210"/>
        <v>#DIV/0!</v>
      </c>
      <c r="T920" s="117">
        <f t="shared" si="201"/>
        <v>0</v>
      </c>
      <c r="U920" s="117" t="e">
        <f t="shared" si="202"/>
        <v>#DIV/0!</v>
      </c>
      <c r="V920" s="116">
        <f t="shared" si="203"/>
        <v>0</v>
      </c>
      <c r="W920" s="116" t="e">
        <f t="shared" si="204"/>
        <v>#DIV/0!</v>
      </c>
      <c r="X920" s="116">
        <f t="shared" si="205"/>
        <v>0</v>
      </c>
      <c r="Y920" s="116" t="e">
        <f t="shared" si="206"/>
        <v>#DIV/0!</v>
      </c>
      <c r="Z920" s="180"/>
    </row>
    <row r="921" spans="1:26" ht="13.5" customHeight="1" outlineLevel="1">
      <c r="A921" s="103"/>
      <c r="B921" s="128" t="s">
        <v>113</v>
      </c>
      <c r="C921" s="119">
        <v>22311100</v>
      </c>
      <c r="D921" s="120"/>
      <c r="E921" s="120"/>
      <c r="F921" s="120"/>
      <c r="G921" s="120"/>
      <c r="H921" s="120"/>
      <c r="I921" s="120"/>
      <c r="J921" s="158"/>
      <c r="K921" s="158"/>
      <c r="L921" s="120"/>
      <c r="M921" s="120"/>
      <c r="N921" s="120"/>
      <c r="O921" s="120"/>
      <c r="P921" s="120"/>
      <c r="Q921" s="120"/>
      <c r="R921" s="116">
        <f t="shared" si="200"/>
        <v>0</v>
      </c>
      <c r="S921" s="116" t="e">
        <f t="shared" si="210"/>
        <v>#DIV/0!</v>
      </c>
      <c r="T921" s="117">
        <f t="shared" si="201"/>
        <v>0</v>
      </c>
      <c r="U921" s="117" t="e">
        <f t="shared" si="202"/>
        <v>#DIV/0!</v>
      </c>
      <c r="V921" s="116">
        <f t="shared" si="203"/>
        <v>0</v>
      </c>
      <c r="W921" s="116" t="e">
        <f t="shared" si="204"/>
        <v>#DIV/0!</v>
      </c>
      <c r="X921" s="116">
        <f t="shared" si="205"/>
        <v>0</v>
      </c>
      <c r="Y921" s="116" t="e">
        <f t="shared" si="206"/>
        <v>#DIV/0!</v>
      </c>
      <c r="Z921" s="180"/>
    </row>
    <row r="922" spans="1:26" ht="13.5" customHeight="1" outlineLevel="1">
      <c r="A922" s="103"/>
      <c r="B922" s="128" t="s">
        <v>114</v>
      </c>
      <c r="C922" s="119">
        <v>22311200</v>
      </c>
      <c r="D922" s="120"/>
      <c r="E922" s="120"/>
      <c r="F922" s="120"/>
      <c r="G922" s="120"/>
      <c r="H922" s="120"/>
      <c r="I922" s="120"/>
      <c r="J922" s="158"/>
      <c r="K922" s="158"/>
      <c r="L922" s="120"/>
      <c r="M922" s="120"/>
      <c r="N922" s="120"/>
      <c r="O922" s="120"/>
      <c r="P922" s="120"/>
      <c r="Q922" s="120"/>
      <c r="R922" s="116">
        <f t="shared" si="200"/>
        <v>0</v>
      </c>
      <c r="S922" s="116" t="e">
        <f t="shared" si="210"/>
        <v>#DIV/0!</v>
      </c>
      <c r="T922" s="117">
        <f t="shared" si="201"/>
        <v>0</v>
      </c>
      <c r="U922" s="117" t="e">
        <f t="shared" si="202"/>
        <v>#DIV/0!</v>
      </c>
      <c r="V922" s="116">
        <f t="shared" si="203"/>
        <v>0</v>
      </c>
      <c r="W922" s="116" t="e">
        <f t="shared" si="204"/>
        <v>#DIV/0!</v>
      </c>
      <c r="X922" s="116">
        <f t="shared" si="205"/>
        <v>0</v>
      </c>
      <c r="Y922" s="116" t="e">
        <f t="shared" si="206"/>
        <v>#DIV/0!</v>
      </c>
      <c r="Z922" s="180"/>
    </row>
    <row r="923" spans="1:26" ht="13.5" customHeight="1" outlineLevel="1">
      <c r="A923" s="103"/>
      <c r="B923" s="128" t="s">
        <v>115</v>
      </c>
      <c r="C923" s="119">
        <v>22311300</v>
      </c>
      <c r="D923" s="120"/>
      <c r="E923" s="120"/>
      <c r="F923" s="120"/>
      <c r="G923" s="120"/>
      <c r="H923" s="120"/>
      <c r="I923" s="120"/>
      <c r="J923" s="158"/>
      <c r="K923" s="158"/>
      <c r="L923" s="120"/>
      <c r="M923" s="120"/>
      <c r="N923" s="120"/>
      <c r="O923" s="120"/>
      <c r="P923" s="120"/>
      <c r="Q923" s="120"/>
      <c r="R923" s="116">
        <f t="shared" si="200"/>
        <v>0</v>
      </c>
      <c r="S923" s="116" t="e">
        <f t="shared" si="210"/>
        <v>#DIV/0!</v>
      </c>
      <c r="T923" s="117">
        <f t="shared" si="201"/>
        <v>0</v>
      </c>
      <c r="U923" s="117" t="e">
        <f t="shared" si="202"/>
        <v>#DIV/0!</v>
      </c>
      <c r="V923" s="116">
        <f t="shared" si="203"/>
        <v>0</v>
      </c>
      <c r="W923" s="116" t="e">
        <f t="shared" si="204"/>
        <v>#DIV/0!</v>
      </c>
      <c r="X923" s="116">
        <f t="shared" si="205"/>
        <v>0</v>
      </c>
      <c r="Y923" s="116" t="e">
        <f t="shared" si="206"/>
        <v>#DIV/0!</v>
      </c>
      <c r="Z923" s="180"/>
    </row>
    <row r="924" spans="1:26" ht="13.5" customHeight="1" outlineLevel="1">
      <c r="A924" s="103"/>
      <c r="B924" s="128" t="s">
        <v>116</v>
      </c>
      <c r="C924" s="119">
        <v>22311400</v>
      </c>
      <c r="D924" s="120"/>
      <c r="E924" s="120"/>
      <c r="F924" s="120"/>
      <c r="G924" s="120"/>
      <c r="H924" s="120"/>
      <c r="I924" s="120"/>
      <c r="J924" s="158"/>
      <c r="K924" s="158"/>
      <c r="L924" s="120"/>
      <c r="M924" s="120"/>
      <c r="N924" s="120"/>
      <c r="O924" s="120"/>
      <c r="P924" s="120"/>
      <c r="Q924" s="120"/>
      <c r="R924" s="116">
        <f t="shared" si="200"/>
        <v>0</v>
      </c>
      <c r="S924" s="116" t="e">
        <f t="shared" si="210"/>
        <v>#DIV/0!</v>
      </c>
      <c r="T924" s="117">
        <f t="shared" si="201"/>
        <v>0</v>
      </c>
      <c r="U924" s="117" t="e">
        <f t="shared" si="202"/>
        <v>#DIV/0!</v>
      </c>
      <c r="V924" s="116">
        <f t="shared" si="203"/>
        <v>0</v>
      </c>
      <c r="W924" s="116" t="e">
        <f t="shared" si="204"/>
        <v>#DIV/0!</v>
      </c>
      <c r="X924" s="116">
        <f t="shared" si="205"/>
        <v>0</v>
      </c>
      <c r="Y924" s="116" t="e">
        <f t="shared" si="206"/>
        <v>#DIV/0!</v>
      </c>
      <c r="Z924" s="180"/>
    </row>
    <row r="925" spans="1:26" ht="13.5" customHeight="1" outlineLevel="1">
      <c r="A925" s="103"/>
      <c r="B925" s="128" t="s">
        <v>117</v>
      </c>
      <c r="C925" s="119">
        <v>2235</v>
      </c>
      <c r="D925" s="120"/>
      <c r="E925" s="120"/>
      <c r="F925" s="120"/>
      <c r="G925" s="120"/>
      <c r="H925" s="120"/>
      <c r="I925" s="120"/>
      <c r="J925" s="158"/>
      <c r="K925" s="158"/>
      <c r="L925" s="120"/>
      <c r="M925" s="120"/>
      <c r="N925" s="120"/>
      <c r="O925" s="120"/>
      <c r="P925" s="120"/>
      <c r="Q925" s="120"/>
      <c r="R925" s="116">
        <f t="shared" si="200"/>
        <v>0</v>
      </c>
      <c r="S925" s="116" t="e">
        <f t="shared" si="210"/>
        <v>#DIV/0!</v>
      </c>
      <c r="T925" s="117">
        <f t="shared" si="201"/>
        <v>0</v>
      </c>
      <c r="U925" s="117" t="e">
        <f t="shared" si="202"/>
        <v>#DIV/0!</v>
      </c>
      <c r="V925" s="116">
        <f t="shared" si="203"/>
        <v>0</v>
      </c>
      <c r="W925" s="116" t="e">
        <f t="shared" si="204"/>
        <v>#DIV/0!</v>
      </c>
      <c r="X925" s="116">
        <f t="shared" si="205"/>
        <v>0</v>
      </c>
      <c r="Y925" s="116" t="e">
        <f t="shared" si="206"/>
        <v>#DIV/0!</v>
      </c>
      <c r="Z925" s="180"/>
    </row>
    <row r="926" spans="1:26" outlineLevel="1">
      <c r="A926" s="103"/>
      <c r="B926" s="118" t="s">
        <v>118</v>
      </c>
      <c r="C926" s="135">
        <v>2511</v>
      </c>
      <c r="D926" s="156">
        <v>6915.1</v>
      </c>
      <c r="E926" s="120"/>
      <c r="F926" s="120">
        <v>7000</v>
      </c>
      <c r="G926" s="120"/>
      <c r="H926" s="120">
        <v>106143.2</v>
      </c>
      <c r="I926" s="120"/>
      <c r="J926" s="158">
        <v>90240.6</v>
      </c>
      <c r="K926" s="158"/>
      <c r="L926" s="120"/>
      <c r="M926" s="120"/>
      <c r="N926" s="120"/>
      <c r="O926" s="120"/>
      <c r="P926" s="120"/>
      <c r="Q926" s="120"/>
      <c r="R926" s="116">
        <f t="shared" si="200"/>
        <v>84.899999999999636</v>
      </c>
      <c r="S926" s="116">
        <f t="shared" si="210"/>
        <v>101.22774797182976</v>
      </c>
      <c r="T926" s="117">
        <f t="shared" si="201"/>
        <v>-7000</v>
      </c>
      <c r="U926" s="117">
        <f t="shared" si="202"/>
        <v>0</v>
      </c>
      <c r="V926" s="116">
        <f t="shared" si="203"/>
        <v>0</v>
      </c>
      <c r="W926" s="116" t="e">
        <f t="shared" si="204"/>
        <v>#DIV/0!</v>
      </c>
      <c r="X926" s="116">
        <f t="shared" si="205"/>
        <v>0</v>
      </c>
      <c r="Y926" s="116" t="e">
        <f t="shared" si="206"/>
        <v>#DIV/0!</v>
      </c>
      <c r="Z926" s="180"/>
    </row>
    <row r="927" spans="1:26" outlineLevel="1">
      <c r="A927" s="103"/>
      <c r="B927" s="118" t="s">
        <v>119</v>
      </c>
      <c r="C927" s="135">
        <v>2512</v>
      </c>
      <c r="D927" s="120"/>
      <c r="E927" s="120"/>
      <c r="F927" s="120"/>
      <c r="G927" s="120"/>
      <c r="H927" s="120"/>
      <c r="I927" s="120"/>
      <c r="J927" s="158"/>
      <c r="K927" s="158"/>
      <c r="L927" s="120"/>
      <c r="M927" s="120"/>
      <c r="N927" s="120"/>
      <c r="O927" s="120"/>
      <c r="P927" s="120"/>
      <c r="Q927" s="120"/>
      <c r="R927" s="116">
        <f t="shared" si="200"/>
        <v>0</v>
      </c>
      <c r="S927" s="116" t="e">
        <f t="shared" si="210"/>
        <v>#DIV/0!</v>
      </c>
      <c r="T927" s="117">
        <f t="shared" si="201"/>
        <v>0</v>
      </c>
      <c r="U927" s="117" t="e">
        <f t="shared" si="202"/>
        <v>#DIV/0!</v>
      </c>
      <c r="V927" s="116">
        <f t="shared" si="203"/>
        <v>0</v>
      </c>
      <c r="W927" s="116" t="e">
        <f t="shared" si="204"/>
        <v>#DIV/0!</v>
      </c>
      <c r="X927" s="116">
        <f t="shared" si="205"/>
        <v>0</v>
      </c>
      <c r="Y927" s="116" t="e">
        <f t="shared" si="206"/>
        <v>#DIV/0!</v>
      </c>
      <c r="Z927" s="180"/>
    </row>
    <row r="928" spans="1:26" outlineLevel="1">
      <c r="A928" s="103"/>
      <c r="B928" s="118" t="s">
        <v>146</v>
      </c>
      <c r="C928" s="135">
        <v>2521</v>
      </c>
      <c r="D928" s="120"/>
      <c r="E928" s="120"/>
      <c r="F928" s="120"/>
      <c r="G928" s="120"/>
      <c r="H928" s="120"/>
      <c r="I928" s="120"/>
      <c r="J928" s="158"/>
      <c r="K928" s="158"/>
      <c r="L928" s="120"/>
      <c r="M928" s="120"/>
      <c r="N928" s="120"/>
      <c r="O928" s="120"/>
      <c r="P928" s="120"/>
      <c r="Q928" s="120"/>
      <c r="R928" s="116">
        <f t="shared" si="200"/>
        <v>0</v>
      </c>
      <c r="S928" s="116" t="e">
        <f t="shared" si="210"/>
        <v>#DIV/0!</v>
      </c>
      <c r="T928" s="117">
        <f t="shared" si="201"/>
        <v>0</v>
      </c>
      <c r="U928" s="117" t="e">
        <f t="shared" si="202"/>
        <v>#DIV/0!</v>
      </c>
      <c r="V928" s="116">
        <f t="shared" si="203"/>
        <v>0</v>
      </c>
      <c r="W928" s="116" t="e">
        <f t="shared" si="204"/>
        <v>#DIV/0!</v>
      </c>
      <c r="X928" s="116">
        <f t="shared" si="205"/>
        <v>0</v>
      </c>
      <c r="Y928" s="116" t="e">
        <f t="shared" si="206"/>
        <v>#DIV/0!</v>
      </c>
      <c r="Z928" s="180"/>
    </row>
    <row r="929" spans="1:26" ht="25.5" outlineLevel="1">
      <c r="A929" s="103"/>
      <c r="B929" s="136" t="s">
        <v>121</v>
      </c>
      <c r="C929" s="119">
        <v>2721</v>
      </c>
      <c r="D929" s="120"/>
      <c r="E929" s="120"/>
      <c r="F929" s="120"/>
      <c r="G929" s="120"/>
      <c r="H929" s="120"/>
      <c r="I929" s="120"/>
      <c r="J929" s="158"/>
      <c r="K929" s="158"/>
      <c r="L929" s="120"/>
      <c r="M929" s="120"/>
      <c r="N929" s="120"/>
      <c r="O929" s="120"/>
      <c r="P929" s="120"/>
      <c r="Q929" s="120"/>
      <c r="R929" s="116">
        <f t="shared" si="200"/>
        <v>0</v>
      </c>
      <c r="S929" s="116" t="e">
        <f t="shared" si="210"/>
        <v>#DIV/0!</v>
      </c>
      <c r="T929" s="117">
        <f t="shared" si="201"/>
        <v>0</v>
      </c>
      <c r="U929" s="117" t="e">
        <f t="shared" si="202"/>
        <v>#DIV/0!</v>
      </c>
      <c r="V929" s="116">
        <f t="shared" si="203"/>
        <v>0</v>
      </c>
      <c r="W929" s="116" t="e">
        <f t="shared" si="204"/>
        <v>#DIV/0!</v>
      </c>
      <c r="X929" s="116">
        <f t="shared" si="205"/>
        <v>0</v>
      </c>
      <c r="Y929" s="116" t="e">
        <f t="shared" si="206"/>
        <v>#DIV/0!</v>
      </c>
      <c r="Z929" s="180"/>
    </row>
    <row r="930" spans="1:26" outlineLevel="1">
      <c r="A930" s="103"/>
      <c r="B930" s="140" t="s">
        <v>126</v>
      </c>
      <c r="C930" s="135"/>
      <c r="D930" s="141">
        <f t="shared" ref="D930:Q930" si="211">SUM(D931:D933)</f>
        <v>0</v>
      </c>
      <c r="E930" s="141">
        <f t="shared" si="211"/>
        <v>0</v>
      </c>
      <c r="F930" s="141">
        <f t="shared" si="211"/>
        <v>0</v>
      </c>
      <c r="G930" s="141">
        <f t="shared" si="211"/>
        <v>0</v>
      </c>
      <c r="H930" s="141">
        <f t="shared" si="211"/>
        <v>0</v>
      </c>
      <c r="I930" s="141">
        <f t="shared" si="211"/>
        <v>0</v>
      </c>
      <c r="J930" s="169">
        <f t="shared" si="211"/>
        <v>0</v>
      </c>
      <c r="K930" s="169">
        <f t="shared" si="211"/>
        <v>0</v>
      </c>
      <c r="L930" s="141">
        <f t="shared" si="211"/>
        <v>0</v>
      </c>
      <c r="M930" s="141">
        <f t="shared" si="211"/>
        <v>0</v>
      </c>
      <c r="N930" s="141">
        <f t="shared" si="211"/>
        <v>0</v>
      </c>
      <c r="O930" s="141">
        <f t="shared" si="211"/>
        <v>0</v>
      </c>
      <c r="P930" s="141">
        <f t="shared" si="211"/>
        <v>0</v>
      </c>
      <c r="Q930" s="141">
        <f t="shared" si="211"/>
        <v>0</v>
      </c>
      <c r="R930" s="116">
        <f t="shared" si="200"/>
        <v>0</v>
      </c>
      <c r="S930" s="116" t="e">
        <f t="shared" si="210"/>
        <v>#DIV/0!</v>
      </c>
      <c r="T930" s="117">
        <f t="shared" si="201"/>
        <v>0</v>
      </c>
      <c r="U930" s="117" t="e">
        <f t="shared" si="202"/>
        <v>#DIV/0!</v>
      </c>
      <c r="V930" s="116">
        <f t="shared" si="203"/>
        <v>0</v>
      </c>
      <c r="W930" s="116" t="e">
        <f t="shared" si="204"/>
        <v>#DIV/0!</v>
      </c>
      <c r="X930" s="116">
        <f t="shared" si="205"/>
        <v>0</v>
      </c>
      <c r="Y930" s="116" t="e">
        <f t="shared" si="206"/>
        <v>#DIV/0!</v>
      </c>
      <c r="Z930" s="180"/>
    </row>
    <row r="931" spans="1:26" ht="12.75" customHeight="1" outlineLevel="1">
      <c r="A931" s="103"/>
      <c r="B931" s="118" t="s">
        <v>127</v>
      </c>
      <c r="C931" s="119">
        <v>3111</v>
      </c>
      <c r="D931" s="120"/>
      <c r="E931" s="120"/>
      <c r="F931" s="120"/>
      <c r="G931" s="120"/>
      <c r="H931" s="120"/>
      <c r="I931" s="120"/>
      <c r="J931" s="158"/>
      <c r="K931" s="158"/>
      <c r="L931" s="120"/>
      <c r="M931" s="120"/>
      <c r="N931" s="120"/>
      <c r="O931" s="120"/>
      <c r="P931" s="120"/>
      <c r="Q931" s="120"/>
      <c r="R931" s="116">
        <f t="shared" si="200"/>
        <v>0</v>
      </c>
      <c r="S931" s="116" t="e">
        <f t="shared" si="210"/>
        <v>#DIV/0!</v>
      </c>
      <c r="T931" s="117">
        <f t="shared" si="201"/>
        <v>0</v>
      </c>
      <c r="U931" s="117" t="e">
        <f t="shared" si="202"/>
        <v>#DIV/0!</v>
      </c>
      <c r="V931" s="116">
        <f t="shared" si="203"/>
        <v>0</v>
      </c>
      <c r="W931" s="116" t="e">
        <f t="shared" si="204"/>
        <v>#DIV/0!</v>
      </c>
      <c r="X931" s="116">
        <f t="shared" si="205"/>
        <v>0</v>
      </c>
      <c r="Y931" s="116" t="e">
        <f t="shared" si="206"/>
        <v>#DIV/0!</v>
      </c>
      <c r="Z931" s="180"/>
    </row>
    <row r="932" spans="1:26" ht="12.75" customHeight="1" outlineLevel="1">
      <c r="A932" s="103"/>
      <c r="B932" s="118" t="s">
        <v>128</v>
      </c>
      <c r="C932" s="119">
        <v>3112</v>
      </c>
      <c r="D932" s="120"/>
      <c r="E932" s="120"/>
      <c r="F932" s="120"/>
      <c r="G932" s="120"/>
      <c r="H932" s="120"/>
      <c r="I932" s="120"/>
      <c r="J932" s="158"/>
      <c r="K932" s="158"/>
      <c r="L932" s="120"/>
      <c r="M932" s="120"/>
      <c r="N932" s="120"/>
      <c r="O932" s="120"/>
      <c r="P932" s="120"/>
      <c r="Q932" s="120"/>
      <c r="R932" s="116">
        <f t="shared" si="200"/>
        <v>0</v>
      </c>
      <c r="S932" s="116" t="e">
        <f t="shared" si="210"/>
        <v>#DIV/0!</v>
      </c>
      <c r="T932" s="117">
        <f t="shared" si="201"/>
        <v>0</v>
      </c>
      <c r="U932" s="117" t="e">
        <f t="shared" si="202"/>
        <v>#DIV/0!</v>
      </c>
      <c r="V932" s="116">
        <f t="shared" si="203"/>
        <v>0</v>
      </c>
      <c r="W932" s="116" t="e">
        <f t="shared" si="204"/>
        <v>#DIV/0!</v>
      </c>
      <c r="X932" s="116">
        <f t="shared" si="205"/>
        <v>0</v>
      </c>
      <c r="Y932" s="116" t="e">
        <f t="shared" si="206"/>
        <v>#DIV/0!</v>
      </c>
      <c r="Z932" s="180"/>
    </row>
    <row r="933" spans="1:26" ht="12.75" customHeight="1" outlineLevel="1">
      <c r="A933" s="103"/>
      <c r="B933" s="118" t="s">
        <v>129</v>
      </c>
      <c r="C933" s="119">
        <v>3113</v>
      </c>
      <c r="D933" s="120"/>
      <c r="E933" s="120"/>
      <c r="F933" s="120"/>
      <c r="G933" s="120"/>
      <c r="H933" s="120"/>
      <c r="I933" s="120"/>
      <c r="J933" s="158"/>
      <c r="K933" s="158"/>
      <c r="L933" s="120"/>
      <c r="M933" s="120"/>
      <c r="N933" s="120"/>
      <c r="O933" s="120"/>
      <c r="P933" s="120"/>
      <c r="Q933" s="120"/>
      <c r="R933" s="116">
        <f t="shared" si="200"/>
        <v>0</v>
      </c>
      <c r="S933" s="116" t="e">
        <f t="shared" si="210"/>
        <v>#DIV/0!</v>
      </c>
      <c r="T933" s="117">
        <f t="shared" si="201"/>
        <v>0</v>
      </c>
      <c r="U933" s="117" t="e">
        <f t="shared" si="202"/>
        <v>#DIV/0!</v>
      </c>
      <c r="V933" s="116">
        <f t="shared" si="203"/>
        <v>0</v>
      </c>
      <c r="W933" s="116" t="e">
        <f t="shared" si="204"/>
        <v>#DIV/0!</v>
      </c>
      <c r="X933" s="116">
        <f t="shared" si="205"/>
        <v>0</v>
      </c>
      <c r="Y933" s="116" t="e">
        <f t="shared" si="206"/>
        <v>#DIV/0!</v>
      </c>
      <c r="Z933" s="180"/>
    </row>
    <row r="934" spans="1:26" outlineLevel="1">
      <c r="A934" s="103"/>
      <c r="B934" s="118"/>
      <c r="C934" s="119"/>
      <c r="D934" s="120"/>
      <c r="E934" s="120"/>
      <c r="F934" s="120"/>
      <c r="G934" s="120"/>
      <c r="H934" s="120"/>
      <c r="I934" s="120"/>
      <c r="J934" s="158"/>
      <c r="K934" s="158"/>
      <c r="L934" s="120"/>
      <c r="M934" s="120"/>
      <c r="N934" s="120"/>
      <c r="O934" s="120"/>
      <c r="P934" s="120"/>
      <c r="Q934" s="120"/>
      <c r="R934" s="116">
        <f t="shared" si="200"/>
        <v>0</v>
      </c>
      <c r="S934" s="116" t="e">
        <f t="shared" si="210"/>
        <v>#DIV/0!</v>
      </c>
      <c r="T934" s="117">
        <f t="shared" si="201"/>
        <v>0</v>
      </c>
      <c r="U934" s="117" t="e">
        <f t="shared" si="202"/>
        <v>#DIV/0!</v>
      </c>
      <c r="V934" s="116">
        <f t="shared" si="203"/>
        <v>0</v>
      </c>
      <c r="W934" s="116" t="e">
        <f t="shared" si="204"/>
        <v>#DIV/0!</v>
      </c>
      <c r="X934" s="116">
        <f t="shared" si="205"/>
        <v>0</v>
      </c>
      <c r="Y934" s="116" t="e">
        <f t="shared" si="206"/>
        <v>#DIV/0!</v>
      </c>
      <c r="Z934" s="180"/>
    </row>
    <row r="935" spans="1:26" outlineLevel="1">
      <c r="A935" s="103">
        <v>18</v>
      </c>
      <c r="B935" s="175" t="s">
        <v>178</v>
      </c>
      <c r="C935" s="154" t="s">
        <v>176</v>
      </c>
      <c r="D935" s="151"/>
      <c r="E935" s="151"/>
      <c r="F935" s="151"/>
      <c r="G935" s="151"/>
      <c r="H935" s="151"/>
      <c r="I935" s="151"/>
      <c r="J935" s="152"/>
      <c r="K935" s="152"/>
      <c r="L935" s="151"/>
      <c r="M935" s="151"/>
      <c r="N935" s="151"/>
      <c r="O935" s="151"/>
      <c r="P935" s="151"/>
      <c r="Q935" s="151"/>
      <c r="R935" s="116">
        <f t="shared" si="200"/>
        <v>0</v>
      </c>
      <c r="S935" s="116" t="e">
        <f t="shared" si="210"/>
        <v>#DIV/0!</v>
      </c>
      <c r="T935" s="117">
        <f t="shared" si="201"/>
        <v>0</v>
      </c>
      <c r="U935" s="117" t="e">
        <f t="shared" si="202"/>
        <v>#DIV/0!</v>
      </c>
      <c r="V935" s="116">
        <f t="shared" si="203"/>
        <v>0</v>
      </c>
      <c r="W935" s="116" t="e">
        <f t="shared" si="204"/>
        <v>#DIV/0!</v>
      </c>
      <c r="X935" s="116">
        <f t="shared" si="205"/>
        <v>0</v>
      </c>
      <c r="Y935" s="116" t="e">
        <f t="shared" si="206"/>
        <v>#DIV/0!</v>
      </c>
      <c r="Z935" s="180"/>
    </row>
    <row r="936" spans="1:26" outlineLevel="1">
      <c r="A936" s="103"/>
      <c r="B936" s="176" t="s">
        <v>134</v>
      </c>
      <c r="C936" s="154"/>
      <c r="D936" s="111">
        <f t="shared" ref="D936:Q936" si="212">SUM(D937:D943,D948:D965)</f>
        <v>40069.279999999999</v>
      </c>
      <c r="E936" s="111">
        <f t="shared" si="212"/>
        <v>0</v>
      </c>
      <c r="F936" s="111">
        <f t="shared" si="212"/>
        <v>0</v>
      </c>
      <c r="G936" s="111">
        <f t="shared" si="212"/>
        <v>0</v>
      </c>
      <c r="H936" s="111">
        <f t="shared" si="212"/>
        <v>49403.7</v>
      </c>
      <c r="I936" s="111">
        <f t="shared" si="212"/>
        <v>0</v>
      </c>
      <c r="J936" s="155">
        <f t="shared" si="212"/>
        <v>43059.199999999997</v>
      </c>
      <c r="K936" s="155">
        <f t="shared" si="212"/>
        <v>0</v>
      </c>
      <c r="L936" s="111">
        <f t="shared" si="212"/>
        <v>0</v>
      </c>
      <c r="M936" s="111">
        <f t="shared" si="212"/>
        <v>0</v>
      </c>
      <c r="N936" s="111">
        <f t="shared" si="212"/>
        <v>0</v>
      </c>
      <c r="O936" s="111">
        <f t="shared" si="212"/>
        <v>0</v>
      </c>
      <c r="P936" s="111">
        <f t="shared" si="212"/>
        <v>0</v>
      </c>
      <c r="Q936" s="111">
        <f t="shared" si="212"/>
        <v>0</v>
      </c>
      <c r="R936" s="116">
        <f t="shared" si="200"/>
        <v>-40069.279999999999</v>
      </c>
      <c r="S936" s="116">
        <f t="shared" si="210"/>
        <v>0</v>
      </c>
      <c r="T936" s="117">
        <f t="shared" si="201"/>
        <v>0</v>
      </c>
      <c r="U936" s="117" t="e">
        <f t="shared" si="202"/>
        <v>#DIV/0!</v>
      </c>
      <c r="V936" s="116">
        <f t="shared" si="203"/>
        <v>0</v>
      </c>
      <c r="W936" s="116" t="e">
        <f t="shared" si="204"/>
        <v>#DIV/0!</v>
      </c>
      <c r="X936" s="116">
        <f t="shared" si="205"/>
        <v>0</v>
      </c>
      <c r="Y936" s="116" t="e">
        <f t="shared" si="206"/>
        <v>#DIV/0!</v>
      </c>
      <c r="Z936" s="180"/>
    </row>
    <row r="937" spans="1:26" ht="12.75" customHeight="1" outlineLevel="1">
      <c r="A937" s="103"/>
      <c r="B937" s="118" t="s">
        <v>94</v>
      </c>
      <c r="C937" s="119">
        <v>2111</v>
      </c>
      <c r="D937" s="120"/>
      <c r="E937" s="120"/>
      <c r="F937" s="120"/>
      <c r="G937" s="120"/>
      <c r="H937" s="120"/>
      <c r="I937" s="120"/>
      <c r="J937" s="158"/>
      <c r="K937" s="158"/>
      <c r="L937" s="120"/>
      <c r="M937" s="120"/>
      <c r="N937" s="120"/>
      <c r="O937" s="120"/>
      <c r="P937" s="120"/>
      <c r="Q937" s="120"/>
      <c r="R937" s="116">
        <f t="shared" si="200"/>
        <v>0</v>
      </c>
      <c r="S937" s="116" t="e">
        <f t="shared" si="210"/>
        <v>#DIV/0!</v>
      </c>
      <c r="T937" s="117">
        <f t="shared" si="201"/>
        <v>0</v>
      </c>
      <c r="U937" s="117" t="e">
        <f t="shared" si="202"/>
        <v>#DIV/0!</v>
      </c>
      <c r="V937" s="116">
        <f t="shared" si="203"/>
        <v>0</v>
      </c>
      <c r="W937" s="116" t="e">
        <f t="shared" si="204"/>
        <v>#DIV/0!</v>
      </c>
      <c r="X937" s="116">
        <f t="shared" si="205"/>
        <v>0</v>
      </c>
      <c r="Y937" s="116" t="e">
        <f t="shared" si="206"/>
        <v>#DIV/0!</v>
      </c>
      <c r="Z937" s="180"/>
    </row>
    <row r="938" spans="1:26" ht="12.75" customHeight="1" outlineLevel="1">
      <c r="A938" s="103"/>
      <c r="B938" s="118" t="s">
        <v>135</v>
      </c>
      <c r="C938" s="119">
        <v>2121</v>
      </c>
      <c r="D938" s="120"/>
      <c r="E938" s="120"/>
      <c r="F938" s="120"/>
      <c r="G938" s="120"/>
      <c r="H938" s="120"/>
      <c r="I938" s="120"/>
      <c r="J938" s="158"/>
      <c r="K938" s="158"/>
      <c r="L938" s="120"/>
      <c r="M938" s="120"/>
      <c r="N938" s="120"/>
      <c r="O938" s="120"/>
      <c r="P938" s="120"/>
      <c r="Q938" s="120"/>
      <c r="R938" s="116">
        <f t="shared" si="200"/>
        <v>0</v>
      </c>
      <c r="S938" s="116" t="e">
        <f t="shared" si="210"/>
        <v>#DIV/0!</v>
      </c>
      <c r="T938" s="117">
        <f t="shared" si="201"/>
        <v>0</v>
      </c>
      <c r="U938" s="117" t="e">
        <f t="shared" si="202"/>
        <v>#DIV/0!</v>
      </c>
      <c r="V938" s="116">
        <f t="shared" si="203"/>
        <v>0</v>
      </c>
      <c r="W938" s="116" t="e">
        <f t="shared" si="204"/>
        <v>#DIV/0!</v>
      </c>
      <c r="X938" s="116">
        <f t="shared" si="205"/>
        <v>0</v>
      </c>
      <c r="Y938" s="116" t="e">
        <f t="shared" si="206"/>
        <v>#DIV/0!</v>
      </c>
      <c r="Z938" s="180"/>
    </row>
    <row r="939" spans="1:26" ht="12.75" customHeight="1" outlineLevel="1">
      <c r="A939" s="103"/>
      <c r="B939" s="160" t="s">
        <v>96</v>
      </c>
      <c r="C939" s="119">
        <v>2211</v>
      </c>
      <c r="D939" s="120"/>
      <c r="E939" s="120"/>
      <c r="F939" s="120"/>
      <c r="G939" s="120"/>
      <c r="H939" s="120"/>
      <c r="I939" s="120"/>
      <c r="J939" s="158"/>
      <c r="K939" s="158"/>
      <c r="L939" s="120"/>
      <c r="M939" s="120"/>
      <c r="N939" s="120"/>
      <c r="O939" s="120"/>
      <c r="P939" s="120"/>
      <c r="Q939" s="120"/>
      <c r="R939" s="116">
        <f t="shared" si="200"/>
        <v>0</v>
      </c>
      <c r="S939" s="116" t="e">
        <f t="shared" si="210"/>
        <v>#DIV/0!</v>
      </c>
      <c r="T939" s="117">
        <f t="shared" si="201"/>
        <v>0</v>
      </c>
      <c r="U939" s="117" t="e">
        <f t="shared" si="202"/>
        <v>#DIV/0!</v>
      </c>
      <c r="V939" s="116">
        <f t="shared" si="203"/>
        <v>0</v>
      </c>
      <c r="W939" s="116" t="e">
        <f t="shared" si="204"/>
        <v>#DIV/0!</v>
      </c>
      <c r="X939" s="116">
        <f t="shared" si="205"/>
        <v>0</v>
      </c>
      <c r="Y939" s="116" t="e">
        <f t="shared" si="206"/>
        <v>#DIV/0!</v>
      </c>
      <c r="Z939" s="180"/>
    </row>
    <row r="940" spans="1:26" ht="13.5" customHeight="1" outlineLevel="1">
      <c r="A940" s="103"/>
      <c r="B940" s="122" t="s">
        <v>97</v>
      </c>
      <c r="C940" s="119">
        <v>2212</v>
      </c>
      <c r="D940" s="120"/>
      <c r="E940" s="120"/>
      <c r="F940" s="120"/>
      <c r="G940" s="120"/>
      <c r="H940" s="120"/>
      <c r="I940" s="120"/>
      <c r="J940" s="158"/>
      <c r="K940" s="158"/>
      <c r="L940" s="120"/>
      <c r="M940" s="120"/>
      <c r="N940" s="120"/>
      <c r="O940" s="120"/>
      <c r="P940" s="120"/>
      <c r="Q940" s="120"/>
      <c r="R940" s="116">
        <f t="shared" si="200"/>
        <v>0</v>
      </c>
      <c r="S940" s="116" t="e">
        <f t="shared" si="210"/>
        <v>#DIV/0!</v>
      </c>
      <c r="T940" s="117">
        <f t="shared" si="201"/>
        <v>0</v>
      </c>
      <c r="U940" s="117" t="e">
        <f t="shared" si="202"/>
        <v>#DIV/0!</v>
      </c>
      <c r="V940" s="116">
        <f t="shared" si="203"/>
        <v>0</v>
      </c>
      <c r="W940" s="116" t="e">
        <f t="shared" si="204"/>
        <v>#DIV/0!</v>
      </c>
      <c r="X940" s="116">
        <f t="shared" si="205"/>
        <v>0</v>
      </c>
      <c r="Y940" s="116" t="e">
        <f t="shared" si="206"/>
        <v>#DIV/0!</v>
      </c>
      <c r="Z940" s="180"/>
    </row>
    <row r="941" spans="1:26" ht="13.5" customHeight="1" outlineLevel="1">
      <c r="A941" s="103"/>
      <c r="B941" s="118" t="s">
        <v>98</v>
      </c>
      <c r="C941" s="119">
        <v>2213</v>
      </c>
      <c r="D941" s="120"/>
      <c r="E941" s="120"/>
      <c r="F941" s="120"/>
      <c r="G941" s="120"/>
      <c r="H941" s="120"/>
      <c r="I941" s="120"/>
      <c r="J941" s="158"/>
      <c r="K941" s="158"/>
      <c r="L941" s="120"/>
      <c r="M941" s="120"/>
      <c r="N941" s="120"/>
      <c r="O941" s="120"/>
      <c r="P941" s="120"/>
      <c r="Q941" s="120"/>
      <c r="R941" s="116">
        <f t="shared" si="200"/>
        <v>0</v>
      </c>
      <c r="S941" s="116" t="e">
        <f t="shared" si="210"/>
        <v>#DIV/0!</v>
      </c>
      <c r="T941" s="117">
        <f t="shared" si="201"/>
        <v>0</v>
      </c>
      <c r="U941" s="117" t="e">
        <f t="shared" si="202"/>
        <v>#DIV/0!</v>
      </c>
      <c r="V941" s="116">
        <f t="shared" si="203"/>
        <v>0</v>
      </c>
      <c r="W941" s="116" t="e">
        <f t="shared" si="204"/>
        <v>#DIV/0!</v>
      </c>
      <c r="X941" s="116">
        <f t="shared" si="205"/>
        <v>0</v>
      </c>
      <c r="Y941" s="116" t="e">
        <f t="shared" si="206"/>
        <v>#DIV/0!</v>
      </c>
      <c r="Z941" s="180"/>
    </row>
    <row r="942" spans="1:26" ht="13.5" customHeight="1" outlineLevel="1">
      <c r="A942" s="103"/>
      <c r="B942" s="118" t="s">
        <v>99</v>
      </c>
      <c r="C942" s="119">
        <v>2214</v>
      </c>
      <c r="D942" s="120"/>
      <c r="E942" s="120"/>
      <c r="F942" s="120"/>
      <c r="G942" s="120"/>
      <c r="H942" s="120"/>
      <c r="I942" s="120"/>
      <c r="J942" s="158"/>
      <c r="K942" s="158"/>
      <c r="L942" s="120"/>
      <c r="M942" s="120"/>
      <c r="N942" s="120"/>
      <c r="O942" s="120"/>
      <c r="P942" s="120"/>
      <c r="Q942" s="120"/>
      <c r="R942" s="116">
        <f t="shared" si="200"/>
        <v>0</v>
      </c>
      <c r="S942" s="116" t="e">
        <f t="shared" si="210"/>
        <v>#DIV/0!</v>
      </c>
      <c r="T942" s="117">
        <f t="shared" si="201"/>
        <v>0</v>
      </c>
      <c r="U942" s="117" t="e">
        <f t="shared" si="202"/>
        <v>#DIV/0!</v>
      </c>
      <c r="V942" s="116">
        <f t="shared" si="203"/>
        <v>0</v>
      </c>
      <c r="W942" s="116" t="e">
        <f t="shared" si="204"/>
        <v>#DIV/0!</v>
      </c>
      <c r="X942" s="116">
        <f t="shared" si="205"/>
        <v>0</v>
      </c>
      <c r="Y942" s="116" t="e">
        <f t="shared" si="206"/>
        <v>#DIV/0!</v>
      </c>
      <c r="Z942" s="180"/>
    </row>
    <row r="943" spans="1:26" ht="13.5" customHeight="1" outlineLevel="1">
      <c r="A943" s="103"/>
      <c r="B943" s="161" t="s">
        <v>100</v>
      </c>
      <c r="C943" s="124">
        <v>2215</v>
      </c>
      <c r="D943" s="125">
        <f t="shared" ref="D943:Q943" si="213">D944+D945+D946+D947</f>
        <v>0</v>
      </c>
      <c r="E943" s="125">
        <f t="shared" si="213"/>
        <v>0</v>
      </c>
      <c r="F943" s="125">
        <f t="shared" si="213"/>
        <v>0</v>
      </c>
      <c r="G943" s="125">
        <f t="shared" si="213"/>
        <v>0</v>
      </c>
      <c r="H943" s="125">
        <f t="shared" si="213"/>
        <v>0</v>
      </c>
      <c r="I943" s="125">
        <f t="shared" si="213"/>
        <v>0</v>
      </c>
      <c r="J943" s="163">
        <f t="shared" si="213"/>
        <v>0</v>
      </c>
      <c r="K943" s="163">
        <f t="shared" si="213"/>
        <v>0</v>
      </c>
      <c r="L943" s="125">
        <f t="shared" si="213"/>
        <v>0</v>
      </c>
      <c r="M943" s="125">
        <f t="shared" si="213"/>
        <v>0</v>
      </c>
      <c r="N943" s="125">
        <f t="shared" si="213"/>
        <v>0</v>
      </c>
      <c r="O943" s="125">
        <f t="shared" si="213"/>
        <v>0</v>
      </c>
      <c r="P943" s="125">
        <f t="shared" si="213"/>
        <v>0</v>
      </c>
      <c r="Q943" s="125">
        <f t="shared" si="213"/>
        <v>0</v>
      </c>
      <c r="R943" s="116">
        <f t="shared" si="200"/>
        <v>0</v>
      </c>
      <c r="S943" s="116" t="e">
        <f t="shared" si="210"/>
        <v>#DIV/0!</v>
      </c>
      <c r="T943" s="117">
        <f t="shared" si="201"/>
        <v>0</v>
      </c>
      <c r="U943" s="117" t="e">
        <f t="shared" si="202"/>
        <v>#DIV/0!</v>
      </c>
      <c r="V943" s="116">
        <f t="shared" si="203"/>
        <v>0</v>
      </c>
      <c r="W943" s="116" t="e">
        <f t="shared" si="204"/>
        <v>#DIV/0!</v>
      </c>
      <c r="X943" s="116">
        <f t="shared" si="205"/>
        <v>0</v>
      </c>
      <c r="Y943" s="116" t="e">
        <f t="shared" si="206"/>
        <v>#DIV/0!</v>
      </c>
      <c r="Z943" s="180"/>
    </row>
    <row r="944" spans="1:26" ht="13.5" customHeight="1" outlineLevel="1">
      <c r="A944" s="103"/>
      <c r="B944" s="126" t="s">
        <v>136</v>
      </c>
      <c r="C944" s="119">
        <v>22151</v>
      </c>
      <c r="D944" s="120"/>
      <c r="E944" s="120"/>
      <c r="F944" s="120"/>
      <c r="G944" s="120"/>
      <c r="H944" s="120"/>
      <c r="I944" s="120"/>
      <c r="J944" s="158"/>
      <c r="K944" s="158"/>
      <c r="L944" s="120"/>
      <c r="M944" s="120"/>
      <c r="N944" s="120"/>
      <c r="O944" s="120"/>
      <c r="P944" s="120"/>
      <c r="Q944" s="120"/>
      <c r="R944" s="116">
        <f t="shared" si="200"/>
        <v>0</v>
      </c>
      <c r="S944" s="116" t="e">
        <f t="shared" si="210"/>
        <v>#DIV/0!</v>
      </c>
      <c r="T944" s="117">
        <f t="shared" si="201"/>
        <v>0</v>
      </c>
      <c r="U944" s="117" t="e">
        <f t="shared" si="202"/>
        <v>#DIV/0!</v>
      </c>
      <c r="V944" s="116">
        <f t="shared" si="203"/>
        <v>0</v>
      </c>
      <c r="W944" s="116" t="e">
        <f t="shared" si="204"/>
        <v>#DIV/0!</v>
      </c>
      <c r="X944" s="116">
        <f t="shared" si="205"/>
        <v>0</v>
      </c>
      <c r="Y944" s="116" t="e">
        <f t="shared" si="206"/>
        <v>#DIV/0!</v>
      </c>
      <c r="Z944" s="180"/>
    </row>
    <row r="945" spans="1:26" ht="13.5" customHeight="1" outlineLevel="1">
      <c r="A945" s="103"/>
      <c r="B945" s="126" t="s">
        <v>137</v>
      </c>
      <c r="C945" s="119">
        <v>22152</v>
      </c>
      <c r="D945" s="120"/>
      <c r="E945" s="120"/>
      <c r="F945" s="120"/>
      <c r="G945" s="120"/>
      <c r="H945" s="120"/>
      <c r="I945" s="120"/>
      <c r="J945" s="158"/>
      <c r="K945" s="158"/>
      <c r="L945" s="120"/>
      <c r="M945" s="120"/>
      <c r="N945" s="120"/>
      <c r="O945" s="120"/>
      <c r="P945" s="120"/>
      <c r="Q945" s="120"/>
      <c r="R945" s="116">
        <f t="shared" si="200"/>
        <v>0</v>
      </c>
      <c r="S945" s="116" t="e">
        <f t="shared" si="210"/>
        <v>#DIV/0!</v>
      </c>
      <c r="T945" s="117">
        <f t="shared" si="201"/>
        <v>0</v>
      </c>
      <c r="U945" s="117" t="e">
        <f t="shared" si="202"/>
        <v>#DIV/0!</v>
      </c>
      <c r="V945" s="116">
        <f t="shared" si="203"/>
        <v>0</v>
      </c>
      <c r="W945" s="116" t="e">
        <f t="shared" si="204"/>
        <v>#DIV/0!</v>
      </c>
      <c r="X945" s="116">
        <f t="shared" si="205"/>
        <v>0</v>
      </c>
      <c r="Y945" s="116" t="e">
        <f t="shared" si="206"/>
        <v>#DIV/0!</v>
      </c>
      <c r="Z945" s="180"/>
    </row>
    <row r="946" spans="1:26" ht="13.5" customHeight="1" outlineLevel="1">
      <c r="A946" s="103"/>
      <c r="B946" s="126" t="s">
        <v>103</v>
      </c>
      <c r="C946" s="119">
        <v>22153</v>
      </c>
      <c r="D946" s="120"/>
      <c r="E946" s="120"/>
      <c r="F946" s="120"/>
      <c r="G946" s="120"/>
      <c r="H946" s="120"/>
      <c r="I946" s="120"/>
      <c r="J946" s="158"/>
      <c r="K946" s="158"/>
      <c r="L946" s="120"/>
      <c r="M946" s="120"/>
      <c r="N946" s="120"/>
      <c r="O946" s="120"/>
      <c r="P946" s="120"/>
      <c r="Q946" s="120"/>
      <c r="R946" s="116">
        <f t="shared" si="200"/>
        <v>0</v>
      </c>
      <c r="S946" s="116" t="e">
        <f t="shared" si="210"/>
        <v>#DIV/0!</v>
      </c>
      <c r="T946" s="117">
        <f t="shared" si="201"/>
        <v>0</v>
      </c>
      <c r="U946" s="117" t="e">
        <f t="shared" si="202"/>
        <v>#DIV/0!</v>
      </c>
      <c r="V946" s="116">
        <f t="shared" si="203"/>
        <v>0</v>
      </c>
      <c r="W946" s="116" t="e">
        <f t="shared" si="204"/>
        <v>#DIV/0!</v>
      </c>
      <c r="X946" s="116">
        <f t="shared" si="205"/>
        <v>0</v>
      </c>
      <c r="Y946" s="116" t="e">
        <f t="shared" si="206"/>
        <v>#DIV/0!</v>
      </c>
      <c r="Z946" s="180"/>
    </row>
    <row r="947" spans="1:26" ht="13.5" customHeight="1" outlineLevel="1">
      <c r="A947" s="103"/>
      <c r="B947" s="126" t="s">
        <v>138</v>
      </c>
      <c r="C947" s="119">
        <v>22154</v>
      </c>
      <c r="D947" s="120"/>
      <c r="E947" s="120"/>
      <c r="F947" s="120"/>
      <c r="G947" s="120"/>
      <c r="H947" s="120"/>
      <c r="I947" s="120"/>
      <c r="J947" s="158"/>
      <c r="K947" s="158"/>
      <c r="L947" s="120"/>
      <c r="M947" s="120"/>
      <c r="N947" s="120"/>
      <c r="O947" s="120"/>
      <c r="P947" s="120"/>
      <c r="Q947" s="120"/>
      <c r="R947" s="116">
        <f t="shared" si="200"/>
        <v>0</v>
      </c>
      <c r="S947" s="116" t="e">
        <f t="shared" si="210"/>
        <v>#DIV/0!</v>
      </c>
      <c r="T947" s="117">
        <f t="shared" si="201"/>
        <v>0</v>
      </c>
      <c r="U947" s="117" t="e">
        <f t="shared" si="202"/>
        <v>#DIV/0!</v>
      </c>
      <c r="V947" s="116">
        <f t="shared" si="203"/>
        <v>0</v>
      </c>
      <c r="W947" s="116" t="e">
        <f t="shared" si="204"/>
        <v>#DIV/0!</v>
      </c>
      <c r="X947" s="116">
        <f t="shared" si="205"/>
        <v>0</v>
      </c>
      <c r="Y947" s="116" t="e">
        <f t="shared" si="206"/>
        <v>#DIV/0!</v>
      </c>
      <c r="Z947" s="180"/>
    </row>
    <row r="948" spans="1:26" ht="13.5" customHeight="1" outlineLevel="1">
      <c r="A948" s="103"/>
      <c r="B948" s="122" t="s">
        <v>105</v>
      </c>
      <c r="C948" s="119">
        <v>2217</v>
      </c>
      <c r="D948" s="120"/>
      <c r="E948" s="120"/>
      <c r="F948" s="120"/>
      <c r="G948" s="120"/>
      <c r="H948" s="120"/>
      <c r="I948" s="120"/>
      <c r="J948" s="158"/>
      <c r="K948" s="158"/>
      <c r="L948" s="120"/>
      <c r="M948" s="120"/>
      <c r="N948" s="120"/>
      <c r="O948" s="120"/>
      <c r="P948" s="120"/>
      <c r="Q948" s="120"/>
      <c r="R948" s="116">
        <f t="shared" si="200"/>
        <v>0</v>
      </c>
      <c r="S948" s="116" t="e">
        <f t="shared" si="210"/>
        <v>#DIV/0!</v>
      </c>
      <c r="T948" s="117">
        <f t="shared" si="201"/>
        <v>0</v>
      </c>
      <c r="U948" s="117" t="e">
        <f t="shared" si="202"/>
        <v>#DIV/0!</v>
      </c>
      <c r="V948" s="116">
        <f t="shared" si="203"/>
        <v>0</v>
      </c>
      <c r="W948" s="116" t="e">
        <f t="shared" si="204"/>
        <v>#DIV/0!</v>
      </c>
      <c r="X948" s="116">
        <f t="shared" si="205"/>
        <v>0</v>
      </c>
      <c r="Y948" s="116" t="e">
        <f t="shared" si="206"/>
        <v>#DIV/0!</v>
      </c>
      <c r="Z948" s="180"/>
    </row>
    <row r="949" spans="1:26" ht="13.5" customHeight="1" outlineLevel="1">
      <c r="A949" s="103"/>
      <c r="B949" s="118" t="s">
        <v>106</v>
      </c>
      <c r="C949" s="119">
        <v>2218</v>
      </c>
      <c r="D949" s="120"/>
      <c r="E949" s="120"/>
      <c r="F949" s="120"/>
      <c r="G949" s="120"/>
      <c r="H949" s="120"/>
      <c r="I949" s="120"/>
      <c r="J949" s="158"/>
      <c r="K949" s="158"/>
      <c r="L949" s="120"/>
      <c r="M949" s="120"/>
      <c r="N949" s="120"/>
      <c r="O949" s="120"/>
      <c r="P949" s="120"/>
      <c r="Q949" s="120"/>
      <c r="R949" s="116">
        <f t="shared" si="200"/>
        <v>0</v>
      </c>
      <c r="S949" s="116" t="e">
        <f t="shared" si="210"/>
        <v>#DIV/0!</v>
      </c>
      <c r="T949" s="117">
        <f t="shared" si="201"/>
        <v>0</v>
      </c>
      <c r="U949" s="117" t="e">
        <f t="shared" si="202"/>
        <v>#DIV/0!</v>
      </c>
      <c r="V949" s="116">
        <f t="shared" si="203"/>
        <v>0</v>
      </c>
      <c r="W949" s="116" t="e">
        <f t="shared" si="204"/>
        <v>#DIV/0!</v>
      </c>
      <c r="X949" s="116">
        <f t="shared" si="205"/>
        <v>0</v>
      </c>
      <c r="Y949" s="116" t="e">
        <f t="shared" si="206"/>
        <v>#DIV/0!</v>
      </c>
      <c r="Z949" s="180"/>
    </row>
    <row r="950" spans="1:26" ht="13.5" customHeight="1" outlineLevel="1">
      <c r="A950" s="103"/>
      <c r="B950" s="118" t="s">
        <v>139</v>
      </c>
      <c r="C950" s="119">
        <v>2221</v>
      </c>
      <c r="D950" s="120"/>
      <c r="E950" s="120"/>
      <c r="F950" s="120"/>
      <c r="G950" s="120"/>
      <c r="H950" s="120"/>
      <c r="I950" s="120"/>
      <c r="J950" s="158"/>
      <c r="K950" s="158"/>
      <c r="L950" s="120"/>
      <c r="M950" s="120"/>
      <c r="N950" s="120"/>
      <c r="O950" s="120"/>
      <c r="P950" s="120"/>
      <c r="Q950" s="120"/>
      <c r="R950" s="116">
        <f t="shared" si="200"/>
        <v>0</v>
      </c>
      <c r="S950" s="116" t="e">
        <f t="shared" si="210"/>
        <v>#DIV/0!</v>
      </c>
      <c r="T950" s="117">
        <f t="shared" si="201"/>
        <v>0</v>
      </c>
      <c r="U950" s="117" t="e">
        <f t="shared" si="202"/>
        <v>#DIV/0!</v>
      </c>
      <c r="V950" s="116">
        <f t="shared" si="203"/>
        <v>0</v>
      </c>
      <c r="W950" s="116" t="e">
        <f t="shared" si="204"/>
        <v>#DIV/0!</v>
      </c>
      <c r="X950" s="116">
        <f t="shared" si="205"/>
        <v>0</v>
      </c>
      <c r="Y950" s="116" t="e">
        <f t="shared" si="206"/>
        <v>#DIV/0!</v>
      </c>
      <c r="Z950" s="180"/>
    </row>
    <row r="951" spans="1:26" ht="13.5" customHeight="1" outlineLevel="1">
      <c r="A951" s="103"/>
      <c r="B951" s="128" t="s">
        <v>108</v>
      </c>
      <c r="C951" s="119">
        <v>2222</v>
      </c>
      <c r="D951" s="120"/>
      <c r="E951" s="120"/>
      <c r="F951" s="120"/>
      <c r="G951" s="120"/>
      <c r="H951" s="120"/>
      <c r="I951" s="120"/>
      <c r="J951" s="158"/>
      <c r="K951" s="158"/>
      <c r="L951" s="120"/>
      <c r="M951" s="120"/>
      <c r="N951" s="120"/>
      <c r="O951" s="120"/>
      <c r="P951" s="120"/>
      <c r="Q951" s="120"/>
      <c r="R951" s="116">
        <f t="shared" si="200"/>
        <v>0</v>
      </c>
      <c r="S951" s="116" t="e">
        <f t="shared" si="210"/>
        <v>#DIV/0!</v>
      </c>
      <c r="T951" s="117">
        <f t="shared" si="201"/>
        <v>0</v>
      </c>
      <c r="U951" s="117" t="e">
        <f t="shared" si="202"/>
        <v>#DIV/0!</v>
      </c>
      <c r="V951" s="116">
        <f t="shared" si="203"/>
        <v>0</v>
      </c>
      <c r="W951" s="116" t="e">
        <f t="shared" si="204"/>
        <v>#DIV/0!</v>
      </c>
      <c r="X951" s="116">
        <f t="shared" si="205"/>
        <v>0</v>
      </c>
      <c r="Y951" s="116" t="e">
        <f t="shared" si="206"/>
        <v>#DIV/0!</v>
      </c>
      <c r="Z951" s="180"/>
    </row>
    <row r="952" spans="1:26" ht="39" customHeight="1" outlineLevel="1">
      <c r="A952" s="103"/>
      <c r="B952" s="128" t="s">
        <v>177</v>
      </c>
      <c r="C952" s="129">
        <v>2223</v>
      </c>
      <c r="D952" s="120"/>
      <c r="E952" s="120"/>
      <c r="F952" s="120"/>
      <c r="G952" s="120"/>
      <c r="H952" s="120"/>
      <c r="I952" s="120"/>
      <c r="J952" s="158"/>
      <c r="K952" s="158"/>
      <c r="L952" s="120"/>
      <c r="M952" s="120"/>
      <c r="N952" s="120"/>
      <c r="O952" s="120"/>
      <c r="P952" s="120"/>
      <c r="Q952" s="120"/>
      <c r="R952" s="116">
        <f t="shared" si="200"/>
        <v>0</v>
      </c>
      <c r="S952" s="116" t="e">
        <f t="shared" si="210"/>
        <v>#DIV/0!</v>
      </c>
      <c r="T952" s="117">
        <f t="shared" si="201"/>
        <v>0</v>
      </c>
      <c r="U952" s="117" t="e">
        <f t="shared" si="202"/>
        <v>#DIV/0!</v>
      </c>
      <c r="V952" s="116">
        <f t="shared" si="203"/>
        <v>0</v>
      </c>
      <c r="W952" s="116" t="e">
        <f t="shared" si="204"/>
        <v>#DIV/0!</v>
      </c>
      <c r="X952" s="116">
        <f t="shared" si="205"/>
        <v>0</v>
      </c>
      <c r="Y952" s="116" t="e">
        <f t="shared" si="206"/>
        <v>#DIV/0!</v>
      </c>
      <c r="Z952" s="180"/>
    </row>
    <row r="953" spans="1:26" ht="13.5" customHeight="1" outlineLevel="1">
      <c r="A953" s="103"/>
      <c r="B953" s="128" t="s">
        <v>145</v>
      </c>
      <c r="C953" s="119">
        <v>2224</v>
      </c>
      <c r="D953" s="120"/>
      <c r="E953" s="120"/>
      <c r="F953" s="120"/>
      <c r="G953" s="120"/>
      <c r="H953" s="120"/>
      <c r="I953" s="120"/>
      <c r="J953" s="158"/>
      <c r="K953" s="158"/>
      <c r="L953" s="120"/>
      <c r="M953" s="120"/>
      <c r="N953" s="120"/>
      <c r="O953" s="120"/>
      <c r="P953" s="120"/>
      <c r="Q953" s="120"/>
      <c r="R953" s="116">
        <f t="shared" si="200"/>
        <v>0</v>
      </c>
      <c r="S953" s="116" t="e">
        <f t="shared" si="210"/>
        <v>#DIV/0!</v>
      </c>
      <c r="T953" s="117">
        <f t="shared" si="201"/>
        <v>0</v>
      </c>
      <c r="U953" s="117" t="e">
        <f t="shared" si="202"/>
        <v>#DIV/0!</v>
      </c>
      <c r="V953" s="116">
        <f t="shared" si="203"/>
        <v>0</v>
      </c>
      <c r="W953" s="116" t="e">
        <f t="shared" si="204"/>
        <v>#DIV/0!</v>
      </c>
      <c r="X953" s="116">
        <f t="shared" si="205"/>
        <v>0</v>
      </c>
      <c r="Y953" s="116" t="e">
        <f t="shared" si="206"/>
        <v>#DIV/0!</v>
      </c>
      <c r="Z953" s="180"/>
    </row>
    <row r="954" spans="1:26" ht="13.5" customHeight="1" outlineLevel="1">
      <c r="A954" s="103"/>
      <c r="B954" s="128" t="s">
        <v>140</v>
      </c>
      <c r="C954" s="119">
        <v>2225</v>
      </c>
      <c r="D954" s="120"/>
      <c r="E954" s="120"/>
      <c r="F954" s="120"/>
      <c r="G954" s="120"/>
      <c r="H954" s="120"/>
      <c r="I954" s="120"/>
      <c r="J954" s="158"/>
      <c r="K954" s="158"/>
      <c r="L954" s="120"/>
      <c r="M954" s="120"/>
      <c r="N954" s="120"/>
      <c r="O954" s="120"/>
      <c r="P954" s="120"/>
      <c r="Q954" s="120"/>
      <c r="R954" s="116">
        <f t="shared" si="200"/>
        <v>0</v>
      </c>
      <c r="S954" s="116" t="e">
        <f t="shared" si="210"/>
        <v>#DIV/0!</v>
      </c>
      <c r="T954" s="117">
        <f t="shared" si="201"/>
        <v>0</v>
      </c>
      <c r="U954" s="117" t="e">
        <f t="shared" si="202"/>
        <v>#DIV/0!</v>
      </c>
      <c r="V954" s="116">
        <f t="shared" si="203"/>
        <v>0</v>
      </c>
      <c r="W954" s="116" t="e">
        <f t="shared" si="204"/>
        <v>#DIV/0!</v>
      </c>
      <c r="X954" s="116">
        <f t="shared" si="205"/>
        <v>0</v>
      </c>
      <c r="Y954" s="116" t="e">
        <f t="shared" si="206"/>
        <v>#DIV/0!</v>
      </c>
      <c r="Z954" s="180"/>
    </row>
    <row r="955" spans="1:26" ht="13.5" customHeight="1" outlineLevel="1">
      <c r="A955" s="103"/>
      <c r="B955" s="128" t="s">
        <v>141</v>
      </c>
      <c r="C955" s="119">
        <v>2231</v>
      </c>
      <c r="D955" s="120"/>
      <c r="E955" s="120"/>
      <c r="F955" s="120"/>
      <c r="G955" s="120"/>
      <c r="H955" s="120"/>
      <c r="I955" s="120"/>
      <c r="J955" s="158"/>
      <c r="K955" s="158"/>
      <c r="L955" s="120"/>
      <c r="M955" s="120"/>
      <c r="N955" s="120"/>
      <c r="O955" s="120"/>
      <c r="P955" s="120"/>
      <c r="Q955" s="120"/>
      <c r="R955" s="116">
        <f t="shared" si="200"/>
        <v>0</v>
      </c>
      <c r="S955" s="116" t="e">
        <f t="shared" si="210"/>
        <v>#DIV/0!</v>
      </c>
      <c r="T955" s="117">
        <f t="shared" si="201"/>
        <v>0</v>
      </c>
      <c r="U955" s="117" t="e">
        <f t="shared" si="202"/>
        <v>#DIV/0!</v>
      </c>
      <c r="V955" s="116">
        <f t="shared" si="203"/>
        <v>0</v>
      </c>
      <c r="W955" s="116" t="e">
        <f t="shared" si="204"/>
        <v>#DIV/0!</v>
      </c>
      <c r="X955" s="116">
        <f t="shared" si="205"/>
        <v>0</v>
      </c>
      <c r="Y955" s="116" t="e">
        <f t="shared" si="206"/>
        <v>#DIV/0!</v>
      </c>
      <c r="Z955" s="180"/>
    </row>
    <row r="956" spans="1:26" ht="13.5" customHeight="1" outlineLevel="1">
      <c r="A956" s="103"/>
      <c r="B956" s="128" t="s">
        <v>113</v>
      </c>
      <c r="C956" s="119">
        <v>22311100</v>
      </c>
      <c r="D956" s="120"/>
      <c r="E956" s="120"/>
      <c r="F956" s="120"/>
      <c r="G956" s="120"/>
      <c r="H956" s="120"/>
      <c r="I956" s="120"/>
      <c r="J956" s="158"/>
      <c r="K956" s="158"/>
      <c r="L956" s="120"/>
      <c r="M956" s="120"/>
      <c r="N956" s="120"/>
      <c r="O956" s="120"/>
      <c r="P956" s="120"/>
      <c r="Q956" s="120"/>
      <c r="R956" s="116">
        <f t="shared" si="200"/>
        <v>0</v>
      </c>
      <c r="S956" s="116" t="e">
        <f t="shared" si="210"/>
        <v>#DIV/0!</v>
      </c>
      <c r="T956" s="117">
        <f t="shared" si="201"/>
        <v>0</v>
      </c>
      <c r="U956" s="117" t="e">
        <f t="shared" si="202"/>
        <v>#DIV/0!</v>
      </c>
      <c r="V956" s="116">
        <f t="shared" si="203"/>
        <v>0</v>
      </c>
      <c r="W956" s="116" t="e">
        <f t="shared" si="204"/>
        <v>#DIV/0!</v>
      </c>
      <c r="X956" s="116">
        <f t="shared" si="205"/>
        <v>0</v>
      </c>
      <c r="Y956" s="116" t="e">
        <f t="shared" si="206"/>
        <v>#DIV/0!</v>
      </c>
      <c r="Z956" s="180"/>
    </row>
    <row r="957" spans="1:26" ht="13.5" customHeight="1" outlineLevel="1">
      <c r="A957" s="103"/>
      <c r="B957" s="128" t="s">
        <v>114</v>
      </c>
      <c r="C957" s="119">
        <v>22311200</v>
      </c>
      <c r="D957" s="120"/>
      <c r="E957" s="120"/>
      <c r="F957" s="120"/>
      <c r="G957" s="120"/>
      <c r="H957" s="120"/>
      <c r="I957" s="120"/>
      <c r="J957" s="158"/>
      <c r="K957" s="158"/>
      <c r="L957" s="120"/>
      <c r="M957" s="120"/>
      <c r="N957" s="120"/>
      <c r="O957" s="120"/>
      <c r="P957" s="120"/>
      <c r="Q957" s="120"/>
      <c r="R957" s="116">
        <f t="shared" si="200"/>
        <v>0</v>
      </c>
      <c r="S957" s="116" t="e">
        <f t="shared" si="210"/>
        <v>#DIV/0!</v>
      </c>
      <c r="T957" s="117">
        <f t="shared" si="201"/>
        <v>0</v>
      </c>
      <c r="U957" s="117" t="e">
        <f t="shared" si="202"/>
        <v>#DIV/0!</v>
      </c>
      <c r="V957" s="116">
        <f t="shared" si="203"/>
        <v>0</v>
      </c>
      <c r="W957" s="116" t="e">
        <f t="shared" si="204"/>
        <v>#DIV/0!</v>
      </c>
      <c r="X957" s="116">
        <f t="shared" si="205"/>
        <v>0</v>
      </c>
      <c r="Y957" s="116" t="e">
        <f t="shared" si="206"/>
        <v>#DIV/0!</v>
      </c>
      <c r="Z957" s="180"/>
    </row>
    <row r="958" spans="1:26" ht="13.5" customHeight="1" outlineLevel="1">
      <c r="A958" s="103"/>
      <c r="B958" s="128" t="s">
        <v>115</v>
      </c>
      <c r="C958" s="119">
        <v>22311300</v>
      </c>
      <c r="D958" s="120"/>
      <c r="E958" s="120"/>
      <c r="F958" s="120"/>
      <c r="G958" s="120"/>
      <c r="H958" s="120"/>
      <c r="I958" s="120"/>
      <c r="J958" s="158"/>
      <c r="K958" s="158"/>
      <c r="L958" s="120"/>
      <c r="M958" s="120"/>
      <c r="N958" s="120"/>
      <c r="O958" s="120"/>
      <c r="P958" s="120"/>
      <c r="Q958" s="120"/>
      <c r="R958" s="116">
        <f t="shared" ref="R958:R1022" si="214">F958-D958</f>
        <v>0</v>
      </c>
      <c r="S958" s="116" t="e">
        <f t="shared" si="210"/>
        <v>#DIV/0!</v>
      </c>
      <c r="T958" s="117">
        <f t="shared" ref="T958:T1022" si="215">L958-F958</f>
        <v>0</v>
      </c>
      <c r="U958" s="117" t="e">
        <f t="shared" ref="U958:U1022" si="216">L958/F958*100</f>
        <v>#DIV/0!</v>
      </c>
      <c r="V958" s="116">
        <f t="shared" ref="V958:V1022" si="217">N958-L958</f>
        <v>0</v>
      </c>
      <c r="W958" s="116" t="e">
        <f t="shared" ref="W958:W1022" si="218">+N958/L958*100</f>
        <v>#DIV/0!</v>
      </c>
      <c r="X958" s="116">
        <f t="shared" ref="X958:X1022" si="219">P958-N958</f>
        <v>0</v>
      </c>
      <c r="Y958" s="116" t="e">
        <f t="shared" ref="Y958:Y1022" si="220">+P958/N958*100</f>
        <v>#DIV/0!</v>
      </c>
      <c r="Z958" s="180"/>
    </row>
    <row r="959" spans="1:26" ht="13.5" customHeight="1" outlineLevel="1">
      <c r="A959" s="103"/>
      <c r="B959" s="128" t="s">
        <v>116</v>
      </c>
      <c r="C959" s="119">
        <v>22311400</v>
      </c>
      <c r="D959" s="120"/>
      <c r="E959" s="120"/>
      <c r="F959" s="120"/>
      <c r="G959" s="120"/>
      <c r="H959" s="120"/>
      <c r="I959" s="120"/>
      <c r="J959" s="158"/>
      <c r="K959" s="158"/>
      <c r="L959" s="120"/>
      <c r="M959" s="120"/>
      <c r="N959" s="120"/>
      <c r="O959" s="120"/>
      <c r="P959" s="120"/>
      <c r="Q959" s="120"/>
      <c r="R959" s="116">
        <f t="shared" si="214"/>
        <v>0</v>
      </c>
      <c r="S959" s="116" t="e">
        <f t="shared" si="210"/>
        <v>#DIV/0!</v>
      </c>
      <c r="T959" s="117">
        <f t="shared" si="215"/>
        <v>0</v>
      </c>
      <c r="U959" s="117" t="e">
        <f t="shared" si="216"/>
        <v>#DIV/0!</v>
      </c>
      <c r="V959" s="116">
        <f t="shared" si="217"/>
        <v>0</v>
      </c>
      <c r="W959" s="116" t="e">
        <f t="shared" si="218"/>
        <v>#DIV/0!</v>
      </c>
      <c r="X959" s="116">
        <f t="shared" si="219"/>
        <v>0</v>
      </c>
      <c r="Y959" s="116" t="e">
        <f t="shared" si="220"/>
        <v>#DIV/0!</v>
      </c>
      <c r="Z959" s="180"/>
    </row>
    <row r="960" spans="1:26" ht="13.5" customHeight="1" outlineLevel="1">
      <c r="A960" s="103"/>
      <c r="B960" s="128" t="s">
        <v>117</v>
      </c>
      <c r="C960" s="119">
        <v>2235</v>
      </c>
      <c r="D960" s="120"/>
      <c r="E960" s="120"/>
      <c r="F960" s="120"/>
      <c r="G960" s="120"/>
      <c r="H960" s="120"/>
      <c r="I960" s="120"/>
      <c r="J960" s="158"/>
      <c r="K960" s="158"/>
      <c r="L960" s="120"/>
      <c r="M960" s="120"/>
      <c r="N960" s="120"/>
      <c r="O960" s="120"/>
      <c r="P960" s="120"/>
      <c r="Q960" s="120"/>
      <c r="R960" s="116">
        <f t="shared" si="214"/>
        <v>0</v>
      </c>
      <c r="S960" s="116" t="e">
        <f t="shared" si="210"/>
        <v>#DIV/0!</v>
      </c>
      <c r="T960" s="117">
        <f t="shared" si="215"/>
        <v>0</v>
      </c>
      <c r="U960" s="117" t="e">
        <f t="shared" si="216"/>
        <v>#DIV/0!</v>
      </c>
      <c r="V960" s="116">
        <f t="shared" si="217"/>
        <v>0</v>
      </c>
      <c r="W960" s="116" t="e">
        <f t="shared" si="218"/>
        <v>#DIV/0!</v>
      </c>
      <c r="X960" s="116">
        <f t="shared" si="219"/>
        <v>0</v>
      </c>
      <c r="Y960" s="116" t="e">
        <f t="shared" si="220"/>
        <v>#DIV/0!</v>
      </c>
      <c r="Z960" s="180"/>
    </row>
    <row r="961" spans="1:26" outlineLevel="1">
      <c r="A961" s="103"/>
      <c r="B961" s="118" t="s">
        <v>118</v>
      </c>
      <c r="C961" s="135">
        <v>2511</v>
      </c>
      <c r="D961" s="156">
        <v>40069.279999999999</v>
      </c>
      <c r="E961" s="120"/>
      <c r="F961" s="120"/>
      <c r="G961" s="120"/>
      <c r="H961" s="120">
        <v>49403.7</v>
      </c>
      <c r="I961" s="120"/>
      <c r="J961" s="158">
        <v>43059.199999999997</v>
      </c>
      <c r="K961" s="158"/>
      <c r="L961" s="120"/>
      <c r="M961" s="120"/>
      <c r="N961" s="120"/>
      <c r="O961" s="120"/>
      <c r="P961" s="120"/>
      <c r="Q961" s="120"/>
      <c r="R961" s="116">
        <f t="shared" si="214"/>
        <v>-40069.279999999999</v>
      </c>
      <c r="S961" s="116">
        <f t="shared" si="210"/>
        <v>0</v>
      </c>
      <c r="T961" s="117">
        <f t="shared" si="215"/>
        <v>0</v>
      </c>
      <c r="U961" s="117" t="e">
        <f t="shared" si="216"/>
        <v>#DIV/0!</v>
      </c>
      <c r="V961" s="116">
        <f t="shared" si="217"/>
        <v>0</v>
      </c>
      <c r="W961" s="116" t="e">
        <f t="shared" si="218"/>
        <v>#DIV/0!</v>
      </c>
      <c r="X961" s="116">
        <f t="shared" si="219"/>
        <v>0</v>
      </c>
      <c r="Y961" s="116" t="e">
        <f t="shared" si="220"/>
        <v>#DIV/0!</v>
      </c>
      <c r="Z961" s="180"/>
    </row>
    <row r="962" spans="1:26" outlineLevel="1">
      <c r="A962" s="103"/>
      <c r="B962" s="118" t="s">
        <v>119</v>
      </c>
      <c r="C962" s="135">
        <v>2512</v>
      </c>
      <c r="D962" s="120"/>
      <c r="E962" s="120"/>
      <c r="F962" s="120"/>
      <c r="G962" s="120"/>
      <c r="H962" s="120"/>
      <c r="I962" s="120"/>
      <c r="J962" s="158"/>
      <c r="K962" s="158"/>
      <c r="L962" s="120"/>
      <c r="M962" s="120"/>
      <c r="N962" s="120"/>
      <c r="O962" s="120"/>
      <c r="P962" s="120"/>
      <c r="Q962" s="120"/>
      <c r="R962" s="116">
        <f t="shared" si="214"/>
        <v>0</v>
      </c>
      <c r="S962" s="116" t="e">
        <f t="shared" si="210"/>
        <v>#DIV/0!</v>
      </c>
      <c r="T962" s="117">
        <f t="shared" si="215"/>
        <v>0</v>
      </c>
      <c r="U962" s="117" t="e">
        <f t="shared" si="216"/>
        <v>#DIV/0!</v>
      </c>
      <c r="V962" s="116">
        <f t="shared" si="217"/>
        <v>0</v>
      </c>
      <c r="W962" s="116" t="e">
        <f t="shared" si="218"/>
        <v>#DIV/0!</v>
      </c>
      <c r="X962" s="116">
        <f t="shared" si="219"/>
        <v>0</v>
      </c>
      <c r="Y962" s="116" t="e">
        <f t="shared" si="220"/>
        <v>#DIV/0!</v>
      </c>
      <c r="Z962" s="180"/>
    </row>
    <row r="963" spans="1:26" outlineLevel="1">
      <c r="A963" s="103"/>
      <c r="B963" s="118" t="s">
        <v>146</v>
      </c>
      <c r="C963" s="135">
        <v>2521</v>
      </c>
      <c r="D963" s="120"/>
      <c r="E963" s="120"/>
      <c r="F963" s="120"/>
      <c r="G963" s="120"/>
      <c r="H963" s="120"/>
      <c r="I963" s="120"/>
      <c r="J963" s="158"/>
      <c r="K963" s="158"/>
      <c r="L963" s="120"/>
      <c r="M963" s="120"/>
      <c r="N963" s="120"/>
      <c r="O963" s="120"/>
      <c r="P963" s="120"/>
      <c r="Q963" s="120"/>
      <c r="R963" s="116">
        <f t="shared" si="214"/>
        <v>0</v>
      </c>
      <c r="S963" s="116" t="e">
        <f t="shared" si="210"/>
        <v>#DIV/0!</v>
      </c>
      <c r="T963" s="117">
        <f t="shared" si="215"/>
        <v>0</v>
      </c>
      <c r="U963" s="117" t="e">
        <f t="shared" si="216"/>
        <v>#DIV/0!</v>
      </c>
      <c r="V963" s="116">
        <f t="shared" si="217"/>
        <v>0</v>
      </c>
      <c r="W963" s="116" t="e">
        <f t="shared" si="218"/>
        <v>#DIV/0!</v>
      </c>
      <c r="X963" s="116">
        <f t="shared" si="219"/>
        <v>0</v>
      </c>
      <c r="Y963" s="116" t="e">
        <f t="shared" si="220"/>
        <v>#DIV/0!</v>
      </c>
      <c r="Z963" s="180"/>
    </row>
    <row r="964" spans="1:26" ht="25.5" outlineLevel="1">
      <c r="A964" s="103"/>
      <c r="B964" s="136" t="s">
        <v>121</v>
      </c>
      <c r="C964" s="119">
        <v>2721</v>
      </c>
      <c r="D964" s="120"/>
      <c r="E964" s="120"/>
      <c r="F964" s="120"/>
      <c r="G964" s="120"/>
      <c r="H964" s="120"/>
      <c r="I964" s="120"/>
      <c r="J964" s="158"/>
      <c r="K964" s="158"/>
      <c r="L964" s="120"/>
      <c r="M964" s="120"/>
      <c r="N964" s="120"/>
      <c r="O964" s="120"/>
      <c r="P964" s="120"/>
      <c r="Q964" s="120"/>
      <c r="R964" s="116">
        <f t="shared" si="214"/>
        <v>0</v>
      </c>
      <c r="S964" s="116" t="e">
        <f t="shared" si="210"/>
        <v>#DIV/0!</v>
      </c>
      <c r="T964" s="117">
        <f t="shared" si="215"/>
        <v>0</v>
      </c>
      <c r="U964" s="117" t="e">
        <f t="shared" si="216"/>
        <v>#DIV/0!</v>
      </c>
      <c r="V964" s="116">
        <f t="shared" si="217"/>
        <v>0</v>
      </c>
      <c r="W964" s="116" t="e">
        <f t="shared" si="218"/>
        <v>#DIV/0!</v>
      </c>
      <c r="X964" s="116">
        <f t="shared" si="219"/>
        <v>0</v>
      </c>
      <c r="Y964" s="116" t="e">
        <f t="shared" si="220"/>
        <v>#DIV/0!</v>
      </c>
      <c r="Z964" s="180"/>
    </row>
    <row r="965" spans="1:26" outlineLevel="1">
      <c r="A965" s="103"/>
      <c r="B965" s="140" t="s">
        <v>126</v>
      </c>
      <c r="C965" s="135"/>
      <c r="D965" s="141">
        <f t="shared" ref="D965:Q965" si="221">SUM(D966:D968)</f>
        <v>0</v>
      </c>
      <c r="E965" s="141">
        <f t="shared" si="221"/>
        <v>0</v>
      </c>
      <c r="F965" s="141">
        <f t="shared" si="221"/>
        <v>0</v>
      </c>
      <c r="G965" s="141">
        <f t="shared" si="221"/>
        <v>0</v>
      </c>
      <c r="H965" s="141">
        <f t="shared" si="221"/>
        <v>0</v>
      </c>
      <c r="I965" s="141">
        <f t="shared" si="221"/>
        <v>0</v>
      </c>
      <c r="J965" s="169">
        <f t="shared" si="221"/>
        <v>0</v>
      </c>
      <c r="K965" s="169">
        <f t="shared" si="221"/>
        <v>0</v>
      </c>
      <c r="L965" s="141">
        <f t="shared" si="221"/>
        <v>0</v>
      </c>
      <c r="M965" s="141">
        <f t="shared" si="221"/>
        <v>0</v>
      </c>
      <c r="N965" s="141">
        <f t="shared" si="221"/>
        <v>0</v>
      </c>
      <c r="O965" s="141">
        <f t="shared" si="221"/>
        <v>0</v>
      </c>
      <c r="P965" s="141">
        <f t="shared" si="221"/>
        <v>0</v>
      </c>
      <c r="Q965" s="141">
        <f t="shared" si="221"/>
        <v>0</v>
      </c>
      <c r="R965" s="116">
        <f t="shared" si="214"/>
        <v>0</v>
      </c>
      <c r="S965" s="116" t="e">
        <f t="shared" si="210"/>
        <v>#DIV/0!</v>
      </c>
      <c r="T965" s="117">
        <f t="shared" si="215"/>
        <v>0</v>
      </c>
      <c r="U965" s="117" t="e">
        <f t="shared" si="216"/>
        <v>#DIV/0!</v>
      </c>
      <c r="V965" s="116">
        <f t="shared" si="217"/>
        <v>0</v>
      </c>
      <c r="W965" s="116" t="e">
        <f t="shared" si="218"/>
        <v>#DIV/0!</v>
      </c>
      <c r="X965" s="116">
        <f t="shared" si="219"/>
        <v>0</v>
      </c>
      <c r="Y965" s="116" t="e">
        <f t="shared" si="220"/>
        <v>#DIV/0!</v>
      </c>
      <c r="Z965" s="180"/>
    </row>
    <row r="966" spans="1:26" ht="12.75" customHeight="1" outlineLevel="1">
      <c r="A966" s="103"/>
      <c r="B966" s="118" t="s">
        <v>127</v>
      </c>
      <c r="C966" s="119">
        <v>3111</v>
      </c>
      <c r="D966" s="120"/>
      <c r="E966" s="120"/>
      <c r="F966" s="120"/>
      <c r="G966" s="120"/>
      <c r="H966" s="120"/>
      <c r="I966" s="120"/>
      <c r="J966" s="158"/>
      <c r="K966" s="158"/>
      <c r="L966" s="120"/>
      <c r="M966" s="120"/>
      <c r="N966" s="120"/>
      <c r="O966" s="120"/>
      <c r="P966" s="120"/>
      <c r="Q966" s="120"/>
      <c r="R966" s="116">
        <f t="shared" si="214"/>
        <v>0</v>
      </c>
      <c r="S966" s="116" t="e">
        <f t="shared" si="210"/>
        <v>#DIV/0!</v>
      </c>
      <c r="T966" s="117">
        <f t="shared" si="215"/>
        <v>0</v>
      </c>
      <c r="U966" s="117" t="e">
        <f t="shared" si="216"/>
        <v>#DIV/0!</v>
      </c>
      <c r="V966" s="116">
        <f t="shared" si="217"/>
        <v>0</v>
      </c>
      <c r="W966" s="116" t="e">
        <f t="shared" si="218"/>
        <v>#DIV/0!</v>
      </c>
      <c r="X966" s="116">
        <f t="shared" si="219"/>
        <v>0</v>
      </c>
      <c r="Y966" s="116" t="e">
        <f t="shared" si="220"/>
        <v>#DIV/0!</v>
      </c>
      <c r="Z966" s="180"/>
    </row>
    <row r="967" spans="1:26" ht="12.75" customHeight="1" outlineLevel="1">
      <c r="A967" s="103"/>
      <c r="B967" s="118" t="s">
        <v>128</v>
      </c>
      <c r="C967" s="119">
        <v>3112</v>
      </c>
      <c r="D967" s="120"/>
      <c r="E967" s="120"/>
      <c r="F967" s="120"/>
      <c r="G967" s="120"/>
      <c r="H967" s="120"/>
      <c r="I967" s="120"/>
      <c r="J967" s="158"/>
      <c r="K967" s="158"/>
      <c r="L967" s="120"/>
      <c r="M967" s="120"/>
      <c r="N967" s="120"/>
      <c r="O967" s="120"/>
      <c r="P967" s="120"/>
      <c r="Q967" s="120"/>
      <c r="R967" s="116">
        <f t="shared" si="214"/>
        <v>0</v>
      </c>
      <c r="S967" s="116" t="e">
        <f t="shared" si="210"/>
        <v>#DIV/0!</v>
      </c>
      <c r="T967" s="117">
        <f t="shared" si="215"/>
        <v>0</v>
      </c>
      <c r="U967" s="117" t="e">
        <f t="shared" si="216"/>
        <v>#DIV/0!</v>
      </c>
      <c r="V967" s="116">
        <f t="shared" si="217"/>
        <v>0</v>
      </c>
      <c r="W967" s="116" t="e">
        <f t="shared" si="218"/>
        <v>#DIV/0!</v>
      </c>
      <c r="X967" s="116">
        <f t="shared" si="219"/>
        <v>0</v>
      </c>
      <c r="Y967" s="116" t="e">
        <f t="shared" si="220"/>
        <v>#DIV/0!</v>
      </c>
      <c r="Z967" s="180"/>
    </row>
    <row r="968" spans="1:26" ht="12.75" customHeight="1" outlineLevel="1">
      <c r="A968" s="103"/>
      <c r="B968" s="118" t="s">
        <v>129</v>
      </c>
      <c r="C968" s="119">
        <v>3113</v>
      </c>
      <c r="D968" s="120"/>
      <c r="E968" s="120"/>
      <c r="F968" s="120"/>
      <c r="G968" s="120"/>
      <c r="H968" s="120"/>
      <c r="I968" s="120"/>
      <c r="J968" s="158"/>
      <c r="K968" s="158"/>
      <c r="L968" s="120"/>
      <c r="M968" s="120"/>
      <c r="N968" s="120"/>
      <c r="O968" s="120"/>
      <c r="P968" s="120"/>
      <c r="Q968" s="120"/>
      <c r="R968" s="116">
        <f t="shared" si="214"/>
        <v>0</v>
      </c>
      <c r="S968" s="116" t="e">
        <f t="shared" si="210"/>
        <v>#DIV/0!</v>
      </c>
      <c r="T968" s="117">
        <f t="shared" si="215"/>
        <v>0</v>
      </c>
      <c r="U968" s="117" t="e">
        <f t="shared" si="216"/>
        <v>#DIV/0!</v>
      </c>
      <c r="V968" s="116">
        <f t="shared" si="217"/>
        <v>0</v>
      </c>
      <c r="W968" s="116" t="e">
        <f t="shared" si="218"/>
        <v>#DIV/0!</v>
      </c>
      <c r="X968" s="116">
        <f t="shared" si="219"/>
        <v>0</v>
      </c>
      <c r="Y968" s="116" t="e">
        <f t="shared" si="220"/>
        <v>#DIV/0!</v>
      </c>
      <c r="Z968" s="180"/>
    </row>
    <row r="969" spans="1:26" outlineLevel="1">
      <c r="A969" s="103"/>
      <c r="B969" s="181"/>
      <c r="C969" s="154"/>
      <c r="D969" s="120"/>
      <c r="E969" s="120"/>
      <c r="F969" s="120"/>
      <c r="G969" s="120"/>
      <c r="H969" s="120"/>
      <c r="I969" s="120"/>
      <c r="J969" s="158"/>
      <c r="K969" s="158"/>
      <c r="L969" s="120"/>
      <c r="M969" s="120"/>
      <c r="N969" s="120"/>
      <c r="O969" s="120"/>
      <c r="P969" s="120"/>
      <c r="Q969" s="120"/>
      <c r="R969" s="116">
        <f t="shared" si="214"/>
        <v>0</v>
      </c>
      <c r="S969" s="116" t="e">
        <f t="shared" si="210"/>
        <v>#DIV/0!</v>
      </c>
      <c r="T969" s="117">
        <f t="shared" si="215"/>
        <v>0</v>
      </c>
      <c r="U969" s="117" t="e">
        <f t="shared" si="216"/>
        <v>#DIV/0!</v>
      </c>
      <c r="V969" s="116">
        <f t="shared" si="217"/>
        <v>0</v>
      </c>
      <c r="W969" s="116" t="e">
        <f t="shared" si="218"/>
        <v>#DIV/0!</v>
      </c>
      <c r="X969" s="116">
        <f t="shared" si="219"/>
        <v>0</v>
      </c>
      <c r="Y969" s="116" t="e">
        <f t="shared" si="220"/>
        <v>#DIV/0!</v>
      </c>
      <c r="Z969" s="180"/>
    </row>
    <row r="970" spans="1:26" ht="25.5">
      <c r="A970" s="103"/>
      <c r="B970" s="175" t="s">
        <v>179</v>
      </c>
      <c r="C970" s="154" t="s">
        <v>180</v>
      </c>
      <c r="D970" s="151"/>
      <c r="E970" s="151"/>
      <c r="F970" s="151"/>
      <c r="G970" s="151"/>
      <c r="H970" s="151"/>
      <c r="I970" s="151"/>
      <c r="J970" s="152"/>
      <c r="K970" s="152"/>
      <c r="L970" s="151"/>
      <c r="M970" s="151"/>
      <c r="N970" s="151"/>
      <c r="O970" s="151"/>
      <c r="P970" s="151"/>
      <c r="Q970" s="151"/>
      <c r="R970" s="116">
        <f t="shared" si="214"/>
        <v>0</v>
      </c>
      <c r="S970" s="116" t="e">
        <f t="shared" si="210"/>
        <v>#DIV/0!</v>
      </c>
      <c r="T970" s="117">
        <f t="shared" si="215"/>
        <v>0</v>
      </c>
      <c r="U970" s="117" t="e">
        <f t="shared" si="216"/>
        <v>#DIV/0!</v>
      </c>
      <c r="V970" s="116">
        <f t="shared" si="217"/>
        <v>0</v>
      </c>
      <c r="W970" s="116" t="e">
        <f t="shared" si="218"/>
        <v>#DIV/0!</v>
      </c>
      <c r="X970" s="116">
        <f t="shared" si="219"/>
        <v>0</v>
      </c>
      <c r="Y970" s="116" t="e">
        <f t="shared" si="220"/>
        <v>#DIV/0!</v>
      </c>
      <c r="Z970" s="180"/>
    </row>
    <row r="971" spans="1:26">
      <c r="A971" s="103"/>
      <c r="B971" s="176" t="s">
        <v>134</v>
      </c>
      <c r="C971" s="154"/>
      <c r="D971" s="155">
        <f t="shared" ref="D971:Q971" si="222">SUM(D972:D978,D983:D1001)-D990</f>
        <v>338952.18950000004</v>
      </c>
      <c r="E971" s="155">
        <f t="shared" si="222"/>
        <v>75423.857900000003</v>
      </c>
      <c r="F971" s="155">
        <f t="shared" si="222"/>
        <v>322048.79999999993</v>
      </c>
      <c r="G971" s="155">
        <f t="shared" si="222"/>
        <v>95594.5</v>
      </c>
      <c r="H971" s="155">
        <f t="shared" si="222"/>
        <v>524144</v>
      </c>
      <c r="I971" s="155">
        <f t="shared" si="222"/>
        <v>119572.79999999999</v>
      </c>
      <c r="J971" s="155">
        <f t="shared" si="222"/>
        <v>255687.13680000001</v>
      </c>
      <c r="K971" s="155">
        <f t="shared" si="222"/>
        <v>37121.515000000007</v>
      </c>
      <c r="L971" s="155">
        <f t="shared" si="222"/>
        <v>322641.7</v>
      </c>
      <c r="M971" s="155">
        <f t="shared" si="222"/>
        <v>108911.10000000002</v>
      </c>
      <c r="N971" s="155">
        <f t="shared" si="222"/>
        <v>339543.00000000006</v>
      </c>
      <c r="O971" s="155">
        <f t="shared" si="222"/>
        <v>108921.00000000001</v>
      </c>
      <c r="P971" s="155">
        <f t="shared" si="222"/>
        <v>357036.6</v>
      </c>
      <c r="Q971" s="155">
        <f t="shared" si="222"/>
        <v>108931.90000000002</v>
      </c>
      <c r="R971" s="116">
        <f t="shared" si="214"/>
        <v>-16903.389500000107</v>
      </c>
      <c r="S971" s="116">
        <f t="shared" si="210"/>
        <v>95.013046080352851</v>
      </c>
      <c r="T971" s="117">
        <f t="shared" si="215"/>
        <v>592.90000000008149</v>
      </c>
      <c r="U971" s="117">
        <f t="shared" si="216"/>
        <v>100.1841025335291</v>
      </c>
      <c r="V971" s="116">
        <f t="shared" si="217"/>
        <v>16901.300000000047</v>
      </c>
      <c r="W971" s="116">
        <f t="shared" si="218"/>
        <v>105.23841152585052</v>
      </c>
      <c r="X971" s="116">
        <f t="shared" si="219"/>
        <v>17493.599999999919</v>
      </c>
      <c r="Y971" s="116">
        <f t="shared" si="220"/>
        <v>105.15210150113532</v>
      </c>
      <c r="Z971" s="180"/>
    </row>
    <row r="972" spans="1:26">
      <c r="A972" s="103"/>
      <c r="B972" s="118" t="s">
        <v>94</v>
      </c>
      <c r="C972" s="119">
        <v>2111</v>
      </c>
      <c r="D972" s="158">
        <f t="shared" ref="D972:Q977" si="223">SUM(D724,D759,D795,D830)+D937+D867+D902</f>
        <v>108509.897</v>
      </c>
      <c r="E972" s="158">
        <f t="shared" si="223"/>
        <v>47585.197</v>
      </c>
      <c r="F972" s="158">
        <f t="shared" si="223"/>
        <v>134904.9</v>
      </c>
      <c r="G972" s="158">
        <f t="shared" si="223"/>
        <v>51532</v>
      </c>
      <c r="H972" s="158">
        <f t="shared" si="223"/>
        <v>135893.1</v>
      </c>
      <c r="I972" s="158">
        <f t="shared" si="223"/>
        <v>54035</v>
      </c>
      <c r="J972" s="158">
        <f t="shared" si="223"/>
        <v>49462.407999999996</v>
      </c>
      <c r="K972" s="158">
        <f t="shared" si="223"/>
        <v>22255.013000000003</v>
      </c>
      <c r="L972" s="158">
        <f t="shared" si="223"/>
        <v>137483.6</v>
      </c>
      <c r="M972" s="158">
        <f t="shared" si="223"/>
        <v>51532</v>
      </c>
      <c r="N972" s="158">
        <f t="shared" si="223"/>
        <v>140311.30000000002</v>
      </c>
      <c r="O972" s="158">
        <f t="shared" si="223"/>
        <v>51532</v>
      </c>
      <c r="P972" s="158">
        <f t="shared" si="223"/>
        <v>143421.9</v>
      </c>
      <c r="Q972" s="158">
        <f t="shared" si="223"/>
        <v>51532</v>
      </c>
      <c r="R972" s="116">
        <f t="shared" si="214"/>
        <v>26395.002999999997</v>
      </c>
      <c r="S972" s="116">
        <f t="shared" si="210"/>
        <v>124.324972863996</v>
      </c>
      <c r="T972" s="117">
        <f t="shared" si="215"/>
        <v>2578.7000000000116</v>
      </c>
      <c r="U972" s="117">
        <f t="shared" si="216"/>
        <v>101.91149468996308</v>
      </c>
      <c r="V972" s="116">
        <f t="shared" si="217"/>
        <v>2827.7000000000116</v>
      </c>
      <c r="W972" s="116">
        <f t="shared" si="218"/>
        <v>102.05675440561639</v>
      </c>
      <c r="X972" s="116">
        <f t="shared" si="219"/>
        <v>3110.5999999999767</v>
      </c>
      <c r="Y972" s="116">
        <f t="shared" si="220"/>
        <v>102.21692764588452</v>
      </c>
      <c r="Z972" s="180"/>
    </row>
    <row r="973" spans="1:26">
      <c r="A973" s="103"/>
      <c r="B973" s="118" t="s">
        <v>135</v>
      </c>
      <c r="C973" s="119">
        <v>2121</v>
      </c>
      <c r="D973" s="158">
        <f t="shared" si="223"/>
        <v>15755.837</v>
      </c>
      <c r="E973" s="158">
        <f t="shared" si="223"/>
        <v>5695.6729999999998</v>
      </c>
      <c r="F973" s="158">
        <f t="shared" si="223"/>
        <v>19762.599999999999</v>
      </c>
      <c r="G973" s="158">
        <f t="shared" si="223"/>
        <v>7858.4000000000005</v>
      </c>
      <c r="H973" s="158">
        <f t="shared" si="223"/>
        <v>19933.099999999999</v>
      </c>
      <c r="I973" s="158">
        <f t="shared" si="223"/>
        <v>8355.9</v>
      </c>
      <c r="J973" s="158">
        <f t="shared" si="223"/>
        <v>5996.3520000000008</v>
      </c>
      <c r="K973" s="158">
        <f t="shared" si="223"/>
        <v>2800.5480000000002</v>
      </c>
      <c r="L973" s="158">
        <f t="shared" si="223"/>
        <v>20149.3</v>
      </c>
      <c r="M973" s="158">
        <f t="shared" si="223"/>
        <v>7858.4000000000005</v>
      </c>
      <c r="N973" s="158">
        <f t="shared" si="223"/>
        <v>20573.2</v>
      </c>
      <c r="O973" s="158">
        <f t="shared" si="223"/>
        <v>7858.4000000000005</v>
      </c>
      <c r="P973" s="158">
        <f t="shared" si="223"/>
        <v>21039.599999999999</v>
      </c>
      <c r="Q973" s="158">
        <f t="shared" si="223"/>
        <v>7858.4000000000005</v>
      </c>
      <c r="R973" s="116">
        <f t="shared" si="214"/>
        <v>4006.762999999999</v>
      </c>
      <c r="S973" s="116">
        <f t="shared" si="210"/>
        <v>125.43034051443918</v>
      </c>
      <c r="T973" s="117">
        <f t="shared" si="215"/>
        <v>386.70000000000073</v>
      </c>
      <c r="U973" s="117">
        <f t="shared" si="216"/>
        <v>101.95672634167569</v>
      </c>
      <c r="V973" s="116">
        <f t="shared" si="217"/>
        <v>423.90000000000146</v>
      </c>
      <c r="W973" s="116">
        <f t="shared" si="218"/>
        <v>102.10379516906296</v>
      </c>
      <c r="X973" s="116">
        <f t="shared" si="219"/>
        <v>466.39999999999782</v>
      </c>
      <c r="Y973" s="116">
        <f t="shared" si="220"/>
        <v>102.26702700600781</v>
      </c>
      <c r="Z973" s="180"/>
    </row>
    <row r="974" spans="1:26">
      <c r="A974" s="103"/>
      <c r="B974" s="160" t="s">
        <v>96</v>
      </c>
      <c r="C974" s="119">
        <v>2211</v>
      </c>
      <c r="D974" s="158">
        <f t="shared" si="223"/>
        <v>160.60300000000001</v>
      </c>
      <c r="E974" s="158">
        <f t="shared" si="223"/>
        <v>35.4</v>
      </c>
      <c r="F974" s="158">
        <f t="shared" si="223"/>
        <v>216.2</v>
      </c>
      <c r="G974" s="158">
        <f t="shared" si="223"/>
        <v>66</v>
      </c>
      <c r="H974" s="158">
        <f t="shared" si="223"/>
        <v>216.2</v>
      </c>
      <c r="I974" s="158">
        <f t="shared" si="223"/>
        <v>66</v>
      </c>
      <c r="J974" s="158">
        <f t="shared" si="223"/>
        <v>23.137</v>
      </c>
      <c r="K974" s="158">
        <f t="shared" si="223"/>
        <v>0</v>
      </c>
      <c r="L974" s="158">
        <f t="shared" si="223"/>
        <v>220.2</v>
      </c>
      <c r="M974" s="158">
        <f t="shared" si="223"/>
        <v>66</v>
      </c>
      <c r="N974" s="158">
        <f t="shared" si="223"/>
        <v>176.2</v>
      </c>
      <c r="O974" s="158">
        <f t="shared" si="223"/>
        <v>66</v>
      </c>
      <c r="P974" s="158">
        <f t="shared" si="223"/>
        <v>176.2</v>
      </c>
      <c r="Q974" s="158">
        <f t="shared" si="223"/>
        <v>66</v>
      </c>
      <c r="R974" s="116">
        <f t="shared" si="214"/>
        <v>55.59699999999998</v>
      </c>
      <c r="S974" s="116">
        <f t="shared" si="210"/>
        <v>134.61765969502437</v>
      </c>
      <c r="T974" s="117">
        <f t="shared" si="215"/>
        <v>4</v>
      </c>
      <c r="U974" s="117">
        <f t="shared" si="216"/>
        <v>101.85013876040702</v>
      </c>
      <c r="V974" s="116">
        <f t="shared" si="217"/>
        <v>-44</v>
      </c>
      <c r="W974" s="116">
        <f t="shared" si="218"/>
        <v>80.018165304268834</v>
      </c>
      <c r="X974" s="116">
        <f t="shared" si="219"/>
        <v>0</v>
      </c>
      <c r="Y974" s="116">
        <f t="shared" si="220"/>
        <v>100</v>
      </c>
      <c r="Z974" s="180"/>
    </row>
    <row r="975" spans="1:26">
      <c r="A975" s="103"/>
      <c r="B975" s="122" t="s">
        <v>97</v>
      </c>
      <c r="C975" s="119">
        <v>2212</v>
      </c>
      <c r="D975" s="158">
        <f t="shared" si="223"/>
        <v>149.946</v>
      </c>
      <c r="E975" s="158">
        <f t="shared" si="223"/>
        <v>76.8</v>
      </c>
      <c r="F975" s="158">
        <f t="shared" si="223"/>
        <v>353.8</v>
      </c>
      <c r="G975" s="158">
        <f t="shared" si="223"/>
        <v>200.8</v>
      </c>
      <c r="H975" s="158">
        <f t="shared" si="223"/>
        <v>353.8</v>
      </c>
      <c r="I975" s="158">
        <f t="shared" si="223"/>
        <v>243.29999999999998</v>
      </c>
      <c r="J975" s="158">
        <f t="shared" si="223"/>
        <v>135.762</v>
      </c>
      <c r="K975" s="158">
        <f t="shared" si="223"/>
        <v>29.31</v>
      </c>
      <c r="L975" s="158">
        <f t="shared" si="223"/>
        <v>334.59999999999997</v>
      </c>
      <c r="M975" s="158">
        <f t="shared" si="223"/>
        <v>231.1</v>
      </c>
      <c r="N975" s="158">
        <f t="shared" si="223"/>
        <v>339</v>
      </c>
      <c r="O975" s="158">
        <f t="shared" si="223"/>
        <v>231.1</v>
      </c>
      <c r="P975" s="158">
        <f t="shared" si="223"/>
        <v>343.79999999999995</v>
      </c>
      <c r="Q975" s="158">
        <f t="shared" si="223"/>
        <v>231.1</v>
      </c>
      <c r="R975" s="116">
        <f t="shared" si="214"/>
        <v>203.85400000000001</v>
      </c>
      <c r="S975" s="116">
        <f t="shared" ref="S975:S1039" si="224">+F975/D975*100</f>
        <v>235.95160924599523</v>
      </c>
      <c r="T975" s="117">
        <f t="shared" si="215"/>
        <v>-19.200000000000045</v>
      </c>
      <c r="U975" s="117">
        <f t="shared" si="216"/>
        <v>94.573205200678331</v>
      </c>
      <c r="V975" s="116">
        <f t="shared" si="217"/>
        <v>4.4000000000000341</v>
      </c>
      <c r="W975" s="116">
        <f t="shared" si="218"/>
        <v>101.31500298864317</v>
      </c>
      <c r="X975" s="116">
        <f t="shared" si="219"/>
        <v>4.7999999999999545</v>
      </c>
      <c r="Y975" s="116">
        <f t="shared" si="220"/>
        <v>101.41592920353982</v>
      </c>
      <c r="Z975" s="180"/>
    </row>
    <row r="976" spans="1:26">
      <c r="A976" s="103"/>
      <c r="B976" s="118" t="s">
        <v>98</v>
      </c>
      <c r="C976" s="119">
        <v>2213</v>
      </c>
      <c r="D976" s="158">
        <f t="shared" si="223"/>
        <v>0</v>
      </c>
      <c r="E976" s="158">
        <f t="shared" si="223"/>
        <v>0</v>
      </c>
      <c r="F976" s="158">
        <f t="shared" si="223"/>
        <v>0</v>
      </c>
      <c r="G976" s="158">
        <f t="shared" si="223"/>
        <v>0</v>
      </c>
      <c r="H976" s="158">
        <f t="shared" si="223"/>
        <v>0</v>
      </c>
      <c r="I976" s="158">
        <f t="shared" si="223"/>
        <v>0</v>
      </c>
      <c r="J976" s="158">
        <f t="shared" si="223"/>
        <v>0</v>
      </c>
      <c r="K976" s="158">
        <f t="shared" si="223"/>
        <v>0</v>
      </c>
      <c r="L976" s="158">
        <f t="shared" si="223"/>
        <v>0</v>
      </c>
      <c r="M976" s="158">
        <f t="shared" si="223"/>
        <v>0</v>
      </c>
      <c r="N976" s="158">
        <f t="shared" si="223"/>
        <v>0</v>
      </c>
      <c r="O976" s="158">
        <f t="shared" si="223"/>
        <v>0</v>
      </c>
      <c r="P976" s="158">
        <f t="shared" si="223"/>
        <v>0</v>
      </c>
      <c r="Q976" s="158">
        <f t="shared" si="223"/>
        <v>0</v>
      </c>
      <c r="R976" s="116">
        <f t="shared" si="214"/>
        <v>0</v>
      </c>
      <c r="S976" s="116" t="e">
        <f t="shared" si="224"/>
        <v>#DIV/0!</v>
      </c>
      <c r="T976" s="117">
        <f t="shared" si="215"/>
        <v>0</v>
      </c>
      <c r="U976" s="117" t="e">
        <f t="shared" si="216"/>
        <v>#DIV/0!</v>
      </c>
      <c r="V976" s="116">
        <f t="shared" si="217"/>
        <v>0</v>
      </c>
      <c r="W976" s="116" t="e">
        <f t="shared" si="218"/>
        <v>#DIV/0!</v>
      </c>
      <c r="X976" s="116">
        <f t="shared" si="219"/>
        <v>0</v>
      </c>
      <c r="Y976" s="116" t="e">
        <f t="shared" si="220"/>
        <v>#DIV/0!</v>
      </c>
      <c r="Z976" s="180"/>
    </row>
    <row r="977" spans="1:26">
      <c r="A977" s="103"/>
      <c r="B977" s="118" t="s">
        <v>99</v>
      </c>
      <c r="C977" s="119">
        <v>2214</v>
      </c>
      <c r="D977" s="158">
        <f t="shared" si="223"/>
        <v>12107.940499999999</v>
      </c>
      <c r="E977" s="158">
        <f t="shared" si="223"/>
        <v>19381.894499999999</v>
      </c>
      <c r="F977" s="158">
        <f t="shared" si="223"/>
        <v>12252.000000000002</v>
      </c>
      <c r="G977" s="158">
        <f t="shared" si="223"/>
        <v>24425.3</v>
      </c>
      <c r="H977" s="158">
        <f t="shared" si="223"/>
        <v>11976.300000000001</v>
      </c>
      <c r="I977" s="158">
        <f t="shared" si="223"/>
        <v>28206.899999999998</v>
      </c>
      <c r="J977" s="158">
        <f t="shared" si="223"/>
        <v>3807.2147999999997</v>
      </c>
      <c r="K977" s="158">
        <f t="shared" si="223"/>
        <v>10097.635</v>
      </c>
      <c r="L977" s="158">
        <f t="shared" si="223"/>
        <v>13017.6</v>
      </c>
      <c r="M977" s="158">
        <f t="shared" si="223"/>
        <v>31376.6</v>
      </c>
      <c r="N977" s="158">
        <f t="shared" si="223"/>
        <v>13646.300000000001</v>
      </c>
      <c r="O977" s="158">
        <f t="shared" si="223"/>
        <v>31379.899999999998</v>
      </c>
      <c r="P977" s="158">
        <f t="shared" si="223"/>
        <v>14337.800000000001</v>
      </c>
      <c r="Q977" s="158">
        <f t="shared" si="223"/>
        <v>31383.5</v>
      </c>
      <c r="R977" s="116">
        <f t="shared" si="214"/>
        <v>144.05950000000303</v>
      </c>
      <c r="S977" s="116">
        <f t="shared" si="224"/>
        <v>101.18979359041288</v>
      </c>
      <c r="T977" s="117">
        <f t="shared" si="215"/>
        <v>765.59999999999854</v>
      </c>
      <c r="U977" s="117">
        <f t="shared" si="216"/>
        <v>106.24877571008813</v>
      </c>
      <c r="V977" s="116">
        <f t="shared" si="217"/>
        <v>628.70000000000073</v>
      </c>
      <c r="W977" s="116">
        <f t="shared" si="218"/>
        <v>104.82961529006884</v>
      </c>
      <c r="X977" s="116">
        <f t="shared" si="219"/>
        <v>691.5</v>
      </c>
      <c r="Y977" s="116">
        <f t="shared" si="220"/>
        <v>105.06730762184621</v>
      </c>
      <c r="Z977" s="180"/>
    </row>
    <row r="978" spans="1:26">
      <c r="A978" s="103"/>
      <c r="B978" s="161" t="s">
        <v>100</v>
      </c>
      <c r="C978" s="124">
        <v>2215</v>
      </c>
      <c r="D978" s="163">
        <f t="shared" ref="D978:Q978" si="225">D979+D980+D981+D982</f>
        <v>17381.560000000001</v>
      </c>
      <c r="E978" s="163">
        <f t="shared" si="225"/>
        <v>474.375</v>
      </c>
      <c r="F978" s="163">
        <f t="shared" si="225"/>
        <v>26590</v>
      </c>
      <c r="G978" s="163">
        <f t="shared" si="225"/>
        <v>3589.7</v>
      </c>
      <c r="H978" s="163">
        <f t="shared" si="225"/>
        <v>50157</v>
      </c>
      <c r="I978" s="163">
        <f t="shared" si="225"/>
        <v>5034.3999999999996</v>
      </c>
      <c r="J978" s="163">
        <f t="shared" si="225"/>
        <v>15658.11</v>
      </c>
      <c r="K978" s="163">
        <f t="shared" si="225"/>
        <v>723.53000000000009</v>
      </c>
      <c r="L978" s="163">
        <f t="shared" si="225"/>
        <v>15745.3</v>
      </c>
      <c r="M978" s="163">
        <f t="shared" si="225"/>
        <v>3865</v>
      </c>
      <c r="N978" s="163">
        <f t="shared" si="225"/>
        <v>16684.499999999996</v>
      </c>
      <c r="O978" s="163">
        <f t="shared" si="225"/>
        <v>3865</v>
      </c>
      <c r="P978" s="163">
        <f t="shared" si="225"/>
        <v>17277.499999999996</v>
      </c>
      <c r="Q978" s="163">
        <f t="shared" si="225"/>
        <v>3865</v>
      </c>
      <c r="R978" s="116">
        <f t="shared" si="214"/>
        <v>9208.4399999999987</v>
      </c>
      <c r="S978" s="116">
        <f t="shared" si="224"/>
        <v>152.97821369313226</v>
      </c>
      <c r="T978" s="117">
        <f t="shared" si="215"/>
        <v>-10844.7</v>
      </c>
      <c r="U978" s="117">
        <f t="shared" si="216"/>
        <v>59.215118465588567</v>
      </c>
      <c r="V978" s="116">
        <f t="shared" si="217"/>
        <v>939.19999999999709</v>
      </c>
      <c r="W978" s="116">
        <f t="shared" si="218"/>
        <v>105.96495462137906</v>
      </c>
      <c r="X978" s="116">
        <f t="shared" si="219"/>
        <v>593</v>
      </c>
      <c r="Y978" s="116">
        <f t="shared" si="220"/>
        <v>103.55419700920017</v>
      </c>
      <c r="Z978" s="180"/>
    </row>
    <row r="979" spans="1:26">
      <c r="A979" s="103"/>
      <c r="B979" s="126" t="s">
        <v>136</v>
      </c>
      <c r="C979" s="119">
        <v>22151</v>
      </c>
      <c r="D979" s="158">
        <f t="shared" ref="D979:Q989" si="226">SUM(D731,D766,D802,D837)+D944+D874+D909</f>
        <v>83.45</v>
      </c>
      <c r="E979" s="158">
        <f t="shared" si="226"/>
        <v>56.4</v>
      </c>
      <c r="F979" s="158">
        <f t="shared" si="226"/>
        <v>1192.5</v>
      </c>
      <c r="G979" s="158">
        <f t="shared" si="226"/>
        <v>71.3</v>
      </c>
      <c r="H979" s="158">
        <f t="shared" si="226"/>
        <v>0</v>
      </c>
      <c r="I979" s="158">
        <f t="shared" si="226"/>
        <v>0</v>
      </c>
      <c r="J979" s="158">
        <f t="shared" si="226"/>
        <v>420.16</v>
      </c>
      <c r="K979" s="158">
        <f t="shared" si="226"/>
        <v>35.85</v>
      </c>
      <c r="L979" s="158">
        <f t="shared" si="226"/>
        <v>1192.5</v>
      </c>
      <c r="M979" s="158">
        <f t="shared" si="226"/>
        <v>64.900000000000006</v>
      </c>
      <c r="N979" s="158">
        <f t="shared" si="226"/>
        <v>1202.5999999999999</v>
      </c>
      <c r="O979" s="158">
        <f t="shared" si="226"/>
        <v>64.900000000000006</v>
      </c>
      <c r="P979" s="158">
        <f t="shared" si="226"/>
        <v>1213.5999999999999</v>
      </c>
      <c r="Q979" s="158">
        <f t="shared" si="226"/>
        <v>64.900000000000006</v>
      </c>
      <c r="R979" s="116">
        <f t="shared" si="214"/>
        <v>1109.05</v>
      </c>
      <c r="S979" s="116">
        <f t="shared" si="224"/>
        <v>1428.9994008388255</v>
      </c>
      <c r="T979" s="117">
        <f t="shared" si="215"/>
        <v>0</v>
      </c>
      <c r="U979" s="117">
        <f t="shared" si="216"/>
        <v>100</v>
      </c>
      <c r="V979" s="116">
        <f t="shared" si="217"/>
        <v>10.099999999999909</v>
      </c>
      <c r="W979" s="116">
        <f t="shared" si="218"/>
        <v>100.84696016771488</v>
      </c>
      <c r="X979" s="116">
        <f t="shared" si="219"/>
        <v>11</v>
      </c>
      <c r="Y979" s="116">
        <f t="shared" si="220"/>
        <v>100.91468484949277</v>
      </c>
      <c r="Z979" s="180"/>
    </row>
    <row r="980" spans="1:26">
      <c r="A980" s="103"/>
      <c r="B980" s="126" t="s">
        <v>137</v>
      </c>
      <c r="C980" s="119">
        <v>22152</v>
      </c>
      <c r="D980" s="158">
        <f t="shared" si="226"/>
        <v>0</v>
      </c>
      <c r="E980" s="158">
        <f t="shared" si="226"/>
        <v>0</v>
      </c>
      <c r="F980" s="158">
        <f t="shared" si="226"/>
        <v>203.1</v>
      </c>
      <c r="G980" s="158">
        <f t="shared" si="226"/>
        <v>875.4</v>
      </c>
      <c r="H980" s="158">
        <f t="shared" si="226"/>
        <v>0</v>
      </c>
      <c r="I980" s="158">
        <f t="shared" si="226"/>
        <v>0</v>
      </c>
      <c r="J980" s="158">
        <f t="shared" si="226"/>
        <v>119.4</v>
      </c>
      <c r="K980" s="158">
        <f t="shared" si="226"/>
        <v>396.35</v>
      </c>
      <c r="L980" s="158">
        <f t="shared" si="226"/>
        <v>233.1</v>
      </c>
      <c r="M980" s="158">
        <f t="shared" si="226"/>
        <v>690</v>
      </c>
      <c r="N980" s="158">
        <f t="shared" si="226"/>
        <v>233.1</v>
      </c>
      <c r="O980" s="158">
        <f t="shared" si="226"/>
        <v>690</v>
      </c>
      <c r="P980" s="158">
        <f t="shared" si="226"/>
        <v>233.1</v>
      </c>
      <c r="Q980" s="158">
        <f t="shared" si="226"/>
        <v>690</v>
      </c>
      <c r="R980" s="116">
        <f t="shared" si="214"/>
        <v>203.1</v>
      </c>
      <c r="S980" s="116" t="e">
        <f t="shared" si="224"/>
        <v>#DIV/0!</v>
      </c>
      <c r="T980" s="117">
        <f t="shared" si="215"/>
        <v>30</v>
      </c>
      <c r="U980" s="117">
        <f t="shared" si="216"/>
        <v>114.77104874446084</v>
      </c>
      <c r="V980" s="116">
        <f t="shared" si="217"/>
        <v>0</v>
      </c>
      <c r="W980" s="116">
        <f t="shared" si="218"/>
        <v>100</v>
      </c>
      <c r="X980" s="116">
        <f t="shared" si="219"/>
        <v>0</v>
      </c>
      <c r="Y980" s="116">
        <f t="shared" si="220"/>
        <v>100</v>
      </c>
      <c r="Z980" s="180"/>
    </row>
    <row r="981" spans="1:26">
      <c r="A981" s="103"/>
      <c r="B981" s="126" t="s">
        <v>103</v>
      </c>
      <c r="C981" s="119">
        <v>22153</v>
      </c>
      <c r="D981" s="158">
        <f t="shared" si="226"/>
        <v>18.600000000000001</v>
      </c>
      <c r="E981" s="158">
        <f t="shared" si="226"/>
        <v>0</v>
      </c>
      <c r="F981" s="158">
        <f t="shared" si="226"/>
        <v>0</v>
      </c>
      <c r="G981" s="158">
        <f t="shared" si="226"/>
        <v>6.5</v>
      </c>
      <c r="H981" s="158">
        <f t="shared" si="226"/>
        <v>0</v>
      </c>
      <c r="I981" s="158">
        <f t="shared" si="226"/>
        <v>0</v>
      </c>
      <c r="J981" s="158">
        <f t="shared" si="226"/>
        <v>6.8</v>
      </c>
      <c r="K981" s="158">
        <f t="shared" si="226"/>
        <v>0</v>
      </c>
      <c r="L981" s="158">
        <f t="shared" si="226"/>
        <v>64.400000000000006</v>
      </c>
      <c r="M981" s="158">
        <f t="shared" si="226"/>
        <v>18.8</v>
      </c>
      <c r="N981" s="158">
        <f t="shared" si="226"/>
        <v>64.400000000000006</v>
      </c>
      <c r="O981" s="158">
        <f t="shared" si="226"/>
        <v>18.8</v>
      </c>
      <c r="P981" s="158">
        <f t="shared" si="226"/>
        <v>64.400000000000006</v>
      </c>
      <c r="Q981" s="158">
        <f t="shared" si="226"/>
        <v>18.8</v>
      </c>
      <c r="R981" s="116">
        <f t="shared" si="214"/>
        <v>-18.600000000000001</v>
      </c>
      <c r="S981" s="116">
        <f t="shared" si="224"/>
        <v>0</v>
      </c>
      <c r="T981" s="117">
        <f t="shared" si="215"/>
        <v>64.400000000000006</v>
      </c>
      <c r="U981" s="117" t="e">
        <f t="shared" si="216"/>
        <v>#DIV/0!</v>
      </c>
      <c r="V981" s="116">
        <f t="shared" si="217"/>
        <v>0</v>
      </c>
      <c r="W981" s="116">
        <f t="shared" si="218"/>
        <v>100</v>
      </c>
      <c r="X981" s="116">
        <f t="shared" si="219"/>
        <v>0</v>
      </c>
      <c r="Y981" s="116">
        <f t="shared" si="220"/>
        <v>100</v>
      </c>
      <c r="Z981" s="180"/>
    </row>
    <row r="982" spans="1:26">
      <c r="A982" s="103"/>
      <c r="B982" s="126" t="s">
        <v>138</v>
      </c>
      <c r="C982" s="119">
        <v>22154</v>
      </c>
      <c r="D982" s="158">
        <f t="shared" si="226"/>
        <v>17279.510000000002</v>
      </c>
      <c r="E982" s="158">
        <f t="shared" si="226"/>
        <v>417.97500000000002</v>
      </c>
      <c r="F982" s="158">
        <f t="shared" si="226"/>
        <v>25194.400000000001</v>
      </c>
      <c r="G982" s="158">
        <f t="shared" si="226"/>
        <v>2636.5</v>
      </c>
      <c r="H982" s="158">
        <f t="shared" si="226"/>
        <v>50157</v>
      </c>
      <c r="I982" s="158">
        <f t="shared" si="226"/>
        <v>5034.3999999999996</v>
      </c>
      <c r="J982" s="158">
        <f t="shared" si="226"/>
        <v>15111.75</v>
      </c>
      <c r="K982" s="158">
        <f t="shared" si="226"/>
        <v>291.33000000000004</v>
      </c>
      <c r="L982" s="158">
        <f t="shared" si="226"/>
        <v>14255.3</v>
      </c>
      <c r="M982" s="158">
        <f t="shared" si="226"/>
        <v>3091.3</v>
      </c>
      <c r="N982" s="158">
        <f t="shared" si="226"/>
        <v>15184.399999999998</v>
      </c>
      <c r="O982" s="158">
        <f t="shared" si="226"/>
        <v>3091.3</v>
      </c>
      <c r="P982" s="158">
        <f t="shared" si="226"/>
        <v>15766.399999999998</v>
      </c>
      <c r="Q982" s="158">
        <f t="shared" si="226"/>
        <v>3091.3</v>
      </c>
      <c r="R982" s="116">
        <f t="shared" si="214"/>
        <v>7914.8899999999994</v>
      </c>
      <c r="S982" s="116">
        <f t="shared" si="224"/>
        <v>145.80506044442231</v>
      </c>
      <c r="T982" s="117">
        <f t="shared" si="215"/>
        <v>-10939.100000000002</v>
      </c>
      <c r="U982" s="117">
        <f t="shared" si="216"/>
        <v>56.581224399072802</v>
      </c>
      <c r="V982" s="116">
        <f t="shared" si="217"/>
        <v>929.09999999999854</v>
      </c>
      <c r="W982" s="116">
        <f t="shared" si="218"/>
        <v>106.51757591913183</v>
      </c>
      <c r="X982" s="116">
        <f t="shared" si="219"/>
        <v>582</v>
      </c>
      <c r="Y982" s="116">
        <f t="shared" si="220"/>
        <v>103.83288111482838</v>
      </c>
      <c r="Z982" s="180"/>
    </row>
    <row r="983" spans="1:26">
      <c r="A983" s="103"/>
      <c r="B983" s="122" t="s">
        <v>105</v>
      </c>
      <c r="C983" s="119">
        <v>2217</v>
      </c>
      <c r="D983" s="158">
        <f t="shared" si="226"/>
        <v>0</v>
      </c>
      <c r="E983" s="158">
        <f t="shared" si="226"/>
        <v>39.430999999999997</v>
      </c>
      <c r="F983" s="158">
        <f t="shared" si="226"/>
        <v>0</v>
      </c>
      <c r="G983" s="158">
        <f t="shared" si="226"/>
        <v>44.6</v>
      </c>
      <c r="H983" s="158">
        <f t="shared" si="226"/>
        <v>0</v>
      </c>
      <c r="I983" s="158">
        <f t="shared" si="226"/>
        <v>44.6</v>
      </c>
      <c r="J983" s="158">
        <f t="shared" si="226"/>
        <v>0</v>
      </c>
      <c r="K983" s="158">
        <f t="shared" si="226"/>
        <v>0</v>
      </c>
      <c r="L983" s="158">
        <f t="shared" si="226"/>
        <v>0</v>
      </c>
      <c r="M983" s="158">
        <f t="shared" si="226"/>
        <v>44.6</v>
      </c>
      <c r="N983" s="158">
        <f t="shared" si="226"/>
        <v>0</v>
      </c>
      <c r="O983" s="158">
        <f t="shared" si="226"/>
        <v>44.6</v>
      </c>
      <c r="P983" s="158">
        <f t="shared" si="226"/>
        <v>0</v>
      </c>
      <c r="Q983" s="158">
        <f t="shared" si="226"/>
        <v>44.6</v>
      </c>
      <c r="R983" s="116">
        <f t="shared" si="214"/>
        <v>0</v>
      </c>
      <c r="S983" s="116" t="e">
        <f t="shared" si="224"/>
        <v>#DIV/0!</v>
      </c>
      <c r="T983" s="117">
        <f t="shared" si="215"/>
        <v>0</v>
      </c>
      <c r="U983" s="117" t="e">
        <f t="shared" si="216"/>
        <v>#DIV/0!</v>
      </c>
      <c r="V983" s="116">
        <f t="shared" si="217"/>
        <v>0</v>
      </c>
      <c r="W983" s="116" t="e">
        <f t="shared" si="218"/>
        <v>#DIV/0!</v>
      </c>
      <c r="X983" s="116">
        <f t="shared" si="219"/>
        <v>0</v>
      </c>
      <c r="Y983" s="116" t="e">
        <f t="shared" si="220"/>
        <v>#DIV/0!</v>
      </c>
      <c r="Z983" s="180"/>
    </row>
    <row r="984" spans="1:26">
      <c r="A984" s="103"/>
      <c r="B984" s="118" t="s">
        <v>106</v>
      </c>
      <c r="C984" s="119">
        <v>2218</v>
      </c>
      <c r="D984" s="158">
        <f t="shared" si="226"/>
        <v>0</v>
      </c>
      <c r="E984" s="158">
        <f t="shared" si="226"/>
        <v>0</v>
      </c>
      <c r="F984" s="158">
        <f t="shared" si="226"/>
        <v>0</v>
      </c>
      <c r="G984" s="158">
        <f t="shared" si="226"/>
        <v>0</v>
      </c>
      <c r="H984" s="158">
        <f t="shared" si="226"/>
        <v>0</v>
      </c>
      <c r="I984" s="158">
        <f t="shared" si="226"/>
        <v>0</v>
      </c>
      <c r="J984" s="158">
        <f t="shared" si="226"/>
        <v>0</v>
      </c>
      <c r="K984" s="158">
        <f t="shared" si="226"/>
        <v>0</v>
      </c>
      <c r="L984" s="158">
        <f t="shared" si="226"/>
        <v>0</v>
      </c>
      <c r="M984" s="158">
        <f t="shared" si="226"/>
        <v>0</v>
      </c>
      <c r="N984" s="158">
        <f t="shared" si="226"/>
        <v>0</v>
      </c>
      <c r="O984" s="158">
        <f t="shared" si="226"/>
        <v>0</v>
      </c>
      <c r="P984" s="158">
        <f t="shared" si="226"/>
        <v>0</v>
      </c>
      <c r="Q984" s="158">
        <f t="shared" si="226"/>
        <v>0</v>
      </c>
      <c r="R984" s="116">
        <f t="shared" si="214"/>
        <v>0</v>
      </c>
      <c r="S984" s="116" t="e">
        <f t="shared" si="224"/>
        <v>#DIV/0!</v>
      </c>
      <c r="T984" s="117">
        <f t="shared" si="215"/>
        <v>0</v>
      </c>
      <c r="U984" s="117" t="e">
        <f t="shared" si="216"/>
        <v>#DIV/0!</v>
      </c>
      <c r="V984" s="116">
        <f t="shared" si="217"/>
        <v>0</v>
      </c>
      <c r="W984" s="116" t="e">
        <f t="shared" si="218"/>
        <v>#DIV/0!</v>
      </c>
      <c r="X984" s="116">
        <f t="shared" si="219"/>
        <v>0</v>
      </c>
      <c r="Y984" s="116" t="e">
        <f t="shared" si="220"/>
        <v>#DIV/0!</v>
      </c>
      <c r="Z984" s="180"/>
    </row>
    <row r="985" spans="1:26">
      <c r="A985" s="103"/>
      <c r="B985" s="118" t="s">
        <v>139</v>
      </c>
      <c r="C985" s="119">
        <v>2221</v>
      </c>
      <c r="D985" s="158">
        <f t="shared" si="226"/>
        <v>2317.5810000000001</v>
      </c>
      <c r="E985" s="158">
        <f t="shared" si="226"/>
        <v>0</v>
      </c>
      <c r="F985" s="158">
        <f t="shared" si="226"/>
        <v>2530</v>
      </c>
      <c r="G985" s="158">
        <f t="shared" si="226"/>
        <v>189.5</v>
      </c>
      <c r="H985" s="158">
        <f t="shared" si="226"/>
        <v>8510.5</v>
      </c>
      <c r="I985" s="158">
        <f t="shared" si="226"/>
        <v>199.9</v>
      </c>
      <c r="J985" s="158">
        <f t="shared" si="226"/>
        <v>5811.28</v>
      </c>
      <c r="K985" s="158">
        <f t="shared" si="226"/>
        <v>149.96</v>
      </c>
      <c r="L985" s="158">
        <f t="shared" si="226"/>
        <v>9800</v>
      </c>
      <c r="M985" s="158">
        <f t="shared" si="226"/>
        <v>765</v>
      </c>
      <c r="N985" s="158">
        <f t="shared" si="226"/>
        <v>10775</v>
      </c>
      <c r="O985" s="158">
        <f t="shared" si="226"/>
        <v>765</v>
      </c>
      <c r="P985" s="158">
        <f t="shared" si="226"/>
        <v>11847.5</v>
      </c>
      <c r="Q985" s="158">
        <f t="shared" si="226"/>
        <v>765</v>
      </c>
      <c r="R985" s="116">
        <f t="shared" si="214"/>
        <v>212.41899999999987</v>
      </c>
      <c r="S985" s="116">
        <f t="shared" si="224"/>
        <v>109.1655480434125</v>
      </c>
      <c r="T985" s="117">
        <f t="shared" si="215"/>
        <v>7270</v>
      </c>
      <c r="U985" s="117">
        <f t="shared" si="216"/>
        <v>387.35177865612644</v>
      </c>
      <c r="V985" s="116">
        <f t="shared" si="217"/>
        <v>975</v>
      </c>
      <c r="W985" s="116">
        <f t="shared" si="218"/>
        <v>109.94897959183673</v>
      </c>
      <c r="X985" s="116">
        <f t="shared" si="219"/>
        <v>1072.5</v>
      </c>
      <c r="Y985" s="116">
        <f t="shared" si="220"/>
        <v>109.95359628770302</v>
      </c>
      <c r="Z985" s="180"/>
    </row>
    <row r="986" spans="1:26" ht="25.5">
      <c r="A986" s="103"/>
      <c r="B986" s="128" t="s">
        <v>108</v>
      </c>
      <c r="C986" s="119">
        <v>2222</v>
      </c>
      <c r="D986" s="158">
        <f t="shared" si="226"/>
        <v>27482.253000000001</v>
      </c>
      <c r="E986" s="158">
        <f t="shared" si="226"/>
        <v>967.93799999999999</v>
      </c>
      <c r="F986" s="158">
        <f t="shared" si="226"/>
        <v>33297.4</v>
      </c>
      <c r="G986" s="158">
        <f t="shared" si="226"/>
        <v>1388.5</v>
      </c>
      <c r="H986" s="158">
        <f t="shared" si="226"/>
        <v>36748.5</v>
      </c>
      <c r="I986" s="158">
        <f t="shared" si="226"/>
        <v>1326.8</v>
      </c>
      <c r="J986" s="158">
        <f t="shared" si="226"/>
        <v>5000.5950000000003</v>
      </c>
      <c r="K986" s="158">
        <f t="shared" si="226"/>
        <v>186.00799999999998</v>
      </c>
      <c r="L986" s="158">
        <f t="shared" si="226"/>
        <v>36434.800000000003</v>
      </c>
      <c r="M986" s="158">
        <f t="shared" si="226"/>
        <v>1813.1999999999998</v>
      </c>
      <c r="N986" s="158">
        <f t="shared" si="226"/>
        <v>39939.9</v>
      </c>
      <c r="O986" s="158">
        <f t="shared" si="226"/>
        <v>1819.7999999999997</v>
      </c>
      <c r="P986" s="158">
        <f t="shared" si="226"/>
        <v>43304.800000000003</v>
      </c>
      <c r="Q986" s="158">
        <f t="shared" si="226"/>
        <v>1827.1</v>
      </c>
      <c r="R986" s="116">
        <f t="shared" si="214"/>
        <v>5815.1470000000008</v>
      </c>
      <c r="S986" s="116">
        <f t="shared" si="224"/>
        <v>121.15964437122386</v>
      </c>
      <c r="T986" s="117">
        <f t="shared" si="215"/>
        <v>3137.4000000000015</v>
      </c>
      <c r="U986" s="117">
        <f t="shared" si="216"/>
        <v>109.42235730117066</v>
      </c>
      <c r="V986" s="116">
        <f t="shared" si="217"/>
        <v>3505.0999999999985</v>
      </c>
      <c r="W986" s="116">
        <f t="shared" si="218"/>
        <v>109.62019827198174</v>
      </c>
      <c r="X986" s="116">
        <f t="shared" si="219"/>
        <v>3364.9000000000015</v>
      </c>
      <c r="Y986" s="116">
        <f t="shared" si="220"/>
        <v>108.42490842490842</v>
      </c>
      <c r="Z986" s="180"/>
    </row>
    <row r="987" spans="1:26">
      <c r="A987" s="103"/>
      <c r="B987" s="128" t="s">
        <v>109</v>
      </c>
      <c r="C987" s="129">
        <v>2223</v>
      </c>
      <c r="D987" s="158">
        <f t="shared" si="226"/>
        <v>969.95</v>
      </c>
      <c r="E987" s="158">
        <f t="shared" si="226"/>
        <v>428.6</v>
      </c>
      <c r="F987" s="158">
        <f t="shared" si="226"/>
        <v>1752.6</v>
      </c>
      <c r="G987" s="158">
        <f t="shared" si="226"/>
        <v>295.39999999999998</v>
      </c>
      <c r="H987" s="158">
        <f t="shared" si="226"/>
        <v>1752.6</v>
      </c>
      <c r="I987" s="158">
        <f t="shared" si="226"/>
        <v>295.39999999999998</v>
      </c>
      <c r="J987" s="158">
        <f t="shared" si="226"/>
        <v>143.1</v>
      </c>
      <c r="K987" s="158">
        <f t="shared" si="226"/>
        <v>0</v>
      </c>
      <c r="L987" s="158">
        <f t="shared" si="226"/>
        <v>1336.5</v>
      </c>
      <c r="M987" s="158">
        <f t="shared" si="226"/>
        <v>225.6</v>
      </c>
      <c r="N987" s="158">
        <f t="shared" si="226"/>
        <v>1434.1</v>
      </c>
      <c r="O987" s="158">
        <f t="shared" si="226"/>
        <v>225.6</v>
      </c>
      <c r="P987" s="158">
        <f t="shared" si="226"/>
        <v>1468.8</v>
      </c>
      <c r="Q987" s="158">
        <f t="shared" si="226"/>
        <v>225.6</v>
      </c>
      <c r="R987" s="116">
        <f t="shared" si="214"/>
        <v>782.64999999999986</v>
      </c>
      <c r="S987" s="116">
        <f t="shared" si="224"/>
        <v>180.68972627455022</v>
      </c>
      <c r="T987" s="117">
        <f t="shared" si="215"/>
        <v>-416.09999999999991</v>
      </c>
      <c r="U987" s="117">
        <f t="shared" si="216"/>
        <v>76.258130777131129</v>
      </c>
      <c r="V987" s="116">
        <f t="shared" si="217"/>
        <v>97.599999999999909</v>
      </c>
      <c r="W987" s="116">
        <f t="shared" si="218"/>
        <v>107.30265619154507</v>
      </c>
      <c r="X987" s="116">
        <f t="shared" si="219"/>
        <v>34.700000000000045</v>
      </c>
      <c r="Y987" s="116">
        <f t="shared" si="220"/>
        <v>102.41963600864653</v>
      </c>
      <c r="Z987" s="180"/>
    </row>
    <row r="988" spans="1:26">
      <c r="A988" s="103"/>
      <c r="B988" s="128" t="s">
        <v>145</v>
      </c>
      <c r="C988" s="119">
        <v>2224</v>
      </c>
      <c r="D988" s="158">
        <f t="shared" si="226"/>
        <v>125.25</v>
      </c>
      <c r="E988" s="158">
        <f t="shared" si="226"/>
        <v>0</v>
      </c>
      <c r="F988" s="158">
        <f t="shared" si="226"/>
        <v>125.3</v>
      </c>
      <c r="G988" s="158">
        <f t="shared" si="226"/>
        <v>0</v>
      </c>
      <c r="H988" s="158">
        <f t="shared" si="226"/>
        <v>125.3</v>
      </c>
      <c r="I988" s="158">
        <f t="shared" si="226"/>
        <v>0</v>
      </c>
      <c r="J988" s="158">
        <f t="shared" si="226"/>
        <v>0</v>
      </c>
      <c r="K988" s="158">
        <f t="shared" si="226"/>
        <v>0</v>
      </c>
      <c r="L988" s="158">
        <f t="shared" si="226"/>
        <v>125.3</v>
      </c>
      <c r="M988" s="158">
        <f t="shared" si="226"/>
        <v>0</v>
      </c>
      <c r="N988" s="158">
        <f t="shared" si="226"/>
        <v>129.4</v>
      </c>
      <c r="O988" s="158">
        <f t="shared" si="226"/>
        <v>0</v>
      </c>
      <c r="P988" s="158">
        <f t="shared" si="226"/>
        <v>134</v>
      </c>
      <c r="Q988" s="158">
        <f t="shared" si="226"/>
        <v>0</v>
      </c>
      <c r="R988" s="116">
        <f t="shared" si="214"/>
        <v>4.9999999999997158E-2</v>
      </c>
      <c r="S988" s="116">
        <f t="shared" si="224"/>
        <v>100.03992015968063</v>
      </c>
      <c r="T988" s="117">
        <f t="shared" si="215"/>
        <v>0</v>
      </c>
      <c r="U988" s="117">
        <f t="shared" si="216"/>
        <v>100</v>
      </c>
      <c r="V988" s="116">
        <f t="shared" si="217"/>
        <v>4.1000000000000085</v>
      </c>
      <c r="W988" s="116">
        <f t="shared" si="218"/>
        <v>103.27214684756585</v>
      </c>
      <c r="X988" s="116">
        <f t="shared" si="219"/>
        <v>4.5999999999999943</v>
      </c>
      <c r="Y988" s="116">
        <f t="shared" si="220"/>
        <v>103.55486862442041</v>
      </c>
      <c r="Z988" s="180"/>
    </row>
    <row r="989" spans="1:26">
      <c r="A989" s="103"/>
      <c r="B989" s="128" t="s">
        <v>140</v>
      </c>
      <c r="C989" s="119">
        <v>2225</v>
      </c>
      <c r="D989" s="158">
        <f t="shared" si="226"/>
        <v>0</v>
      </c>
      <c r="E989" s="158">
        <f t="shared" si="226"/>
        <v>0</v>
      </c>
      <c r="F989" s="158">
        <f t="shared" si="226"/>
        <v>108</v>
      </c>
      <c r="G989" s="158">
        <f t="shared" si="226"/>
        <v>0</v>
      </c>
      <c r="H989" s="158">
        <f t="shared" si="226"/>
        <v>108</v>
      </c>
      <c r="I989" s="158">
        <f t="shared" si="226"/>
        <v>0</v>
      </c>
      <c r="J989" s="158">
        <f t="shared" si="226"/>
        <v>45</v>
      </c>
      <c r="K989" s="158">
        <f t="shared" si="226"/>
        <v>0</v>
      </c>
      <c r="L989" s="158">
        <f t="shared" si="226"/>
        <v>108</v>
      </c>
      <c r="M989" s="158">
        <f t="shared" si="226"/>
        <v>0</v>
      </c>
      <c r="N989" s="158">
        <f t="shared" si="226"/>
        <v>108</v>
      </c>
      <c r="O989" s="158">
        <f t="shared" si="226"/>
        <v>0</v>
      </c>
      <c r="P989" s="158">
        <f t="shared" si="226"/>
        <v>108</v>
      </c>
      <c r="Q989" s="158">
        <f t="shared" si="226"/>
        <v>0</v>
      </c>
      <c r="R989" s="116">
        <f t="shared" si="214"/>
        <v>108</v>
      </c>
      <c r="S989" s="116" t="e">
        <f t="shared" si="224"/>
        <v>#DIV/0!</v>
      </c>
      <c r="T989" s="117">
        <f t="shared" si="215"/>
        <v>0</v>
      </c>
      <c r="U989" s="117">
        <f t="shared" si="216"/>
        <v>100</v>
      </c>
      <c r="V989" s="116">
        <f t="shared" si="217"/>
        <v>0</v>
      </c>
      <c r="W989" s="116">
        <f t="shared" si="218"/>
        <v>100</v>
      </c>
      <c r="X989" s="116">
        <f t="shared" si="219"/>
        <v>0</v>
      </c>
      <c r="Y989" s="116">
        <f t="shared" si="220"/>
        <v>100</v>
      </c>
      <c r="Z989" s="180"/>
    </row>
    <row r="990" spans="1:26">
      <c r="A990" s="103"/>
      <c r="B990" s="131" t="s">
        <v>112</v>
      </c>
      <c r="C990" s="132">
        <v>2231</v>
      </c>
      <c r="D990" s="167">
        <f t="shared" ref="D990:Q990" si="227">D991+D992+D993+D994</f>
        <v>11776.573</v>
      </c>
      <c r="E990" s="167">
        <f t="shared" si="227"/>
        <v>332.54939999999999</v>
      </c>
      <c r="F990" s="167">
        <f t="shared" si="227"/>
        <v>14319.900000000001</v>
      </c>
      <c r="G990" s="167">
        <f t="shared" si="227"/>
        <v>771.3</v>
      </c>
      <c r="H990" s="167">
        <f t="shared" si="227"/>
        <v>15319.900000000001</v>
      </c>
      <c r="I990" s="167">
        <f t="shared" si="227"/>
        <v>833.7</v>
      </c>
      <c r="J990" s="167">
        <f t="shared" si="227"/>
        <v>4642.9519999999993</v>
      </c>
      <c r="K990" s="167">
        <f t="shared" si="227"/>
        <v>296.86099999999999</v>
      </c>
      <c r="L990" s="167">
        <f t="shared" si="227"/>
        <v>15355.7</v>
      </c>
      <c r="M990" s="167">
        <f t="shared" si="227"/>
        <v>1012</v>
      </c>
      <c r="N990" s="167">
        <f t="shared" si="227"/>
        <v>16555.7</v>
      </c>
      <c r="O990" s="167">
        <f t="shared" si="227"/>
        <v>1012</v>
      </c>
      <c r="P990" s="167">
        <f t="shared" si="227"/>
        <v>17875.7</v>
      </c>
      <c r="Q990" s="167">
        <f t="shared" si="227"/>
        <v>1012</v>
      </c>
      <c r="R990" s="116">
        <f t="shared" si="214"/>
        <v>2543.3270000000011</v>
      </c>
      <c r="S990" s="116">
        <f t="shared" si="224"/>
        <v>121.59649500750346</v>
      </c>
      <c r="T990" s="117">
        <f t="shared" si="215"/>
        <v>1035.7999999999993</v>
      </c>
      <c r="U990" s="117">
        <f t="shared" si="216"/>
        <v>107.23329073527049</v>
      </c>
      <c r="V990" s="116">
        <f t="shared" si="217"/>
        <v>1200</v>
      </c>
      <c r="W990" s="116">
        <f t="shared" si="218"/>
        <v>107.81468770554257</v>
      </c>
      <c r="X990" s="116">
        <f t="shared" si="219"/>
        <v>1320</v>
      </c>
      <c r="Y990" s="116">
        <f t="shared" si="220"/>
        <v>107.973084798589</v>
      </c>
      <c r="Z990" s="180"/>
    </row>
    <row r="991" spans="1:26">
      <c r="A991" s="103"/>
      <c r="B991" s="128" t="s">
        <v>113</v>
      </c>
      <c r="C991" s="119">
        <v>22311100</v>
      </c>
      <c r="D991" s="158">
        <f t="shared" ref="D991:Q998" si="228">SUM(D743,D778,D814,D849)+D956+D886+D921</f>
        <v>2890.114</v>
      </c>
      <c r="E991" s="158">
        <f t="shared" si="228"/>
        <v>92.3</v>
      </c>
      <c r="F991" s="158">
        <f t="shared" si="228"/>
        <v>3386</v>
      </c>
      <c r="G991" s="158">
        <f t="shared" si="228"/>
        <v>379.5</v>
      </c>
      <c r="H991" s="158">
        <f t="shared" si="228"/>
        <v>3386</v>
      </c>
      <c r="I991" s="158">
        <f t="shared" si="228"/>
        <v>435.9</v>
      </c>
      <c r="J991" s="158">
        <f t="shared" si="228"/>
        <v>513.28800000000001</v>
      </c>
      <c r="K991" s="158">
        <f t="shared" si="228"/>
        <v>127.35299999999999</v>
      </c>
      <c r="L991" s="158">
        <f t="shared" si="228"/>
        <v>3386</v>
      </c>
      <c r="M991" s="158">
        <f t="shared" si="228"/>
        <v>464.9</v>
      </c>
      <c r="N991" s="158">
        <f t="shared" si="228"/>
        <v>3486</v>
      </c>
      <c r="O991" s="158">
        <f t="shared" si="228"/>
        <v>464.9</v>
      </c>
      <c r="P991" s="158">
        <f t="shared" si="228"/>
        <v>3596</v>
      </c>
      <c r="Q991" s="158">
        <f t="shared" si="228"/>
        <v>464.9</v>
      </c>
      <c r="R991" s="116">
        <f t="shared" si="214"/>
        <v>495.88599999999997</v>
      </c>
      <c r="S991" s="116">
        <f t="shared" si="224"/>
        <v>117.15800830001861</v>
      </c>
      <c r="T991" s="117">
        <f t="shared" si="215"/>
        <v>0</v>
      </c>
      <c r="U991" s="117">
        <f t="shared" si="216"/>
        <v>100</v>
      </c>
      <c r="V991" s="116">
        <f t="shared" si="217"/>
        <v>100</v>
      </c>
      <c r="W991" s="116">
        <f t="shared" si="218"/>
        <v>102.95333727111635</v>
      </c>
      <c r="X991" s="116">
        <f t="shared" si="219"/>
        <v>110</v>
      </c>
      <c r="Y991" s="116">
        <f t="shared" si="220"/>
        <v>103.15547905909352</v>
      </c>
      <c r="Z991" s="180"/>
    </row>
    <row r="992" spans="1:26">
      <c r="A992" s="103"/>
      <c r="B992" s="128" t="s">
        <v>114</v>
      </c>
      <c r="C992" s="119">
        <v>22311200</v>
      </c>
      <c r="D992" s="158">
        <f t="shared" si="228"/>
        <v>8886.4590000000007</v>
      </c>
      <c r="E992" s="158">
        <f t="shared" si="228"/>
        <v>240.24940000000001</v>
      </c>
      <c r="F992" s="158">
        <f t="shared" si="228"/>
        <v>10933.900000000001</v>
      </c>
      <c r="G992" s="158">
        <f t="shared" si="228"/>
        <v>391.8</v>
      </c>
      <c r="H992" s="158">
        <f t="shared" si="228"/>
        <v>11933.900000000001</v>
      </c>
      <c r="I992" s="158">
        <f t="shared" si="228"/>
        <v>397.8</v>
      </c>
      <c r="J992" s="158">
        <f t="shared" si="228"/>
        <v>4129.6639999999998</v>
      </c>
      <c r="K992" s="158">
        <f t="shared" si="228"/>
        <v>169.50799999999998</v>
      </c>
      <c r="L992" s="158">
        <f t="shared" si="228"/>
        <v>11969.7</v>
      </c>
      <c r="M992" s="158">
        <f t="shared" si="228"/>
        <v>547.1</v>
      </c>
      <c r="N992" s="158">
        <f t="shared" si="228"/>
        <v>13069.7</v>
      </c>
      <c r="O992" s="158">
        <f t="shared" si="228"/>
        <v>547.1</v>
      </c>
      <c r="P992" s="158">
        <f t="shared" si="228"/>
        <v>14279.7</v>
      </c>
      <c r="Q992" s="158">
        <f t="shared" si="228"/>
        <v>547.1</v>
      </c>
      <c r="R992" s="116">
        <f t="shared" si="214"/>
        <v>2047.4410000000007</v>
      </c>
      <c r="S992" s="116">
        <f t="shared" si="224"/>
        <v>123.04000952460368</v>
      </c>
      <c r="T992" s="117">
        <f t="shared" si="215"/>
        <v>1035.7999999999993</v>
      </c>
      <c r="U992" s="117">
        <f t="shared" si="216"/>
        <v>109.47328949414205</v>
      </c>
      <c r="V992" s="116">
        <f t="shared" si="217"/>
        <v>1100</v>
      </c>
      <c r="W992" s="116">
        <f t="shared" si="218"/>
        <v>109.18987109117188</v>
      </c>
      <c r="X992" s="116">
        <f t="shared" si="219"/>
        <v>1210</v>
      </c>
      <c r="Y992" s="116">
        <f t="shared" si="220"/>
        <v>109.25805489031883</v>
      </c>
      <c r="Z992" s="180"/>
    </row>
    <row r="993" spans="1:26" ht="25.5">
      <c r="A993" s="103"/>
      <c r="B993" s="128" t="s">
        <v>115</v>
      </c>
      <c r="C993" s="119">
        <v>22311300</v>
      </c>
      <c r="D993" s="158">
        <f t="shared" si="228"/>
        <v>0</v>
      </c>
      <c r="E993" s="158">
        <f t="shared" si="228"/>
        <v>0</v>
      </c>
      <c r="F993" s="158">
        <f t="shared" si="228"/>
        <v>0</v>
      </c>
      <c r="G993" s="158">
        <f t="shared" si="228"/>
        <v>0</v>
      </c>
      <c r="H993" s="158">
        <f t="shared" si="228"/>
        <v>0</v>
      </c>
      <c r="I993" s="158">
        <f t="shared" si="228"/>
        <v>0</v>
      </c>
      <c r="J993" s="158">
        <f t="shared" si="228"/>
        <v>0</v>
      </c>
      <c r="K993" s="158">
        <f t="shared" si="228"/>
        <v>0</v>
      </c>
      <c r="L993" s="158">
        <f t="shared" si="228"/>
        <v>0</v>
      </c>
      <c r="M993" s="158">
        <f t="shared" si="228"/>
        <v>0</v>
      </c>
      <c r="N993" s="158">
        <f t="shared" si="228"/>
        <v>0</v>
      </c>
      <c r="O993" s="158">
        <f t="shared" si="228"/>
        <v>0</v>
      </c>
      <c r="P993" s="158">
        <f t="shared" si="228"/>
        <v>0</v>
      </c>
      <c r="Q993" s="158">
        <f t="shared" si="228"/>
        <v>0</v>
      </c>
      <c r="R993" s="116">
        <f t="shared" si="214"/>
        <v>0</v>
      </c>
      <c r="S993" s="116" t="e">
        <f t="shared" si="224"/>
        <v>#DIV/0!</v>
      </c>
      <c r="T993" s="117">
        <f t="shared" si="215"/>
        <v>0</v>
      </c>
      <c r="U993" s="117" t="e">
        <f t="shared" si="216"/>
        <v>#DIV/0!</v>
      </c>
      <c r="V993" s="116">
        <f t="shared" si="217"/>
        <v>0</v>
      </c>
      <c r="W993" s="116" t="e">
        <f t="shared" si="218"/>
        <v>#DIV/0!</v>
      </c>
      <c r="X993" s="116">
        <f t="shared" si="219"/>
        <v>0</v>
      </c>
      <c r="Y993" s="116" t="e">
        <f t="shared" si="220"/>
        <v>#DIV/0!</v>
      </c>
      <c r="Z993" s="180"/>
    </row>
    <row r="994" spans="1:26">
      <c r="A994" s="103"/>
      <c r="B994" s="128" t="s">
        <v>116</v>
      </c>
      <c r="C994" s="119">
        <v>22311400</v>
      </c>
      <c r="D994" s="158">
        <f t="shared" si="228"/>
        <v>0</v>
      </c>
      <c r="E994" s="158">
        <f t="shared" si="228"/>
        <v>0</v>
      </c>
      <c r="F994" s="158">
        <f t="shared" si="228"/>
        <v>0</v>
      </c>
      <c r="G994" s="158">
        <f t="shared" si="228"/>
        <v>0</v>
      </c>
      <c r="H994" s="158">
        <f t="shared" si="228"/>
        <v>0</v>
      </c>
      <c r="I994" s="158">
        <f t="shared" si="228"/>
        <v>0</v>
      </c>
      <c r="J994" s="158">
        <f t="shared" si="228"/>
        <v>0</v>
      </c>
      <c r="K994" s="158">
        <f t="shared" si="228"/>
        <v>0</v>
      </c>
      <c r="L994" s="158">
        <f t="shared" si="228"/>
        <v>0</v>
      </c>
      <c r="M994" s="158">
        <f t="shared" si="228"/>
        <v>0</v>
      </c>
      <c r="N994" s="158">
        <f t="shared" si="228"/>
        <v>0</v>
      </c>
      <c r="O994" s="158">
        <f t="shared" si="228"/>
        <v>0</v>
      </c>
      <c r="P994" s="158">
        <f t="shared" si="228"/>
        <v>0</v>
      </c>
      <c r="Q994" s="158">
        <f t="shared" si="228"/>
        <v>0</v>
      </c>
      <c r="R994" s="116">
        <f t="shared" si="214"/>
        <v>0</v>
      </c>
      <c r="S994" s="116" t="e">
        <f t="shared" si="224"/>
        <v>#DIV/0!</v>
      </c>
      <c r="T994" s="117">
        <f t="shared" si="215"/>
        <v>0</v>
      </c>
      <c r="U994" s="117" t="e">
        <f t="shared" si="216"/>
        <v>#DIV/0!</v>
      </c>
      <c r="V994" s="116">
        <f t="shared" si="217"/>
        <v>0</v>
      </c>
      <c r="W994" s="116" t="e">
        <f t="shared" si="218"/>
        <v>#DIV/0!</v>
      </c>
      <c r="X994" s="116">
        <f t="shared" si="219"/>
        <v>0</v>
      </c>
      <c r="Y994" s="116" t="e">
        <f t="shared" si="220"/>
        <v>#DIV/0!</v>
      </c>
      <c r="Z994" s="180"/>
    </row>
    <row r="995" spans="1:26">
      <c r="A995" s="103"/>
      <c r="B995" s="128" t="s">
        <v>117</v>
      </c>
      <c r="C995" s="119">
        <v>2235</v>
      </c>
      <c r="D995" s="158">
        <f t="shared" si="228"/>
        <v>0</v>
      </c>
      <c r="E995" s="158">
        <f t="shared" si="228"/>
        <v>0</v>
      </c>
      <c r="F995" s="158">
        <f t="shared" si="228"/>
        <v>0</v>
      </c>
      <c r="G995" s="158">
        <f t="shared" si="228"/>
        <v>0</v>
      </c>
      <c r="H995" s="158">
        <f t="shared" si="228"/>
        <v>0</v>
      </c>
      <c r="I995" s="158">
        <f t="shared" si="228"/>
        <v>0</v>
      </c>
      <c r="J995" s="158">
        <f t="shared" si="228"/>
        <v>0</v>
      </c>
      <c r="K995" s="158">
        <f t="shared" si="228"/>
        <v>0</v>
      </c>
      <c r="L995" s="158">
        <f t="shared" si="228"/>
        <v>0</v>
      </c>
      <c r="M995" s="158">
        <f t="shared" si="228"/>
        <v>0</v>
      </c>
      <c r="N995" s="158">
        <f t="shared" si="228"/>
        <v>0</v>
      </c>
      <c r="O995" s="158">
        <f t="shared" si="228"/>
        <v>0</v>
      </c>
      <c r="P995" s="158">
        <f t="shared" si="228"/>
        <v>0</v>
      </c>
      <c r="Q995" s="158">
        <f t="shared" si="228"/>
        <v>0</v>
      </c>
      <c r="R995" s="116">
        <f t="shared" si="214"/>
        <v>0</v>
      </c>
      <c r="S995" s="116" t="e">
        <f t="shared" si="224"/>
        <v>#DIV/0!</v>
      </c>
      <c r="T995" s="117">
        <f t="shared" si="215"/>
        <v>0</v>
      </c>
      <c r="U995" s="117" t="e">
        <f t="shared" si="216"/>
        <v>#DIV/0!</v>
      </c>
      <c r="V995" s="116">
        <f t="shared" si="217"/>
        <v>0</v>
      </c>
      <c r="W995" s="116" t="e">
        <f t="shared" si="218"/>
        <v>#DIV/0!</v>
      </c>
      <c r="X995" s="116">
        <f t="shared" si="219"/>
        <v>0</v>
      </c>
      <c r="Y995" s="116" t="e">
        <f t="shared" si="220"/>
        <v>#DIV/0!</v>
      </c>
      <c r="Z995" s="180"/>
    </row>
    <row r="996" spans="1:26">
      <c r="A996" s="103"/>
      <c r="B996" s="118" t="s">
        <v>118</v>
      </c>
      <c r="C996" s="135">
        <v>2511</v>
      </c>
      <c r="D996" s="158">
        <f t="shared" si="228"/>
        <v>46984.38</v>
      </c>
      <c r="E996" s="158">
        <f t="shared" si="228"/>
        <v>0</v>
      </c>
      <c r="F996" s="158">
        <f t="shared" si="228"/>
        <v>7000</v>
      </c>
      <c r="G996" s="158">
        <f t="shared" si="228"/>
        <v>0</v>
      </c>
      <c r="H996" s="158">
        <f t="shared" si="228"/>
        <v>155546.9</v>
      </c>
      <c r="I996" s="158">
        <f t="shared" si="228"/>
        <v>0</v>
      </c>
      <c r="J996" s="158">
        <f t="shared" si="228"/>
        <v>133299.79999999999</v>
      </c>
      <c r="K996" s="158">
        <f t="shared" si="228"/>
        <v>0</v>
      </c>
      <c r="L996" s="158">
        <f t="shared" si="228"/>
        <v>0</v>
      </c>
      <c r="M996" s="158">
        <f t="shared" si="228"/>
        <v>0</v>
      </c>
      <c r="N996" s="158">
        <f t="shared" si="228"/>
        <v>0</v>
      </c>
      <c r="O996" s="158">
        <f t="shared" si="228"/>
        <v>0</v>
      </c>
      <c r="P996" s="158">
        <f t="shared" si="228"/>
        <v>0</v>
      </c>
      <c r="Q996" s="158">
        <f t="shared" si="228"/>
        <v>0</v>
      </c>
      <c r="R996" s="116">
        <f t="shared" si="214"/>
        <v>-39984.379999999997</v>
      </c>
      <c r="S996" s="116">
        <f t="shared" si="224"/>
        <v>14.898568417844398</v>
      </c>
      <c r="T996" s="117">
        <f t="shared" si="215"/>
        <v>-7000</v>
      </c>
      <c r="U996" s="117">
        <f t="shared" si="216"/>
        <v>0</v>
      </c>
      <c r="V996" s="116">
        <f t="shared" si="217"/>
        <v>0</v>
      </c>
      <c r="W996" s="116" t="e">
        <f t="shared" si="218"/>
        <v>#DIV/0!</v>
      </c>
      <c r="X996" s="116">
        <f t="shared" si="219"/>
        <v>0</v>
      </c>
      <c r="Y996" s="116" t="e">
        <f t="shared" si="220"/>
        <v>#DIV/0!</v>
      </c>
      <c r="Z996" s="180"/>
    </row>
    <row r="997" spans="1:26">
      <c r="A997" s="103"/>
      <c r="B997" s="118" t="s">
        <v>119</v>
      </c>
      <c r="C997" s="135">
        <v>2512</v>
      </c>
      <c r="D997" s="158">
        <f t="shared" si="228"/>
        <v>0</v>
      </c>
      <c r="E997" s="158">
        <f t="shared" si="228"/>
        <v>0</v>
      </c>
      <c r="F997" s="158">
        <f t="shared" si="228"/>
        <v>0</v>
      </c>
      <c r="G997" s="158">
        <f t="shared" si="228"/>
        <v>0</v>
      </c>
      <c r="H997" s="158">
        <f t="shared" si="228"/>
        <v>0</v>
      </c>
      <c r="I997" s="158">
        <f t="shared" si="228"/>
        <v>0</v>
      </c>
      <c r="J997" s="158">
        <f t="shared" si="228"/>
        <v>0</v>
      </c>
      <c r="K997" s="158">
        <f t="shared" si="228"/>
        <v>0</v>
      </c>
      <c r="L997" s="158">
        <f t="shared" si="228"/>
        <v>0</v>
      </c>
      <c r="M997" s="158">
        <f t="shared" si="228"/>
        <v>0</v>
      </c>
      <c r="N997" s="158">
        <f t="shared" si="228"/>
        <v>0</v>
      </c>
      <c r="O997" s="158">
        <f t="shared" si="228"/>
        <v>0</v>
      </c>
      <c r="P997" s="158">
        <f t="shared" si="228"/>
        <v>0</v>
      </c>
      <c r="Q997" s="158">
        <f t="shared" si="228"/>
        <v>0</v>
      </c>
      <c r="R997" s="116">
        <f t="shared" si="214"/>
        <v>0</v>
      </c>
      <c r="S997" s="116" t="e">
        <f t="shared" si="224"/>
        <v>#DIV/0!</v>
      </c>
      <c r="T997" s="117">
        <f t="shared" si="215"/>
        <v>0</v>
      </c>
      <c r="U997" s="117" t="e">
        <f t="shared" si="216"/>
        <v>#DIV/0!</v>
      </c>
      <c r="V997" s="116">
        <f t="shared" si="217"/>
        <v>0</v>
      </c>
      <c r="W997" s="116" t="e">
        <f t="shared" si="218"/>
        <v>#DIV/0!</v>
      </c>
      <c r="X997" s="116">
        <f t="shared" si="219"/>
        <v>0</v>
      </c>
      <c r="Y997" s="116" t="e">
        <f t="shared" si="220"/>
        <v>#DIV/0!</v>
      </c>
      <c r="Z997" s="180"/>
    </row>
    <row r="998" spans="1:26">
      <c r="A998" s="103"/>
      <c r="B998" s="118" t="s">
        <v>146</v>
      </c>
      <c r="C998" s="135">
        <v>2521</v>
      </c>
      <c r="D998" s="158">
        <f t="shared" si="228"/>
        <v>0</v>
      </c>
      <c r="E998" s="158">
        <f t="shared" si="228"/>
        <v>0</v>
      </c>
      <c r="F998" s="158">
        <f t="shared" si="228"/>
        <v>0</v>
      </c>
      <c r="G998" s="158">
        <f t="shared" si="228"/>
        <v>0</v>
      </c>
      <c r="H998" s="158">
        <f t="shared" si="228"/>
        <v>0</v>
      </c>
      <c r="I998" s="158">
        <f t="shared" si="228"/>
        <v>0</v>
      </c>
      <c r="J998" s="158">
        <f t="shared" si="228"/>
        <v>0</v>
      </c>
      <c r="K998" s="158">
        <f t="shared" si="228"/>
        <v>0</v>
      </c>
      <c r="L998" s="158">
        <f t="shared" si="228"/>
        <v>0</v>
      </c>
      <c r="M998" s="158">
        <f t="shared" si="228"/>
        <v>0</v>
      </c>
      <c r="N998" s="158">
        <f t="shared" si="228"/>
        <v>0</v>
      </c>
      <c r="O998" s="158">
        <f t="shared" si="228"/>
        <v>0</v>
      </c>
      <c r="P998" s="158">
        <f t="shared" si="228"/>
        <v>0</v>
      </c>
      <c r="Q998" s="158">
        <f t="shared" si="228"/>
        <v>0</v>
      </c>
      <c r="R998" s="116">
        <f t="shared" si="214"/>
        <v>0</v>
      </c>
      <c r="S998" s="116" t="e">
        <f t="shared" si="224"/>
        <v>#DIV/0!</v>
      </c>
      <c r="T998" s="117">
        <f t="shared" si="215"/>
        <v>0</v>
      </c>
      <c r="U998" s="117" t="e">
        <f t="shared" si="216"/>
        <v>#DIV/0!</v>
      </c>
      <c r="V998" s="116">
        <f t="shared" si="217"/>
        <v>0</v>
      </c>
      <c r="W998" s="116" t="e">
        <f t="shared" si="218"/>
        <v>#DIV/0!</v>
      </c>
      <c r="X998" s="116">
        <f t="shared" si="219"/>
        <v>0</v>
      </c>
      <c r="Y998" s="116" t="e">
        <f t="shared" si="220"/>
        <v>#DIV/0!</v>
      </c>
      <c r="Z998" s="180"/>
    </row>
    <row r="999" spans="1:26">
      <c r="A999" s="103"/>
      <c r="B999" s="118" t="s">
        <v>173</v>
      </c>
      <c r="C999" s="135">
        <v>2822</v>
      </c>
      <c r="D999" s="158">
        <f t="shared" ref="D999:Q999" si="229">+D857</f>
        <v>0</v>
      </c>
      <c r="E999" s="158">
        <f t="shared" si="229"/>
        <v>0</v>
      </c>
      <c r="F999" s="158">
        <f t="shared" si="229"/>
        <v>0</v>
      </c>
      <c r="G999" s="158">
        <f t="shared" si="229"/>
        <v>1652.3</v>
      </c>
      <c r="H999" s="158">
        <f t="shared" si="229"/>
        <v>0</v>
      </c>
      <c r="I999" s="158">
        <f t="shared" si="229"/>
        <v>18.399999999999999</v>
      </c>
      <c r="J999" s="158">
        <f t="shared" si="229"/>
        <v>0</v>
      </c>
      <c r="K999" s="158">
        <f t="shared" si="229"/>
        <v>0</v>
      </c>
      <c r="L999" s="158">
        <f t="shared" si="229"/>
        <v>0</v>
      </c>
      <c r="M999" s="158">
        <f t="shared" si="229"/>
        <v>1067.7</v>
      </c>
      <c r="N999" s="158">
        <f t="shared" si="229"/>
        <v>0</v>
      </c>
      <c r="O999" s="158">
        <f t="shared" si="229"/>
        <v>1067.7</v>
      </c>
      <c r="P999" s="158">
        <f t="shared" si="229"/>
        <v>0</v>
      </c>
      <c r="Q999" s="158">
        <f t="shared" si="229"/>
        <v>1067.7</v>
      </c>
      <c r="R999" s="116">
        <f t="shared" si="214"/>
        <v>0</v>
      </c>
      <c r="S999" s="116" t="e">
        <f t="shared" si="224"/>
        <v>#DIV/0!</v>
      </c>
      <c r="T999" s="117">
        <f t="shared" si="215"/>
        <v>0</v>
      </c>
      <c r="U999" s="117" t="e">
        <f t="shared" si="216"/>
        <v>#DIV/0!</v>
      </c>
      <c r="V999" s="116">
        <f t="shared" si="217"/>
        <v>0</v>
      </c>
      <c r="W999" s="116" t="e">
        <f t="shared" si="218"/>
        <v>#DIV/0!</v>
      </c>
      <c r="X999" s="116">
        <f t="shared" si="219"/>
        <v>0</v>
      </c>
      <c r="Y999" s="116" t="e">
        <f t="shared" si="220"/>
        <v>#DIV/0!</v>
      </c>
      <c r="Z999" s="180"/>
    </row>
    <row r="1000" spans="1:26">
      <c r="A1000" s="103"/>
      <c r="B1000" s="139" t="s">
        <v>124</v>
      </c>
      <c r="C1000" s="129">
        <v>2823</v>
      </c>
      <c r="D1000" s="158">
        <f t="shared" ref="D1000:Q1000" si="230">SUM(D751,D786,D822,D858)+D964+D894+D929</f>
        <v>0</v>
      </c>
      <c r="E1000" s="158">
        <f t="shared" si="230"/>
        <v>0</v>
      </c>
      <c r="F1000" s="158">
        <f t="shared" si="230"/>
        <v>100</v>
      </c>
      <c r="G1000" s="158">
        <f t="shared" si="230"/>
        <v>0</v>
      </c>
      <c r="H1000" s="158">
        <f t="shared" si="230"/>
        <v>549.70000000000005</v>
      </c>
      <c r="I1000" s="158">
        <f t="shared" si="230"/>
        <v>0</v>
      </c>
      <c r="J1000" s="158">
        <f t="shared" si="230"/>
        <v>0</v>
      </c>
      <c r="K1000" s="158">
        <f t="shared" si="230"/>
        <v>0</v>
      </c>
      <c r="L1000" s="158">
        <f t="shared" si="230"/>
        <v>100</v>
      </c>
      <c r="M1000" s="158">
        <f t="shared" si="230"/>
        <v>50.1</v>
      </c>
      <c r="N1000" s="158">
        <f t="shared" si="230"/>
        <v>100</v>
      </c>
      <c r="O1000" s="158">
        <f t="shared" si="230"/>
        <v>50.1</v>
      </c>
      <c r="P1000" s="158">
        <f t="shared" si="230"/>
        <v>100</v>
      </c>
      <c r="Q1000" s="158">
        <f t="shared" si="230"/>
        <v>50.1</v>
      </c>
      <c r="R1000" s="116">
        <f t="shared" si="214"/>
        <v>100</v>
      </c>
      <c r="S1000" s="116" t="e">
        <f t="shared" si="224"/>
        <v>#DIV/0!</v>
      </c>
      <c r="T1000" s="117">
        <f t="shared" si="215"/>
        <v>0</v>
      </c>
      <c r="U1000" s="117">
        <f t="shared" si="216"/>
        <v>100</v>
      </c>
      <c r="V1000" s="116">
        <f t="shared" si="217"/>
        <v>0</v>
      </c>
      <c r="W1000" s="116">
        <f t="shared" si="218"/>
        <v>100</v>
      </c>
      <c r="X1000" s="116">
        <f t="shared" si="219"/>
        <v>0</v>
      </c>
      <c r="Y1000" s="116">
        <f t="shared" si="220"/>
        <v>100</v>
      </c>
      <c r="Z1000" s="180"/>
    </row>
    <row r="1001" spans="1:26">
      <c r="A1001" s="103"/>
      <c r="B1001" s="140" t="s">
        <v>126</v>
      </c>
      <c r="C1001" s="135"/>
      <c r="D1001" s="169">
        <f t="shared" ref="D1001:Q1001" si="231">SUM(D1002:D1005)</f>
        <v>95230.419000000009</v>
      </c>
      <c r="E1001" s="169">
        <f t="shared" si="231"/>
        <v>406</v>
      </c>
      <c r="F1001" s="169">
        <f t="shared" si="231"/>
        <v>68736.100000000006</v>
      </c>
      <c r="G1001" s="169">
        <f t="shared" si="231"/>
        <v>3580.7</v>
      </c>
      <c r="H1001" s="169">
        <f t="shared" si="231"/>
        <v>86953.1</v>
      </c>
      <c r="I1001" s="169">
        <f t="shared" si="231"/>
        <v>20912.5</v>
      </c>
      <c r="J1001" s="169">
        <f t="shared" si="231"/>
        <v>31661.425999999999</v>
      </c>
      <c r="K1001" s="169">
        <f t="shared" si="231"/>
        <v>582.65</v>
      </c>
      <c r="L1001" s="169">
        <f t="shared" si="231"/>
        <v>72430.8</v>
      </c>
      <c r="M1001" s="169">
        <f t="shared" si="231"/>
        <v>9003.8000000000011</v>
      </c>
      <c r="N1001" s="169">
        <f t="shared" si="231"/>
        <v>78770.399999999994</v>
      </c>
      <c r="O1001" s="169">
        <f t="shared" si="231"/>
        <v>9003.8000000000011</v>
      </c>
      <c r="P1001" s="169">
        <f t="shared" si="231"/>
        <v>85601</v>
      </c>
      <c r="Q1001" s="169">
        <f t="shared" si="231"/>
        <v>9003.8000000000011</v>
      </c>
      <c r="R1001" s="116">
        <f t="shared" si="214"/>
        <v>-26494.319000000003</v>
      </c>
      <c r="S1001" s="116">
        <f t="shared" si="224"/>
        <v>72.178722641134243</v>
      </c>
      <c r="T1001" s="117">
        <f t="shared" si="215"/>
        <v>3694.6999999999971</v>
      </c>
      <c r="U1001" s="117">
        <f t="shared" si="216"/>
        <v>105.3751958577807</v>
      </c>
      <c r="V1001" s="116">
        <f t="shared" si="217"/>
        <v>6339.5999999999913</v>
      </c>
      <c r="W1001" s="116">
        <f t="shared" si="218"/>
        <v>108.75263009658873</v>
      </c>
      <c r="X1001" s="116">
        <f t="shared" si="219"/>
        <v>6830.6000000000058</v>
      </c>
      <c r="Y1001" s="116">
        <f t="shared" si="220"/>
        <v>108.67153143820522</v>
      </c>
      <c r="Z1001" s="180"/>
    </row>
    <row r="1002" spans="1:26">
      <c r="A1002" s="103"/>
      <c r="B1002" s="118" t="s">
        <v>127</v>
      </c>
      <c r="C1002" s="119">
        <v>3111</v>
      </c>
      <c r="D1002" s="158">
        <f t="shared" ref="D1002:Q1003" si="232">SUM(D753,D788,D824,D860)+D966+D896+D931</f>
        <v>40424.061000000002</v>
      </c>
      <c r="E1002" s="158">
        <f t="shared" si="232"/>
        <v>0</v>
      </c>
      <c r="F1002" s="158">
        <f t="shared" si="232"/>
        <v>40940</v>
      </c>
      <c r="G1002" s="158">
        <f t="shared" si="232"/>
        <v>450</v>
      </c>
      <c r="H1002" s="158">
        <f t="shared" si="232"/>
        <v>43994</v>
      </c>
      <c r="I1002" s="158">
        <f t="shared" si="232"/>
        <v>12550</v>
      </c>
      <c r="J1002" s="158">
        <f t="shared" si="232"/>
        <v>18653.184000000001</v>
      </c>
      <c r="K1002" s="158">
        <f t="shared" si="232"/>
        <v>0</v>
      </c>
      <c r="L1002" s="158">
        <f t="shared" si="232"/>
        <v>50450</v>
      </c>
      <c r="M1002" s="158">
        <f t="shared" si="232"/>
        <v>3000.1</v>
      </c>
      <c r="N1002" s="158">
        <f t="shared" si="232"/>
        <v>55400</v>
      </c>
      <c r="O1002" s="158">
        <f t="shared" si="232"/>
        <v>3000.1</v>
      </c>
      <c r="P1002" s="158">
        <f t="shared" si="232"/>
        <v>60845</v>
      </c>
      <c r="Q1002" s="158">
        <f t="shared" si="232"/>
        <v>3000.1</v>
      </c>
      <c r="R1002" s="116">
        <f t="shared" si="214"/>
        <v>515.93899999999849</v>
      </c>
      <c r="S1002" s="116">
        <f t="shared" si="224"/>
        <v>101.27631659768174</v>
      </c>
      <c r="T1002" s="117">
        <f t="shared" si="215"/>
        <v>9510</v>
      </c>
      <c r="U1002" s="117">
        <f t="shared" si="216"/>
        <v>123.22911577918904</v>
      </c>
      <c r="V1002" s="116">
        <f t="shared" si="217"/>
        <v>4950</v>
      </c>
      <c r="W1002" s="116">
        <f t="shared" si="218"/>
        <v>109.81169474727453</v>
      </c>
      <c r="X1002" s="116">
        <f t="shared" si="219"/>
        <v>5445</v>
      </c>
      <c r="Y1002" s="116">
        <f t="shared" si="220"/>
        <v>109.82851985559567</v>
      </c>
      <c r="Z1002" s="180"/>
    </row>
    <row r="1003" spans="1:26">
      <c r="A1003" s="103"/>
      <c r="B1003" s="118" t="s">
        <v>128</v>
      </c>
      <c r="C1003" s="119">
        <v>3112</v>
      </c>
      <c r="D1003" s="158">
        <f t="shared" si="232"/>
        <v>24053.646999999997</v>
      </c>
      <c r="E1003" s="158">
        <f t="shared" si="232"/>
        <v>406</v>
      </c>
      <c r="F1003" s="158">
        <f t="shared" si="232"/>
        <v>17665.8</v>
      </c>
      <c r="G1003" s="158">
        <f t="shared" si="232"/>
        <v>3130.7</v>
      </c>
      <c r="H1003" s="158">
        <f t="shared" si="232"/>
        <v>23843.999999999996</v>
      </c>
      <c r="I1003" s="158">
        <f t="shared" si="232"/>
        <v>8362.5</v>
      </c>
      <c r="J1003" s="158">
        <f t="shared" si="232"/>
        <v>5148.7420000000002</v>
      </c>
      <c r="K1003" s="158">
        <f t="shared" si="232"/>
        <v>582.65</v>
      </c>
      <c r="L1003" s="158">
        <f t="shared" si="232"/>
        <v>17730.8</v>
      </c>
      <c r="M1003" s="158">
        <f t="shared" si="232"/>
        <v>6003.7000000000007</v>
      </c>
      <c r="N1003" s="158">
        <f t="shared" si="232"/>
        <v>19120.400000000001</v>
      </c>
      <c r="O1003" s="158">
        <f t="shared" si="232"/>
        <v>6003.7000000000007</v>
      </c>
      <c r="P1003" s="158">
        <f t="shared" si="232"/>
        <v>20506</v>
      </c>
      <c r="Q1003" s="158">
        <f t="shared" si="232"/>
        <v>6003.7000000000007</v>
      </c>
      <c r="R1003" s="116">
        <f t="shared" si="214"/>
        <v>-6387.8469999999979</v>
      </c>
      <c r="S1003" s="116">
        <f t="shared" si="224"/>
        <v>73.443332730375559</v>
      </c>
      <c r="T1003" s="117">
        <f t="shared" si="215"/>
        <v>65</v>
      </c>
      <c r="U1003" s="117">
        <f t="shared" si="216"/>
        <v>100.36794257831517</v>
      </c>
      <c r="V1003" s="116">
        <f t="shared" si="217"/>
        <v>1389.6000000000022</v>
      </c>
      <c r="W1003" s="116">
        <f t="shared" si="218"/>
        <v>107.83720982696778</v>
      </c>
      <c r="X1003" s="116">
        <f t="shared" si="219"/>
        <v>1385.5999999999985</v>
      </c>
      <c r="Y1003" s="116">
        <f t="shared" si="220"/>
        <v>107.24671031986776</v>
      </c>
      <c r="Z1003" s="180"/>
    </row>
    <row r="1004" spans="1:26">
      <c r="A1004" s="103"/>
      <c r="B1004" s="118" t="s">
        <v>129</v>
      </c>
      <c r="C1004" s="119">
        <v>3113</v>
      </c>
      <c r="D1004" s="158">
        <f t="shared" ref="D1004:Q1004" si="233">SUM(D755,D790,D826)+D968+D933</f>
        <v>6307.4110000000001</v>
      </c>
      <c r="E1004" s="158">
        <f t="shared" si="233"/>
        <v>0</v>
      </c>
      <c r="F1004" s="158">
        <f t="shared" si="233"/>
        <v>4250</v>
      </c>
      <c r="G1004" s="158">
        <f t="shared" si="233"/>
        <v>0</v>
      </c>
      <c r="H1004" s="158">
        <f t="shared" si="233"/>
        <v>3732.5</v>
      </c>
      <c r="I1004" s="158">
        <f t="shared" si="233"/>
        <v>0</v>
      </c>
      <c r="J1004" s="158">
        <f t="shared" si="233"/>
        <v>2732.5</v>
      </c>
      <c r="K1004" s="158">
        <f t="shared" si="233"/>
        <v>0</v>
      </c>
      <c r="L1004" s="158">
        <f t="shared" si="233"/>
        <v>4250</v>
      </c>
      <c r="M1004" s="158">
        <f t="shared" si="233"/>
        <v>0</v>
      </c>
      <c r="N1004" s="158">
        <f t="shared" si="233"/>
        <v>4250</v>
      </c>
      <c r="O1004" s="158">
        <f t="shared" si="233"/>
        <v>0</v>
      </c>
      <c r="P1004" s="158">
        <f t="shared" si="233"/>
        <v>4250</v>
      </c>
      <c r="Q1004" s="158">
        <f t="shared" si="233"/>
        <v>0</v>
      </c>
      <c r="R1004" s="116">
        <f t="shared" si="214"/>
        <v>-2057.4110000000001</v>
      </c>
      <c r="S1004" s="116">
        <f t="shared" si="224"/>
        <v>67.381053811143744</v>
      </c>
      <c r="T1004" s="117">
        <f t="shared" si="215"/>
        <v>0</v>
      </c>
      <c r="U1004" s="117">
        <f t="shared" si="216"/>
        <v>100</v>
      </c>
      <c r="V1004" s="116">
        <f t="shared" si="217"/>
        <v>0</v>
      </c>
      <c r="W1004" s="116">
        <f t="shared" si="218"/>
        <v>100</v>
      </c>
      <c r="X1004" s="116">
        <f t="shared" si="219"/>
        <v>0</v>
      </c>
      <c r="Y1004" s="116">
        <f t="shared" si="220"/>
        <v>100</v>
      </c>
      <c r="Z1004" s="180"/>
    </row>
    <row r="1005" spans="1:26">
      <c r="A1005" s="103"/>
      <c r="B1005" s="118" t="s">
        <v>131</v>
      </c>
      <c r="C1005" s="119">
        <v>3141</v>
      </c>
      <c r="D1005" s="158">
        <f t="shared" ref="D1005:Q1005" si="234">+D898</f>
        <v>24445.3</v>
      </c>
      <c r="E1005" s="158">
        <f t="shared" si="234"/>
        <v>0</v>
      </c>
      <c r="F1005" s="158">
        <f t="shared" si="234"/>
        <v>5880.3</v>
      </c>
      <c r="G1005" s="158">
        <f t="shared" si="234"/>
        <v>0</v>
      </c>
      <c r="H1005" s="158">
        <f t="shared" si="234"/>
        <v>15382.6</v>
      </c>
      <c r="I1005" s="158">
        <f t="shared" si="234"/>
        <v>0</v>
      </c>
      <c r="J1005" s="158">
        <f t="shared" si="234"/>
        <v>5127</v>
      </c>
      <c r="K1005" s="158">
        <f t="shared" si="234"/>
        <v>0</v>
      </c>
      <c r="L1005" s="158">
        <f t="shared" si="234"/>
        <v>0</v>
      </c>
      <c r="M1005" s="158">
        <f t="shared" si="234"/>
        <v>0</v>
      </c>
      <c r="N1005" s="158">
        <f t="shared" si="234"/>
        <v>0</v>
      </c>
      <c r="O1005" s="158">
        <f t="shared" si="234"/>
        <v>0</v>
      </c>
      <c r="P1005" s="158">
        <f t="shared" si="234"/>
        <v>0</v>
      </c>
      <c r="Q1005" s="158">
        <f t="shared" si="234"/>
        <v>0</v>
      </c>
      <c r="R1005" s="116">
        <f t="shared" si="214"/>
        <v>-18565</v>
      </c>
      <c r="S1005" s="116">
        <f t="shared" si="224"/>
        <v>24.054930804694564</v>
      </c>
      <c r="T1005" s="117">
        <f t="shared" si="215"/>
        <v>-5880.3</v>
      </c>
      <c r="U1005" s="117">
        <f t="shared" si="216"/>
        <v>0</v>
      </c>
      <c r="V1005" s="116">
        <f t="shared" si="217"/>
        <v>0</v>
      </c>
      <c r="W1005" s="116" t="e">
        <f t="shared" si="218"/>
        <v>#DIV/0!</v>
      </c>
      <c r="X1005" s="116">
        <f t="shared" si="219"/>
        <v>0</v>
      </c>
      <c r="Y1005" s="116" t="e">
        <f t="shared" si="220"/>
        <v>#DIV/0!</v>
      </c>
      <c r="Z1005" s="180"/>
    </row>
    <row r="1006" spans="1:26">
      <c r="A1006" s="103"/>
      <c r="B1006" s="118" t="s">
        <v>132</v>
      </c>
      <c r="C1006" s="119">
        <v>3314</v>
      </c>
      <c r="D1006" s="158"/>
      <c r="E1006" s="158"/>
      <c r="F1006" s="158"/>
      <c r="G1006" s="158"/>
      <c r="H1006" s="158"/>
      <c r="I1006" s="158"/>
      <c r="J1006" s="158"/>
      <c r="K1006" s="158"/>
      <c r="L1006" s="158">
        <f t="shared" ref="L1006:Q1006" si="235">+L791</f>
        <v>0</v>
      </c>
      <c r="M1006" s="158">
        <f t="shared" si="235"/>
        <v>2400</v>
      </c>
      <c r="N1006" s="158">
        <f t="shared" si="235"/>
        <v>0</v>
      </c>
      <c r="O1006" s="158">
        <f t="shared" si="235"/>
        <v>2400</v>
      </c>
      <c r="P1006" s="158">
        <f t="shared" si="235"/>
        <v>0</v>
      </c>
      <c r="Q1006" s="158">
        <f t="shared" si="235"/>
        <v>2400</v>
      </c>
      <c r="R1006" s="116"/>
      <c r="S1006" s="116"/>
      <c r="T1006" s="117"/>
      <c r="U1006" s="117"/>
      <c r="V1006" s="116"/>
      <c r="W1006" s="116"/>
      <c r="X1006" s="116"/>
      <c r="Y1006" s="116"/>
      <c r="Z1006" s="180"/>
    </row>
    <row r="1007" spans="1:26">
      <c r="A1007" s="103"/>
      <c r="B1007" s="118"/>
      <c r="C1007" s="119"/>
      <c r="D1007" s="127"/>
      <c r="E1007" s="127"/>
      <c r="F1007" s="127"/>
      <c r="G1007" s="127"/>
      <c r="H1007" s="127"/>
      <c r="I1007" s="127"/>
      <c r="J1007" s="164"/>
      <c r="K1007" s="164"/>
      <c r="L1007" s="127"/>
      <c r="M1007" s="127"/>
      <c r="N1007" s="127"/>
      <c r="O1007" s="127"/>
      <c r="P1007" s="127"/>
      <c r="Q1007" s="127"/>
      <c r="R1007" s="116">
        <f t="shared" si="214"/>
        <v>0</v>
      </c>
      <c r="S1007" s="116" t="e">
        <f t="shared" si="224"/>
        <v>#DIV/0!</v>
      </c>
      <c r="T1007" s="117">
        <f t="shared" si="215"/>
        <v>0</v>
      </c>
      <c r="U1007" s="117" t="e">
        <f t="shared" si="216"/>
        <v>#DIV/0!</v>
      </c>
      <c r="V1007" s="116">
        <f t="shared" si="217"/>
        <v>0</v>
      </c>
      <c r="W1007" s="116" t="e">
        <f t="shared" si="218"/>
        <v>#DIV/0!</v>
      </c>
      <c r="X1007" s="116">
        <f t="shared" si="219"/>
        <v>0</v>
      </c>
      <c r="Y1007" s="116" t="e">
        <f t="shared" si="220"/>
        <v>#DIV/0!</v>
      </c>
      <c r="Z1007" s="180"/>
    </row>
    <row r="1008" spans="1:26" outlineLevel="1">
      <c r="A1008" s="103">
        <v>19</v>
      </c>
      <c r="B1008" s="175" t="s">
        <v>181</v>
      </c>
      <c r="C1008" s="154" t="s">
        <v>182</v>
      </c>
      <c r="D1008" s="151"/>
      <c r="E1008" s="151"/>
      <c r="F1008" s="151"/>
      <c r="G1008" s="151"/>
      <c r="H1008" s="151"/>
      <c r="I1008" s="151"/>
      <c r="J1008" s="152"/>
      <c r="K1008" s="152"/>
      <c r="L1008" s="151"/>
      <c r="M1008" s="151"/>
      <c r="N1008" s="151"/>
      <c r="O1008" s="151"/>
      <c r="P1008" s="151"/>
      <c r="Q1008" s="151"/>
      <c r="R1008" s="116">
        <f t="shared" si="214"/>
        <v>0</v>
      </c>
      <c r="S1008" s="116" t="e">
        <f t="shared" si="224"/>
        <v>#DIV/0!</v>
      </c>
      <c r="T1008" s="117">
        <f t="shared" si="215"/>
        <v>0</v>
      </c>
      <c r="U1008" s="117" t="e">
        <f t="shared" si="216"/>
        <v>#DIV/0!</v>
      </c>
      <c r="V1008" s="116">
        <f t="shared" si="217"/>
        <v>0</v>
      </c>
      <c r="W1008" s="116" t="e">
        <f t="shared" si="218"/>
        <v>#DIV/0!</v>
      </c>
      <c r="X1008" s="116">
        <f t="shared" si="219"/>
        <v>0</v>
      </c>
      <c r="Y1008" s="116" t="e">
        <f t="shared" si="220"/>
        <v>#DIV/0!</v>
      </c>
      <c r="Z1008" s="180"/>
    </row>
    <row r="1009" spans="1:26" outlineLevel="1">
      <c r="A1009" s="103"/>
      <c r="B1009" s="176" t="s">
        <v>134</v>
      </c>
      <c r="C1009" s="154"/>
      <c r="D1009" s="111"/>
      <c r="E1009" s="111"/>
      <c r="F1009" s="111"/>
      <c r="G1009" s="111">
        <f>SUM(G1010:G1016,G1021:G1037)</f>
        <v>0</v>
      </c>
      <c r="H1009" s="111"/>
      <c r="I1009" s="111">
        <f>SUM(I1010:I1016,I1021:I1037)</f>
        <v>0</v>
      </c>
      <c r="J1009" s="155">
        <f>SUM(J1010:J1016,J1021:J1037)</f>
        <v>0</v>
      </c>
      <c r="K1009" s="155">
        <f>SUM(K1010:K1016,K1021:K1037)</f>
        <v>0</v>
      </c>
      <c r="L1009" s="111"/>
      <c r="M1009" s="111">
        <f>SUM(M1010:M1016,M1021:M1037)</f>
        <v>0</v>
      </c>
      <c r="N1009" s="111"/>
      <c r="O1009" s="111">
        <f>SUM(O1010:O1016,O1021:O1037)</f>
        <v>0</v>
      </c>
      <c r="P1009" s="111"/>
      <c r="Q1009" s="111">
        <f>SUM(Q1010:Q1016,Q1021:Q1037)</f>
        <v>0</v>
      </c>
      <c r="R1009" s="116">
        <f t="shared" si="214"/>
        <v>0</v>
      </c>
      <c r="S1009" s="116" t="e">
        <f t="shared" si="224"/>
        <v>#DIV/0!</v>
      </c>
      <c r="T1009" s="117">
        <f t="shared" si="215"/>
        <v>0</v>
      </c>
      <c r="U1009" s="117" t="e">
        <f t="shared" si="216"/>
        <v>#DIV/0!</v>
      </c>
      <c r="V1009" s="116">
        <f t="shared" si="217"/>
        <v>0</v>
      </c>
      <c r="W1009" s="116" t="e">
        <f t="shared" si="218"/>
        <v>#DIV/0!</v>
      </c>
      <c r="X1009" s="116">
        <f t="shared" si="219"/>
        <v>0</v>
      </c>
      <c r="Y1009" s="116" t="e">
        <f t="shared" si="220"/>
        <v>#DIV/0!</v>
      </c>
      <c r="Z1009" s="180"/>
    </row>
    <row r="1010" spans="1:26" ht="12.75" customHeight="1" outlineLevel="1">
      <c r="A1010" s="103"/>
      <c r="B1010" s="118" t="s">
        <v>94</v>
      </c>
      <c r="C1010" s="119">
        <v>2111</v>
      </c>
      <c r="D1010" s="156"/>
      <c r="E1010" s="120"/>
      <c r="F1010" s="120"/>
      <c r="G1010" s="120"/>
      <c r="H1010" s="120"/>
      <c r="I1010" s="120"/>
      <c r="J1010" s="158"/>
      <c r="K1010" s="158"/>
      <c r="L1010" s="120"/>
      <c r="M1010" s="120"/>
      <c r="N1010" s="120"/>
      <c r="O1010" s="120"/>
      <c r="P1010" s="120"/>
      <c r="Q1010" s="120"/>
      <c r="R1010" s="116">
        <f t="shared" si="214"/>
        <v>0</v>
      </c>
      <c r="S1010" s="116" t="e">
        <f t="shared" si="224"/>
        <v>#DIV/0!</v>
      </c>
      <c r="T1010" s="117">
        <f t="shared" si="215"/>
        <v>0</v>
      </c>
      <c r="U1010" s="117" t="e">
        <f t="shared" si="216"/>
        <v>#DIV/0!</v>
      </c>
      <c r="V1010" s="116">
        <f t="shared" si="217"/>
        <v>0</v>
      </c>
      <c r="W1010" s="116" t="e">
        <f t="shared" si="218"/>
        <v>#DIV/0!</v>
      </c>
      <c r="X1010" s="116">
        <f t="shared" si="219"/>
        <v>0</v>
      </c>
      <c r="Y1010" s="116" t="e">
        <f t="shared" si="220"/>
        <v>#DIV/0!</v>
      </c>
      <c r="Z1010" s="180"/>
    </row>
    <row r="1011" spans="1:26" ht="12.75" customHeight="1" outlineLevel="1">
      <c r="A1011" s="103"/>
      <c r="B1011" s="118" t="s">
        <v>135</v>
      </c>
      <c r="C1011" s="119">
        <v>2121</v>
      </c>
      <c r="D1011" s="156"/>
      <c r="E1011" s="120"/>
      <c r="F1011" s="120"/>
      <c r="G1011" s="120"/>
      <c r="H1011" s="120"/>
      <c r="I1011" s="120"/>
      <c r="J1011" s="158"/>
      <c r="K1011" s="158"/>
      <c r="L1011" s="120"/>
      <c r="M1011" s="120"/>
      <c r="N1011" s="120"/>
      <c r="O1011" s="120"/>
      <c r="P1011" s="120"/>
      <c r="Q1011" s="120"/>
      <c r="R1011" s="116">
        <f t="shared" si="214"/>
        <v>0</v>
      </c>
      <c r="S1011" s="116" t="e">
        <f t="shared" si="224"/>
        <v>#DIV/0!</v>
      </c>
      <c r="T1011" s="117">
        <f t="shared" si="215"/>
        <v>0</v>
      </c>
      <c r="U1011" s="117" t="e">
        <f t="shared" si="216"/>
        <v>#DIV/0!</v>
      </c>
      <c r="V1011" s="116">
        <f t="shared" si="217"/>
        <v>0</v>
      </c>
      <c r="W1011" s="116" t="e">
        <f t="shared" si="218"/>
        <v>#DIV/0!</v>
      </c>
      <c r="X1011" s="116">
        <f t="shared" si="219"/>
        <v>0</v>
      </c>
      <c r="Y1011" s="116" t="e">
        <f t="shared" si="220"/>
        <v>#DIV/0!</v>
      </c>
      <c r="Z1011" s="180"/>
    </row>
    <row r="1012" spans="1:26" ht="12.75" customHeight="1" outlineLevel="1">
      <c r="A1012" s="103"/>
      <c r="B1012" s="160" t="s">
        <v>96</v>
      </c>
      <c r="C1012" s="119">
        <v>2211</v>
      </c>
      <c r="D1012" s="156"/>
      <c r="E1012" s="120"/>
      <c r="F1012" s="120"/>
      <c r="G1012" s="120"/>
      <c r="H1012" s="120"/>
      <c r="I1012" s="120"/>
      <c r="J1012" s="158"/>
      <c r="K1012" s="158"/>
      <c r="L1012" s="120"/>
      <c r="M1012" s="120"/>
      <c r="N1012" s="120"/>
      <c r="O1012" s="120"/>
      <c r="P1012" s="120"/>
      <c r="Q1012" s="120"/>
      <c r="R1012" s="116">
        <f t="shared" si="214"/>
        <v>0</v>
      </c>
      <c r="S1012" s="116" t="e">
        <f t="shared" si="224"/>
        <v>#DIV/0!</v>
      </c>
      <c r="T1012" s="117">
        <f t="shared" si="215"/>
        <v>0</v>
      </c>
      <c r="U1012" s="117" t="e">
        <f t="shared" si="216"/>
        <v>#DIV/0!</v>
      </c>
      <c r="V1012" s="116">
        <f t="shared" si="217"/>
        <v>0</v>
      </c>
      <c r="W1012" s="116" t="e">
        <f t="shared" si="218"/>
        <v>#DIV/0!</v>
      </c>
      <c r="X1012" s="116">
        <f t="shared" si="219"/>
        <v>0</v>
      </c>
      <c r="Y1012" s="116" t="e">
        <f t="shared" si="220"/>
        <v>#DIV/0!</v>
      </c>
      <c r="Z1012" s="180"/>
    </row>
    <row r="1013" spans="1:26" ht="13.5" customHeight="1" outlineLevel="1">
      <c r="A1013" s="103"/>
      <c r="B1013" s="122" t="s">
        <v>97</v>
      </c>
      <c r="C1013" s="119">
        <v>2212</v>
      </c>
      <c r="D1013" s="156"/>
      <c r="E1013" s="120"/>
      <c r="F1013" s="120"/>
      <c r="G1013" s="120"/>
      <c r="H1013" s="120"/>
      <c r="I1013" s="120"/>
      <c r="J1013" s="158"/>
      <c r="K1013" s="158"/>
      <c r="L1013" s="120"/>
      <c r="M1013" s="120"/>
      <c r="N1013" s="120"/>
      <c r="O1013" s="120"/>
      <c r="P1013" s="120"/>
      <c r="Q1013" s="120"/>
      <c r="R1013" s="116">
        <f t="shared" si="214"/>
        <v>0</v>
      </c>
      <c r="S1013" s="116" t="e">
        <f t="shared" si="224"/>
        <v>#DIV/0!</v>
      </c>
      <c r="T1013" s="117">
        <f t="shared" si="215"/>
        <v>0</v>
      </c>
      <c r="U1013" s="117" t="e">
        <f t="shared" si="216"/>
        <v>#DIV/0!</v>
      </c>
      <c r="V1013" s="116">
        <f t="shared" si="217"/>
        <v>0</v>
      </c>
      <c r="W1013" s="116" t="e">
        <f t="shared" si="218"/>
        <v>#DIV/0!</v>
      </c>
      <c r="X1013" s="116">
        <f t="shared" si="219"/>
        <v>0</v>
      </c>
      <c r="Y1013" s="116" t="e">
        <f t="shared" si="220"/>
        <v>#DIV/0!</v>
      </c>
      <c r="Z1013" s="180"/>
    </row>
    <row r="1014" spans="1:26" ht="13.5" customHeight="1" outlineLevel="1">
      <c r="A1014" s="103"/>
      <c r="B1014" s="118" t="s">
        <v>98</v>
      </c>
      <c r="C1014" s="119">
        <v>2213</v>
      </c>
      <c r="D1014" s="156"/>
      <c r="E1014" s="120"/>
      <c r="F1014" s="120"/>
      <c r="G1014" s="120"/>
      <c r="H1014" s="120"/>
      <c r="I1014" s="120"/>
      <c r="J1014" s="158"/>
      <c r="K1014" s="158"/>
      <c r="L1014" s="120"/>
      <c r="M1014" s="120"/>
      <c r="N1014" s="120"/>
      <c r="O1014" s="120"/>
      <c r="P1014" s="120"/>
      <c r="Q1014" s="120"/>
      <c r="R1014" s="116">
        <f t="shared" si="214"/>
        <v>0</v>
      </c>
      <c r="S1014" s="116" t="e">
        <f t="shared" si="224"/>
        <v>#DIV/0!</v>
      </c>
      <c r="T1014" s="117">
        <f t="shared" si="215"/>
        <v>0</v>
      </c>
      <c r="U1014" s="117" t="e">
        <f t="shared" si="216"/>
        <v>#DIV/0!</v>
      </c>
      <c r="V1014" s="116">
        <f t="shared" si="217"/>
        <v>0</v>
      </c>
      <c r="W1014" s="116" t="e">
        <f t="shared" si="218"/>
        <v>#DIV/0!</v>
      </c>
      <c r="X1014" s="116">
        <f t="shared" si="219"/>
        <v>0</v>
      </c>
      <c r="Y1014" s="116" t="e">
        <f t="shared" si="220"/>
        <v>#DIV/0!</v>
      </c>
      <c r="Z1014" s="180"/>
    </row>
    <row r="1015" spans="1:26" ht="13.5" customHeight="1" outlineLevel="1">
      <c r="A1015" s="103"/>
      <c r="B1015" s="118" t="s">
        <v>99</v>
      </c>
      <c r="C1015" s="119">
        <v>2214</v>
      </c>
      <c r="D1015" s="156"/>
      <c r="E1015" s="120"/>
      <c r="F1015" s="120"/>
      <c r="G1015" s="120"/>
      <c r="H1015" s="120"/>
      <c r="I1015" s="120"/>
      <c r="J1015" s="158"/>
      <c r="K1015" s="158"/>
      <c r="L1015" s="120"/>
      <c r="M1015" s="120"/>
      <c r="N1015" s="120"/>
      <c r="O1015" s="120"/>
      <c r="P1015" s="120"/>
      <c r="Q1015" s="120"/>
      <c r="R1015" s="116">
        <f t="shared" si="214"/>
        <v>0</v>
      </c>
      <c r="S1015" s="116" t="e">
        <f t="shared" si="224"/>
        <v>#DIV/0!</v>
      </c>
      <c r="T1015" s="117">
        <f t="shared" si="215"/>
        <v>0</v>
      </c>
      <c r="U1015" s="117" t="e">
        <f t="shared" si="216"/>
        <v>#DIV/0!</v>
      </c>
      <c r="V1015" s="116">
        <f t="shared" si="217"/>
        <v>0</v>
      </c>
      <c r="W1015" s="116" t="e">
        <f t="shared" si="218"/>
        <v>#DIV/0!</v>
      </c>
      <c r="X1015" s="116">
        <f t="shared" si="219"/>
        <v>0</v>
      </c>
      <c r="Y1015" s="116" t="e">
        <f t="shared" si="220"/>
        <v>#DIV/0!</v>
      </c>
      <c r="Z1015" s="180"/>
    </row>
    <row r="1016" spans="1:26" ht="13.5" customHeight="1" outlineLevel="1">
      <c r="A1016" s="103"/>
      <c r="B1016" s="161" t="s">
        <v>100</v>
      </c>
      <c r="C1016" s="124">
        <v>2215</v>
      </c>
      <c r="D1016" s="125">
        <f t="shared" ref="D1016:Q1016" si="236">D1017+D1018+D1019+D1020</f>
        <v>0</v>
      </c>
      <c r="E1016" s="125">
        <f t="shared" si="236"/>
        <v>0</v>
      </c>
      <c r="F1016" s="125">
        <f t="shared" si="236"/>
        <v>0</v>
      </c>
      <c r="G1016" s="125">
        <f t="shared" si="236"/>
        <v>0</v>
      </c>
      <c r="H1016" s="125">
        <f t="shared" si="236"/>
        <v>0</v>
      </c>
      <c r="I1016" s="125">
        <f t="shared" si="236"/>
        <v>0</v>
      </c>
      <c r="J1016" s="194">
        <f t="shared" si="236"/>
        <v>0</v>
      </c>
      <c r="K1016" s="163">
        <f t="shared" si="236"/>
        <v>0</v>
      </c>
      <c r="L1016" s="125">
        <f t="shared" si="236"/>
        <v>0</v>
      </c>
      <c r="M1016" s="125">
        <f t="shared" si="236"/>
        <v>0</v>
      </c>
      <c r="N1016" s="125">
        <f t="shared" si="236"/>
        <v>0</v>
      </c>
      <c r="O1016" s="125">
        <f t="shared" si="236"/>
        <v>0</v>
      </c>
      <c r="P1016" s="125">
        <f t="shared" si="236"/>
        <v>0</v>
      </c>
      <c r="Q1016" s="125">
        <f t="shared" si="236"/>
        <v>0</v>
      </c>
      <c r="R1016" s="116">
        <f t="shared" si="214"/>
        <v>0</v>
      </c>
      <c r="S1016" s="116" t="e">
        <f t="shared" si="224"/>
        <v>#DIV/0!</v>
      </c>
      <c r="T1016" s="117">
        <f t="shared" si="215"/>
        <v>0</v>
      </c>
      <c r="U1016" s="117" t="e">
        <f t="shared" si="216"/>
        <v>#DIV/0!</v>
      </c>
      <c r="V1016" s="116">
        <f t="shared" si="217"/>
        <v>0</v>
      </c>
      <c r="W1016" s="116" t="e">
        <f t="shared" si="218"/>
        <v>#DIV/0!</v>
      </c>
      <c r="X1016" s="116">
        <f t="shared" si="219"/>
        <v>0</v>
      </c>
      <c r="Y1016" s="116" t="e">
        <f t="shared" si="220"/>
        <v>#DIV/0!</v>
      </c>
      <c r="Z1016" s="180"/>
    </row>
    <row r="1017" spans="1:26" ht="13.5" customHeight="1" outlineLevel="1">
      <c r="A1017" s="103"/>
      <c r="B1017" s="126" t="s">
        <v>136</v>
      </c>
      <c r="C1017" s="119">
        <v>22151</v>
      </c>
      <c r="D1017" s="156"/>
      <c r="E1017" s="120"/>
      <c r="F1017" s="120"/>
      <c r="G1017" s="120"/>
      <c r="H1017" s="120"/>
      <c r="I1017" s="120"/>
      <c r="J1017" s="158"/>
      <c r="K1017" s="158"/>
      <c r="L1017" s="120"/>
      <c r="M1017" s="120"/>
      <c r="N1017" s="120"/>
      <c r="O1017" s="120"/>
      <c r="P1017" s="120"/>
      <c r="Q1017" s="120"/>
      <c r="R1017" s="116">
        <f t="shared" si="214"/>
        <v>0</v>
      </c>
      <c r="S1017" s="116" t="e">
        <f t="shared" si="224"/>
        <v>#DIV/0!</v>
      </c>
      <c r="T1017" s="117">
        <f t="shared" si="215"/>
        <v>0</v>
      </c>
      <c r="U1017" s="117" t="e">
        <f t="shared" si="216"/>
        <v>#DIV/0!</v>
      </c>
      <c r="V1017" s="116">
        <f t="shared" si="217"/>
        <v>0</v>
      </c>
      <c r="W1017" s="116" t="e">
        <f t="shared" si="218"/>
        <v>#DIV/0!</v>
      </c>
      <c r="X1017" s="116">
        <f t="shared" si="219"/>
        <v>0</v>
      </c>
      <c r="Y1017" s="116" t="e">
        <f t="shared" si="220"/>
        <v>#DIV/0!</v>
      </c>
      <c r="Z1017" s="180"/>
    </row>
    <row r="1018" spans="1:26" ht="13.5" customHeight="1" outlineLevel="1">
      <c r="A1018" s="103"/>
      <c r="B1018" s="126" t="s">
        <v>137</v>
      </c>
      <c r="C1018" s="119">
        <v>22152</v>
      </c>
      <c r="D1018" s="156"/>
      <c r="E1018" s="120"/>
      <c r="F1018" s="120"/>
      <c r="G1018" s="120"/>
      <c r="H1018" s="120"/>
      <c r="I1018" s="120"/>
      <c r="J1018" s="158"/>
      <c r="K1018" s="158"/>
      <c r="L1018" s="120"/>
      <c r="M1018" s="120"/>
      <c r="N1018" s="120"/>
      <c r="O1018" s="120"/>
      <c r="P1018" s="120"/>
      <c r="Q1018" s="120"/>
      <c r="R1018" s="116">
        <f t="shared" si="214"/>
        <v>0</v>
      </c>
      <c r="S1018" s="116" t="e">
        <f t="shared" si="224"/>
        <v>#DIV/0!</v>
      </c>
      <c r="T1018" s="117">
        <f t="shared" si="215"/>
        <v>0</v>
      </c>
      <c r="U1018" s="117" t="e">
        <f t="shared" si="216"/>
        <v>#DIV/0!</v>
      </c>
      <c r="V1018" s="116">
        <f t="shared" si="217"/>
        <v>0</v>
      </c>
      <c r="W1018" s="116" t="e">
        <f t="shared" si="218"/>
        <v>#DIV/0!</v>
      </c>
      <c r="X1018" s="116">
        <f t="shared" si="219"/>
        <v>0</v>
      </c>
      <c r="Y1018" s="116" t="e">
        <f t="shared" si="220"/>
        <v>#DIV/0!</v>
      </c>
      <c r="Z1018" s="180"/>
    </row>
    <row r="1019" spans="1:26" ht="13.5" customHeight="1" outlineLevel="1">
      <c r="A1019" s="103"/>
      <c r="B1019" s="126" t="s">
        <v>103</v>
      </c>
      <c r="C1019" s="119">
        <v>22153</v>
      </c>
      <c r="D1019" s="156"/>
      <c r="E1019" s="120"/>
      <c r="F1019" s="120"/>
      <c r="G1019" s="120"/>
      <c r="H1019" s="120"/>
      <c r="I1019" s="120"/>
      <c r="J1019" s="158"/>
      <c r="K1019" s="158"/>
      <c r="L1019" s="120"/>
      <c r="M1019" s="120"/>
      <c r="N1019" s="120"/>
      <c r="O1019" s="120"/>
      <c r="P1019" s="120"/>
      <c r="Q1019" s="120"/>
      <c r="R1019" s="116">
        <f t="shared" si="214"/>
        <v>0</v>
      </c>
      <c r="S1019" s="116" t="e">
        <f t="shared" si="224"/>
        <v>#DIV/0!</v>
      </c>
      <c r="T1019" s="117">
        <f t="shared" si="215"/>
        <v>0</v>
      </c>
      <c r="U1019" s="117" t="e">
        <f t="shared" si="216"/>
        <v>#DIV/0!</v>
      </c>
      <c r="V1019" s="116">
        <f t="shared" si="217"/>
        <v>0</v>
      </c>
      <c r="W1019" s="116" t="e">
        <f t="shared" si="218"/>
        <v>#DIV/0!</v>
      </c>
      <c r="X1019" s="116">
        <f t="shared" si="219"/>
        <v>0</v>
      </c>
      <c r="Y1019" s="116" t="e">
        <f t="shared" si="220"/>
        <v>#DIV/0!</v>
      </c>
      <c r="Z1019" s="180"/>
    </row>
    <row r="1020" spans="1:26" ht="13.5" customHeight="1" outlineLevel="1">
      <c r="A1020" s="103"/>
      <c r="B1020" s="126" t="s">
        <v>138</v>
      </c>
      <c r="C1020" s="119">
        <v>22154</v>
      </c>
      <c r="D1020" s="156"/>
      <c r="E1020" s="120"/>
      <c r="F1020" s="120"/>
      <c r="G1020" s="120"/>
      <c r="H1020" s="120"/>
      <c r="I1020" s="120"/>
      <c r="J1020" s="158"/>
      <c r="K1020" s="158"/>
      <c r="L1020" s="120"/>
      <c r="M1020" s="120"/>
      <c r="N1020" s="120"/>
      <c r="O1020" s="120"/>
      <c r="P1020" s="120"/>
      <c r="Q1020" s="120"/>
      <c r="R1020" s="116">
        <f t="shared" si="214"/>
        <v>0</v>
      </c>
      <c r="S1020" s="116" t="e">
        <f t="shared" si="224"/>
        <v>#DIV/0!</v>
      </c>
      <c r="T1020" s="117">
        <f t="shared" si="215"/>
        <v>0</v>
      </c>
      <c r="U1020" s="117" t="e">
        <f t="shared" si="216"/>
        <v>#DIV/0!</v>
      </c>
      <c r="V1020" s="116">
        <f t="shared" si="217"/>
        <v>0</v>
      </c>
      <c r="W1020" s="116" t="e">
        <f t="shared" si="218"/>
        <v>#DIV/0!</v>
      </c>
      <c r="X1020" s="116">
        <f t="shared" si="219"/>
        <v>0</v>
      </c>
      <c r="Y1020" s="116" t="e">
        <f t="shared" si="220"/>
        <v>#DIV/0!</v>
      </c>
      <c r="Z1020" s="180"/>
    </row>
    <row r="1021" spans="1:26" ht="13.5" customHeight="1" outlineLevel="1">
      <c r="A1021" s="103"/>
      <c r="B1021" s="122" t="s">
        <v>105</v>
      </c>
      <c r="C1021" s="119">
        <v>2217</v>
      </c>
      <c r="D1021" s="120"/>
      <c r="E1021" s="120"/>
      <c r="F1021" s="120"/>
      <c r="G1021" s="120"/>
      <c r="H1021" s="120"/>
      <c r="I1021" s="120"/>
      <c r="J1021" s="158"/>
      <c r="K1021" s="158"/>
      <c r="L1021" s="120"/>
      <c r="M1021" s="120"/>
      <c r="N1021" s="120"/>
      <c r="O1021" s="120"/>
      <c r="P1021" s="120"/>
      <c r="Q1021" s="120"/>
      <c r="R1021" s="116">
        <f t="shared" si="214"/>
        <v>0</v>
      </c>
      <c r="S1021" s="116" t="e">
        <f t="shared" si="224"/>
        <v>#DIV/0!</v>
      </c>
      <c r="T1021" s="117">
        <f t="shared" si="215"/>
        <v>0</v>
      </c>
      <c r="U1021" s="117" t="e">
        <f t="shared" si="216"/>
        <v>#DIV/0!</v>
      </c>
      <c r="V1021" s="116">
        <f t="shared" si="217"/>
        <v>0</v>
      </c>
      <c r="W1021" s="116" t="e">
        <f t="shared" si="218"/>
        <v>#DIV/0!</v>
      </c>
      <c r="X1021" s="116">
        <f t="shared" si="219"/>
        <v>0</v>
      </c>
      <c r="Y1021" s="116" t="e">
        <f t="shared" si="220"/>
        <v>#DIV/0!</v>
      </c>
      <c r="Z1021" s="180"/>
    </row>
    <row r="1022" spans="1:26" ht="13.5" customHeight="1" outlineLevel="1">
      <c r="A1022" s="103"/>
      <c r="B1022" s="118" t="s">
        <v>106</v>
      </c>
      <c r="C1022" s="119">
        <v>2218</v>
      </c>
      <c r="D1022" s="156"/>
      <c r="E1022" s="120"/>
      <c r="F1022" s="120"/>
      <c r="G1022" s="120"/>
      <c r="H1022" s="120"/>
      <c r="I1022" s="120"/>
      <c r="J1022" s="158"/>
      <c r="K1022" s="158"/>
      <c r="L1022" s="120"/>
      <c r="M1022" s="120"/>
      <c r="N1022" s="120"/>
      <c r="O1022" s="120"/>
      <c r="P1022" s="120"/>
      <c r="Q1022" s="120"/>
      <c r="R1022" s="116">
        <f t="shared" si="214"/>
        <v>0</v>
      </c>
      <c r="S1022" s="116" t="e">
        <f t="shared" si="224"/>
        <v>#DIV/0!</v>
      </c>
      <c r="T1022" s="117">
        <f t="shared" si="215"/>
        <v>0</v>
      </c>
      <c r="U1022" s="117" t="e">
        <f t="shared" si="216"/>
        <v>#DIV/0!</v>
      </c>
      <c r="V1022" s="116">
        <f t="shared" si="217"/>
        <v>0</v>
      </c>
      <c r="W1022" s="116" t="e">
        <f t="shared" si="218"/>
        <v>#DIV/0!</v>
      </c>
      <c r="X1022" s="116">
        <f t="shared" si="219"/>
        <v>0</v>
      </c>
      <c r="Y1022" s="116" t="e">
        <f t="shared" si="220"/>
        <v>#DIV/0!</v>
      </c>
      <c r="Z1022" s="180"/>
    </row>
    <row r="1023" spans="1:26" ht="13.5" customHeight="1" outlineLevel="1">
      <c r="A1023" s="103"/>
      <c r="B1023" s="118" t="s">
        <v>139</v>
      </c>
      <c r="C1023" s="119">
        <v>2221</v>
      </c>
      <c r="D1023" s="156"/>
      <c r="E1023" s="120"/>
      <c r="F1023" s="120"/>
      <c r="G1023" s="120"/>
      <c r="H1023" s="120"/>
      <c r="I1023" s="120"/>
      <c r="J1023" s="158"/>
      <c r="K1023" s="158"/>
      <c r="L1023" s="120"/>
      <c r="M1023" s="120"/>
      <c r="N1023" s="120"/>
      <c r="O1023" s="120"/>
      <c r="P1023" s="120"/>
      <c r="Q1023" s="120"/>
      <c r="R1023" s="116">
        <f t="shared" ref="R1023:R1086" si="237">F1023-D1023</f>
        <v>0</v>
      </c>
      <c r="S1023" s="116" t="e">
        <f t="shared" si="224"/>
        <v>#DIV/0!</v>
      </c>
      <c r="T1023" s="117">
        <f t="shared" ref="T1023:T1086" si="238">L1023-F1023</f>
        <v>0</v>
      </c>
      <c r="U1023" s="117" t="e">
        <f t="shared" ref="U1023:U1086" si="239">L1023/F1023*100</f>
        <v>#DIV/0!</v>
      </c>
      <c r="V1023" s="116">
        <f t="shared" ref="V1023:V1086" si="240">N1023-L1023</f>
        <v>0</v>
      </c>
      <c r="W1023" s="116" t="e">
        <f t="shared" ref="W1023:W1086" si="241">+N1023/L1023*100</f>
        <v>#DIV/0!</v>
      </c>
      <c r="X1023" s="116">
        <f t="shared" ref="X1023:X1086" si="242">P1023-N1023</f>
        <v>0</v>
      </c>
      <c r="Y1023" s="116" t="e">
        <f t="shared" ref="Y1023:Y1086" si="243">+P1023/N1023*100</f>
        <v>#DIV/0!</v>
      </c>
      <c r="Z1023" s="180"/>
    </row>
    <row r="1024" spans="1:26" ht="13.5" customHeight="1" outlineLevel="1">
      <c r="A1024" s="103"/>
      <c r="B1024" s="128" t="s">
        <v>108</v>
      </c>
      <c r="C1024" s="119">
        <v>2222</v>
      </c>
      <c r="D1024" s="156"/>
      <c r="E1024" s="120"/>
      <c r="F1024" s="120"/>
      <c r="G1024" s="120"/>
      <c r="H1024" s="120"/>
      <c r="I1024" s="120"/>
      <c r="J1024" s="158"/>
      <c r="K1024" s="158"/>
      <c r="L1024" s="120"/>
      <c r="M1024" s="120"/>
      <c r="N1024" s="120"/>
      <c r="O1024" s="120"/>
      <c r="P1024" s="120"/>
      <c r="Q1024" s="120"/>
      <c r="R1024" s="116">
        <f t="shared" si="237"/>
        <v>0</v>
      </c>
      <c r="S1024" s="116" t="e">
        <f t="shared" si="224"/>
        <v>#DIV/0!</v>
      </c>
      <c r="T1024" s="117">
        <f t="shared" si="238"/>
        <v>0</v>
      </c>
      <c r="U1024" s="117" t="e">
        <f t="shared" si="239"/>
        <v>#DIV/0!</v>
      </c>
      <c r="V1024" s="116">
        <f t="shared" si="240"/>
        <v>0</v>
      </c>
      <c r="W1024" s="116" t="e">
        <f t="shared" si="241"/>
        <v>#DIV/0!</v>
      </c>
      <c r="X1024" s="116">
        <f t="shared" si="242"/>
        <v>0</v>
      </c>
      <c r="Y1024" s="116" t="e">
        <f t="shared" si="243"/>
        <v>#DIV/0!</v>
      </c>
      <c r="Z1024" s="180"/>
    </row>
    <row r="1025" spans="1:26" ht="13.5" customHeight="1" outlineLevel="1">
      <c r="A1025" s="103"/>
      <c r="B1025" s="128" t="s">
        <v>145</v>
      </c>
      <c r="C1025" s="119">
        <v>2224</v>
      </c>
      <c r="D1025" s="156"/>
      <c r="E1025" s="120"/>
      <c r="F1025" s="120"/>
      <c r="G1025" s="120"/>
      <c r="H1025" s="120"/>
      <c r="I1025" s="120"/>
      <c r="J1025" s="158"/>
      <c r="K1025" s="158"/>
      <c r="L1025" s="120"/>
      <c r="M1025" s="120"/>
      <c r="N1025" s="120"/>
      <c r="O1025" s="120"/>
      <c r="P1025" s="120"/>
      <c r="Q1025" s="120"/>
      <c r="R1025" s="116">
        <f t="shared" si="237"/>
        <v>0</v>
      </c>
      <c r="S1025" s="116" t="e">
        <f t="shared" si="224"/>
        <v>#DIV/0!</v>
      </c>
      <c r="T1025" s="117">
        <f t="shared" si="238"/>
        <v>0</v>
      </c>
      <c r="U1025" s="117" t="e">
        <f t="shared" si="239"/>
        <v>#DIV/0!</v>
      </c>
      <c r="V1025" s="116">
        <f t="shared" si="240"/>
        <v>0</v>
      </c>
      <c r="W1025" s="116" t="e">
        <f t="shared" si="241"/>
        <v>#DIV/0!</v>
      </c>
      <c r="X1025" s="116">
        <f t="shared" si="242"/>
        <v>0</v>
      </c>
      <c r="Y1025" s="116" t="e">
        <f t="shared" si="243"/>
        <v>#DIV/0!</v>
      </c>
      <c r="Z1025" s="180"/>
    </row>
    <row r="1026" spans="1:26" ht="13.5" customHeight="1" outlineLevel="1">
      <c r="A1026" s="103"/>
      <c r="B1026" s="128" t="s">
        <v>140</v>
      </c>
      <c r="C1026" s="119">
        <v>2225</v>
      </c>
      <c r="D1026" s="156"/>
      <c r="E1026" s="120"/>
      <c r="F1026" s="120"/>
      <c r="G1026" s="120"/>
      <c r="H1026" s="120"/>
      <c r="I1026" s="120"/>
      <c r="J1026" s="158"/>
      <c r="K1026" s="158"/>
      <c r="L1026" s="120"/>
      <c r="M1026" s="120"/>
      <c r="N1026" s="120"/>
      <c r="O1026" s="120"/>
      <c r="P1026" s="120"/>
      <c r="Q1026" s="120"/>
      <c r="R1026" s="116">
        <f t="shared" si="237"/>
        <v>0</v>
      </c>
      <c r="S1026" s="116" t="e">
        <f t="shared" si="224"/>
        <v>#DIV/0!</v>
      </c>
      <c r="T1026" s="117">
        <f t="shared" si="238"/>
        <v>0</v>
      </c>
      <c r="U1026" s="117" t="e">
        <f t="shared" si="239"/>
        <v>#DIV/0!</v>
      </c>
      <c r="V1026" s="116">
        <f t="shared" si="240"/>
        <v>0</v>
      </c>
      <c r="W1026" s="116" t="e">
        <f t="shared" si="241"/>
        <v>#DIV/0!</v>
      </c>
      <c r="X1026" s="116">
        <f t="shared" si="242"/>
        <v>0</v>
      </c>
      <c r="Y1026" s="116" t="e">
        <f t="shared" si="243"/>
        <v>#DIV/0!</v>
      </c>
      <c r="Z1026" s="180"/>
    </row>
    <row r="1027" spans="1:26" ht="13.5" customHeight="1" outlineLevel="1">
      <c r="A1027" s="103"/>
      <c r="B1027" s="128" t="s">
        <v>141</v>
      </c>
      <c r="C1027" s="119">
        <v>2231</v>
      </c>
      <c r="D1027" s="156"/>
      <c r="E1027" s="120"/>
      <c r="F1027" s="120"/>
      <c r="G1027" s="120"/>
      <c r="H1027" s="120"/>
      <c r="I1027" s="120"/>
      <c r="J1027" s="158"/>
      <c r="K1027" s="158"/>
      <c r="L1027" s="120"/>
      <c r="M1027" s="120"/>
      <c r="N1027" s="120"/>
      <c r="O1027" s="120"/>
      <c r="P1027" s="120"/>
      <c r="Q1027" s="120"/>
      <c r="R1027" s="116">
        <f t="shared" si="237"/>
        <v>0</v>
      </c>
      <c r="S1027" s="116" t="e">
        <f t="shared" si="224"/>
        <v>#DIV/0!</v>
      </c>
      <c r="T1027" s="117">
        <f t="shared" si="238"/>
        <v>0</v>
      </c>
      <c r="U1027" s="117" t="e">
        <f t="shared" si="239"/>
        <v>#DIV/0!</v>
      </c>
      <c r="V1027" s="116">
        <f t="shared" si="240"/>
        <v>0</v>
      </c>
      <c r="W1027" s="116" t="e">
        <f t="shared" si="241"/>
        <v>#DIV/0!</v>
      </c>
      <c r="X1027" s="116">
        <f t="shared" si="242"/>
        <v>0</v>
      </c>
      <c r="Y1027" s="116" t="e">
        <f t="shared" si="243"/>
        <v>#DIV/0!</v>
      </c>
      <c r="Z1027" s="180"/>
    </row>
    <row r="1028" spans="1:26" ht="13.5" customHeight="1" outlineLevel="1">
      <c r="A1028" s="103"/>
      <c r="B1028" s="128" t="s">
        <v>113</v>
      </c>
      <c r="C1028" s="119">
        <v>22311100</v>
      </c>
      <c r="D1028" s="156"/>
      <c r="E1028" s="120"/>
      <c r="F1028" s="120"/>
      <c r="G1028" s="120"/>
      <c r="H1028" s="120"/>
      <c r="I1028" s="120"/>
      <c r="J1028" s="158"/>
      <c r="K1028" s="158"/>
      <c r="L1028" s="120"/>
      <c r="M1028" s="120"/>
      <c r="N1028" s="120"/>
      <c r="O1028" s="120"/>
      <c r="P1028" s="120"/>
      <c r="Q1028" s="120"/>
      <c r="R1028" s="116">
        <f t="shared" si="237"/>
        <v>0</v>
      </c>
      <c r="S1028" s="116" t="e">
        <f t="shared" si="224"/>
        <v>#DIV/0!</v>
      </c>
      <c r="T1028" s="117">
        <f t="shared" si="238"/>
        <v>0</v>
      </c>
      <c r="U1028" s="117" t="e">
        <f t="shared" si="239"/>
        <v>#DIV/0!</v>
      </c>
      <c r="V1028" s="116">
        <f t="shared" si="240"/>
        <v>0</v>
      </c>
      <c r="W1028" s="116" t="e">
        <f t="shared" si="241"/>
        <v>#DIV/0!</v>
      </c>
      <c r="X1028" s="116">
        <f t="shared" si="242"/>
        <v>0</v>
      </c>
      <c r="Y1028" s="116" t="e">
        <f t="shared" si="243"/>
        <v>#DIV/0!</v>
      </c>
      <c r="Z1028" s="180"/>
    </row>
    <row r="1029" spans="1:26" ht="13.5" customHeight="1" outlineLevel="1">
      <c r="A1029" s="103"/>
      <c r="B1029" s="128" t="s">
        <v>114</v>
      </c>
      <c r="C1029" s="119">
        <v>22311200</v>
      </c>
      <c r="D1029" s="120"/>
      <c r="E1029" s="120"/>
      <c r="F1029" s="120"/>
      <c r="G1029" s="120"/>
      <c r="H1029" s="120"/>
      <c r="I1029" s="120"/>
      <c r="J1029" s="158"/>
      <c r="K1029" s="158"/>
      <c r="L1029" s="120"/>
      <c r="M1029" s="120"/>
      <c r="N1029" s="120"/>
      <c r="O1029" s="120"/>
      <c r="P1029" s="120"/>
      <c r="Q1029" s="120"/>
      <c r="R1029" s="116">
        <f t="shared" si="237"/>
        <v>0</v>
      </c>
      <c r="S1029" s="116" t="e">
        <f t="shared" si="224"/>
        <v>#DIV/0!</v>
      </c>
      <c r="T1029" s="117">
        <f t="shared" si="238"/>
        <v>0</v>
      </c>
      <c r="U1029" s="117" t="e">
        <f t="shared" si="239"/>
        <v>#DIV/0!</v>
      </c>
      <c r="V1029" s="116">
        <f t="shared" si="240"/>
        <v>0</v>
      </c>
      <c r="W1029" s="116" t="e">
        <f t="shared" si="241"/>
        <v>#DIV/0!</v>
      </c>
      <c r="X1029" s="116">
        <f t="shared" si="242"/>
        <v>0</v>
      </c>
      <c r="Y1029" s="116" t="e">
        <f t="shared" si="243"/>
        <v>#DIV/0!</v>
      </c>
      <c r="Z1029" s="180"/>
    </row>
    <row r="1030" spans="1:26" ht="13.5" customHeight="1" outlineLevel="1">
      <c r="A1030" s="103"/>
      <c r="B1030" s="128" t="s">
        <v>115</v>
      </c>
      <c r="C1030" s="119">
        <v>22311300</v>
      </c>
      <c r="D1030" s="120"/>
      <c r="E1030" s="120"/>
      <c r="F1030" s="120"/>
      <c r="G1030" s="120"/>
      <c r="H1030" s="120"/>
      <c r="I1030" s="120"/>
      <c r="J1030" s="158"/>
      <c r="K1030" s="158"/>
      <c r="L1030" s="120"/>
      <c r="M1030" s="120"/>
      <c r="N1030" s="120"/>
      <c r="O1030" s="120"/>
      <c r="P1030" s="120"/>
      <c r="Q1030" s="120"/>
      <c r="R1030" s="116">
        <f t="shared" si="237"/>
        <v>0</v>
      </c>
      <c r="S1030" s="116" t="e">
        <f t="shared" si="224"/>
        <v>#DIV/0!</v>
      </c>
      <c r="T1030" s="117">
        <f t="shared" si="238"/>
        <v>0</v>
      </c>
      <c r="U1030" s="117" t="e">
        <f t="shared" si="239"/>
        <v>#DIV/0!</v>
      </c>
      <c r="V1030" s="116">
        <f t="shared" si="240"/>
        <v>0</v>
      </c>
      <c r="W1030" s="116" t="e">
        <f t="shared" si="241"/>
        <v>#DIV/0!</v>
      </c>
      <c r="X1030" s="116">
        <f t="shared" si="242"/>
        <v>0</v>
      </c>
      <c r="Y1030" s="116" t="e">
        <f t="shared" si="243"/>
        <v>#DIV/0!</v>
      </c>
      <c r="Z1030" s="180"/>
    </row>
    <row r="1031" spans="1:26" ht="13.5" customHeight="1" outlineLevel="1">
      <c r="A1031" s="103"/>
      <c r="B1031" s="128" t="s">
        <v>116</v>
      </c>
      <c r="C1031" s="119">
        <v>22311400</v>
      </c>
      <c r="D1031" s="120"/>
      <c r="E1031" s="120"/>
      <c r="F1031" s="120"/>
      <c r="G1031" s="120"/>
      <c r="H1031" s="120"/>
      <c r="I1031" s="120"/>
      <c r="J1031" s="158"/>
      <c r="K1031" s="158"/>
      <c r="L1031" s="120"/>
      <c r="M1031" s="120"/>
      <c r="N1031" s="120"/>
      <c r="O1031" s="120"/>
      <c r="P1031" s="120"/>
      <c r="Q1031" s="120"/>
      <c r="R1031" s="116">
        <f t="shared" si="237"/>
        <v>0</v>
      </c>
      <c r="S1031" s="116" t="e">
        <f t="shared" si="224"/>
        <v>#DIV/0!</v>
      </c>
      <c r="T1031" s="117">
        <f t="shared" si="238"/>
        <v>0</v>
      </c>
      <c r="U1031" s="117" t="e">
        <f t="shared" si="239"/>
        <v>#DIV/0!</v>
      </c>
      <c r="V1031" s="116">
        <f t="shared" si="240"/>
        <v>0</v>
      </c>
      <c r="W1031" s="116" t="e">
        <f t="shared" si="241"/>
        <v>#DIV/0!</v>
      </c>
      <c r="X1031" s="116">
        <f t="shared" si="242"/>
        <v>0</v>
      </c>
      <c r="Y1031" s="116" t="e">
        <f t="shared" si="243"/>
        <v>#DIV/0!</v>
      </c>
      <c r="Z1031" s="180"/>
    </row>
    <row r="1032" spans="1:26" ht="13.5" customHeight="1" outlineLevel="1">
      <c r="A1032" s="103"/>
      <c r="B1032" s="128" t="s">
        <v>117</v>
      </c>
      <c r="C1032" s="119">
        <v>2235</v>
      </c>
      <c r="D1032" s="120"/>
      <c r="E1032" s="120"/>
      <c r="F1032" s="120"/>
      <c r="G1032" s="120"/>
      <c r="H1032" s="120"/>
      <c r="I1032" s="120"/>
      <c r="J1032" s="158"/>
      <c r="K1032" s="158"/>
      <c r="L1032" s="120"/>
      <c r="M1032" s="120"/>
      <c r="N1032" s="120"/>
      <c r="O1032" s="120"/>
      <c r="P1032" s="120"/>
      <c r="Q1032" s="120"/>
      <c r="R1032" s="116">
        <f t="shared" si="237"/>
        <v>0</v>
      </c>
      <c r="S1032" s="116" t="e">
        <f t="shared" si="224"/>
        <v>#DIV/0!</v>
      </c>
      <c r="T1032" s="117">
        <f t="shared" si="238"/>
        <v>0</v>
      </c>
      <c r="U1032" s="117" t="e">
        <f t="shared" si="239"/>
        <v>#DIV/0!</v>
      </c>
      <c r="V1032" s="116">
        <f t="shared" si="240"/>
        <v>0</v>
      </c>
      <c r="W1032" s="116" t="e">
        <f t="shared" si="241"/>
        <v>#DIV/0!</v>
      </c>
      <c r="X1032" s="116">
        <f t="shared" si="242"/>
        <v>0</v>
      </c>
      <c r="Y1032" s="116" t="e">
        <f t="shared" si="243"/>
        <v>#DIV/0!</v>
      </c>
      <c r="Z1032" s="180"/>
    </row>
    <row r="1033" spans="1:26" ht="13.5" customHeight="1" outlineLevel="1">
      <c r="A1033" s="103"/>
      <c r="B1033" s="118" t="s">
        <v>118</v>
      </c>
      <c r="C1033" s="135">
        <v>2511</v>
      </c>
      <c r="D1033" s="120"/>
      <c r="E1033" s="120"/>
      <c r="F1033" s="120"/>
      <c r="G1033" s="120"/>
      <c r="H1033" s="120"/>
      <c r="I1033" s="120"/>
      <c r="J1033" s="158"/>
      <c r="K1033" s="158"/>
      <c r="L1033" s="120"/>
      <c r="M1033" s="120"/>
      <c r="N1033" s="120"/>
      <c r="O1033" s="120"/>
      <c r="P1033" s="120"/>
      <c r="Q1033" s="120"/>
      <c r="R1033" s="116">
        <f t="shared" si="237"/>
        <v>0</v>
      </c>
      <c r="S1033" s="116" t="e">
        <f t="shared" si="224"/>
        <v>#DIV/0!</v>
      </c>
      <c r="T1033" s="117">
        <f t="shared" si="238"/>
        <v>0</v>
      </c>
      <c r="U1033" s="117" t="e">
        <f t="shared" si="239"/>
        <v>#DIV/0!</v>
      </c>
      <c r="V1033" s="116">
        <f t="shared" si="240"/>
        <v>0</v>
      </c>
      <c r="W1033" s="116" t="e">
        <f t="shared" si="241"/>
        <v>#DIV/0!</v>
      </c>
      <c r="X1033" s="116">
        <f t="shared" si="242"/>
        <v>0</v>
      </c>
      <c r="Y1033" s="116" t="e">
        <f t="shared" si="243"/>
        <v>#DIV/0!</v>
      </c>
      <c r="Z1033" s="180"/>
    </row>
    <row r="1034" spans="1:26" ht="13.5" customHeight="1" outlineLevel="1">
      <c r="A1034" s="103"/>
      <c r="B1034" s="118" t="s">
        <v>119</v>
      </c>
      <c r="C1034" s="135">
        <v>2512</v>
      </c>
      <c r="D1034" s="120"/>
      <c r="E1034" s="120"/>
      <c r="F1034" s="120"/>
      <c r="G1034" s="120"/>
      <c r="H1034" s="120"/>
      <c r="I1034" s="120"/>
      <c r="J1034" s="158"/>
      <c r="K1034" s="158"/>
      <c r="L1034" s="120"/>
      <c r="M1034" s="120"/>
      <c r="N1034" s="120"/>
      <c r="O1034" s="120"/>
      <c r="P1034" s="120"/>
      <c r="Q1034" s="120"/>
      <c r="R1034" s="116">
        <f t="shared" si="237"/>
        <v>0</v>
      </c>
      <c r="S1034" s="116" t="e">
        <f t="shared" si="224"/>
        <v>#DIV/0!</v>
      </c>
      <c r="T1034" s="117">
        <f t="shared" si="238"/>
        <v>0</v>
      </c>
      <c r="U1034" s="117" t="e">
        <f t="shared" si="239"/>
        <v>#DIV/0!</v>
      </c>
      <c r="V1034" s="116">
        <f t="shared" si="240"/>
        <v>0</v>
      </c>
      <c r="W1034" s="116" t="e">
        <f t="shared" si="241"/>
        <v>#DIV/0!</v>
      </c>
      <c r="X1034" s="116">
        <f t="shared" si="242"/>
        <v>0</v>
      </c>
      <c r="Y1034" s="116" t="e">
        <f t="shared" si="243"/>
        <v>#DIV/0!</v>
      </c>
      <c r="Z1034" s="180"/>
    </row>
    <row r="1035" spans="1:26" ht="13.5" customHeight="1" outlineLevel="1">
      <c r="A1035" s="103"/>
      <c r="B1035" s="118" t="s">
        <v>146</v>
      </c>
      <c r="C1035" s="135">
        <v>2521</v>
      </c>
      <c r="D1035" s="120"/>
      <c r="E1035" s="120"/>
      <c r="F1035" s="120"/>
      <c r="G1035" s="120"/>
      <c r="H1035" s="120"/>
      <c r="I1035" s="120"/>
      <c r="J1035" s="158"/>
      <c r="K1035" s="158"/>
      <c r="L1035" s="120"/>
      <c r="M1035" s="120"/>
      <c r="N1035" s="120"/>
      <c r="O1035" s="120"/>
      <c r="P1035" s="120"/>
      <c r="Q1035" s="120"/>
      <c r="R1035" s="116">
        <f t="shared" si="237"/>
        <v>0</v>
      </c>
      <c r="S1035" s="116" t="e">
        <f t="shared" si="224"/>
        <v>#DIV/0!</v>
      </c>
      <c r="T1035" s="117">
        <f t="shared" si="238"/>
        <v>0</v>
      </c>
      <c r="U1035" s="117" t="e">
        <f t="shared" si="239"/>
        <v>#DIV/0!</v>
      </c>
      <c r="V1035" s="116">
        <f t="shared" si="240"/>
        <v>0</v>
      </c>
      <c r="W1035" s="116" t="e">
        <f t="shared" si="241"/>
        <v>#DIV/0!</v>
      </c>
      <c r="X1035" s="116">
        <f t="shared" si="242"/>
        <v>0</v>
      </c>
      <c r="Y1035" s="116" t="e">
        <f t="shared" si="243"/>
        <v>#DIV/0!</v>
      </c>
      <c r="Z1035" s="180"/>
    </row>
    <row r="1036" spans="1:26" ht="13.5" customHeight="1" outlineLevel="1">
      <c r="A1036" s="103"/>
      <c r="B1036" s="136" t="s">
        <v>121</v>
      </c>
      <c r="C1036" s="119">
        <v>2721</v>
      </c>
      <c r="D1036" s="120"/>
      <c r="E1036" s="120"/>
      <c r="F1036" s="120"/>
      <c r="G1036" s="120"/>
      <c r="H1036" s="120"/>
      <c r="I1036" s="120"/>
      <c r="J1036" s="158"/>
      <c r="K1036" s="158"/>
      <c r="L1036" s="120"/>
      <c r="M1036" s="120"/>
      <c r="N1036" s="120"/>
      <c r="O1036" s="120"/>
      <c r="P1036" s="120"/>
      <c r="Q1036" s="120"/>
      <c r="R1036" s="116">
        <f t="shared" si="237"/>
        <v>0</v>
      </c>
      <c r="S1036" s="116" t="e">
        <f t="shared" si="224"/>
        <v>#DIV/0!</v>
      </c>
      <c r="T1036" s="117">
        <f t="shared" si="238"/>
        <v>0</v>
      </c>
      <c r="U1036" s="117" t="e">
        <f t="shared" si="239"/>
        <v>#DIV/0!</v>
      </c>
      <c r="V1036" s="116">
        <f t="shared" si="240"/>
        <v>0</v>
      </c>
      <c r="W1036" s="116" t="e">
        <f t="shared" si="241"/>
        <v>#DIV/0!</v>
      </c>
      <c r="X1036" s="116">
        <f t="shared" si="242"/>
        <v>0</v>
      </c>
      <c r="Y1036" s="116" t="e">
        <f t="shared" si="243"/>
        <v>#DIV/0!</v>
      </c>
      <c r="Z1036" s="180"/>
    </row>
    <row r="1037" spans="1:26" ht="12.75" customHeight="1" outlineLevel="1">
      <c r="A1037" s="103"/>
      <c r="B1037" s="140" t="s">
        <v>126</v>
      </c>
      <c r="C1037" s="119"/>
      <c r="D1037" s="125">
        <f t="shared" ref="D1037:I1037" si="244">D1038+D1039+D1040+D1041</f>
        <v>0</v>
      </c>
      <c r="E1037" s="125">
        <f t="shared" si="244"/>
        <v>0</v>
      </c>
      <c r="F1037" s="125">
        <f t="shared" si="244"/>
        <v>0</v>
      </c>
      <c r="G1037" s="125">
        <f t="shared" si="244"/>
        <v>0</v>
      </c>
      <c r="H1037" s="125">
        <f t="shared" si="244"/>
        <v>0</v>
      </c>
      <c r="I1037" s="125">
        <f t="shared" si="244"/>
        <v>0</v>
      </c>
      <c r="J1037" s="155">
        <f>SUM(J1038:J1040)</f>
        <v>0</v>
      </c>
      <c r="K1037" s="169">
        <f>SUM(K1038:K1040)</f>
        <v>0</v>
      </c>
      <c r="L1037" s="125">
        <f t="shared" ref="L1037:Q1037" si="245">L1038+L1039+L1040+L1041</f>
        <v>0</v>
      </c>
      <c r="M1037" s="125">
        <f t="shared" si="245"/>
        <v>0</v>
      </c>
      <c r="N1037" s="125">
        <f t="shared" si="245"/>
        <v>0</v>
      </c>
      <c r="O1037" s="125">
        <f t="shared" si="245"/>
        <v>0</v>
      </c>
      <c r="P1037" s="125">
        <f t="shared" si="245"/>
        <v>0</v>
      </c>
      <c r="Q1037" s="125">
        <f t="shared" si="245"/>
        <v>0</v>
      </c>
      <c r="R1037" s="116">
        <f t="shared" si="237"/>
        <v>0</v>
      </c>
      <c r="S1037" s="116" t="e">
        <f t="shared" si="224"/>
        <v>#DIV/0!</v>
      </c>
      <c r="T1037" s="117">
        <f t="shared" si="238"/>
        <v>0</v>
      </c>
      <c r="U1037" s="117" t="e">
        <f t="shared" si="239"/>
        <v>#DIV/0!</v>
      </c>
      <c r="V1037" s="116">
        <f t="shared" si="240"/>
        <v>0</v>
      </c>
      <c r="W1037" s="116" t="e">
        <f t="shared" si="241"/>
        <v>#DIV/0!</v>
      </c>
      <c r="X1037" s="116">
        <f t="shared" si="242"/>
        <v>0</v>
      </c>
      <c r="Y1037" s="116" t="e">
        <f t="shared" si="243"/>
        <v>#DIV/0!</v>
      </c>
      <c r="Z1037" s="180"/>
    </row>
    <row r="1038" spans="1:26" ht="12.75" customHeight="1" outlineLevel="1">
      <c r="A1038" s="103"/>
      <c r="B1038" s="118" t="s">
        <v>127</v>
      </c>
      <c r="C1038" s="119">
        <v>3111</v>
      </c>
      <c r="D1038" s="120"/>
      <c r="E1038" s="120"/>
      <c r="F1038" s="120"/>
      <c r="G1038" s="120"/>
      <c r="H1038" s="120"/>
      <c r="I1038" s="120"/>
      <c r="J1038" s="158"/>
      <c r="K1038" s="158"/>
      <c r="L1038" s="120"/>
      <c r="M1038" s="120"/>
      <c r="N1038" s="120"/>
      <c r="O1038" s="120"/>
      <c r="P1038" s="120"/>
      <c r="Q1038" s="120"/>
      <c r="R1038" s="116">
        <f t="shared" si="237"/>
        <v>0</v>
      </c>
      <c r="S1038" s="116" t="e">
        <f t="shared" si="224"/>
        <v>#DIV/0!</v>
      </c>
      <c r="T1038" s="117">
        <f t="shared" si="238"/>
        <v>0</v>
      </c>
      <c r="U1038" s="117" t="e">
        <f t="shared" si="239"/>
        <v>#DIV/0!</v>
      </c>
      <c r="V1038" s="116">
        <f t="shared" si="240"/>
        <v>0</v>
      </c>
      <c r="W1038" s="116" t="e">
        <f t="shared" si="241"/>
        <v>#DIV/0!</v>
      </c>
      <c r="X1038" s="116">
        <f t="shared" si="242"/>
        <v>0</v>
      </c>
      <c r="Y1038" s="116" t="e">
        <f t="shared" si="243"/>
        <v>#DIV/0!</v>
      </c>
      <c r="Z1038" s="180"/>
    </row>
    <row r="1039" spans="1:26" ht="12.75" customHeight="1" outlineLevel="1">
      <c r="A1039" s="103"/>
      <c r="B1039" s="118" t="s">
        <v>128</v>
      </c>
      <c r="C1039" s="119">
        <v>3112</v>
      </c>
      <c r="D1039" s="120"/>
      <c r="E1039" s="120"/>
      <c r="F1039" s="120"/>
      <c r="G1039" s="120"/>
      <c r="H1039" s="120"/>
      <c r="I1039" s="120"/>
      <c r="J1039" s="158"/>
      <c r="K1039" s="158"/>
      <c r="L1039" s="120"/>
      <c r="M1039" s="120"/>
      <c r="N1039" s="120"/>
      <c r="O1039" s="120"/>
      <c r="P1039" s="120"/>
      <c r="Q1039" s="120"/>
      <c r="R1039" s="116">
        <f t="shared" si="237"/>
        <v>0</v>
      </c>
      <c r="S1039" s="116" t="e">
        <f t="shared" si="224"/>
        <v>#DIV/0!</v>
      </c>
      <c r="T1039" s="117">
        <f t="shared" si="238"/>
        <v>0</v>
      </c>
      <c r="U1039" s="117" t="e">
        <f t="shared" si="239"/>
        <v>#DIV/0!</v>
      </c>
      <c r="V1039" s="116">
        <f t="shared" si="240"/>
        <v>0</v>
      </c>
      <c r="W1039" s="116" t="e">
        <f t="shared" si="241"/>
        <v>#DIV/0!</v>
      </c>
      <c r="X1039" s="116">
        <f t="shared" si="242"/>
        <v>0</v>
      </c>
      <c r="Y1039" s="116" t="e">
        <f t="shared" si="243"/>
        <v>#DIV/0!</v>
      </c>
      <c r="Z1039" s="180"/>
    </row>
    <row r="1040" spans="1:26" ht="12.75" customHeight="1" outlineLevel="1">
      <c r="A1040" s="103"/>
      <c r="B1040" s="118" t="s">
        <v>129</v>
      </c>
      <c r="C1040" s="119">
        <v>3113</v>
      </c>
      <c r="D1040" s="120"/>
      <c r="E1040" s="120"/>
      <c r="F1040" s="120"/>
      <c r="G1040" s="120"/>
      <c r="H1040" s="120"/>
      <c r="I1040" s="120"/>
      <c r="J1040" s="158"/>
      <c r="K1040" s="158"/>
      <c r="L1040" s="120"/>
      <c r="M1040" s="120"/>
      <c r="N1040" s="120"/>
      <c r="O1040" s="120"/>
      <c r="P1040" s="120"/>
      <c r="Q1040" s="120"/>
      <c r="R1040" s="116">
        <f t="shared" si="237"/>
        <v>0</v>
      </c>
      <c r="S1040" s="116" t="e">
        <f t="shared" ref="S1040:S1103" si="246">+F1040/D1040*100</f>
        <v>#DIV/0!</v>
      </c>
      <c r="T1040" s="117">
        <f t="shared" si="238"/>
        <v>0</v>
      </c>
      <c r="U1040" s="117" t="e">
        <f t="shared" si="239"/>
        <v>#DIV/0!</v>
      </c>
      <c r="V1040" s="116">
        <f t="shared" si="240"/>
        <v>0</v>
      </c>
      <c r="W1040" s="116" t="e">
        <f t="shared" si="241"/>
        <v>#DIV/0!</v>
      </c>
      <c r="X1040" s="116">
        <f t="shared" si="242"/>
        <v>0</v>
      </c>
      <c r="Y1040" s="116" t="e">
        <f t="shared" si="243"/>
        <v>#DIV/0!</v>
      </c>
      <c r="Z1040" s="180"/>
    </row>
    <row r="1041" spans="1:26">
      <c r="A1041" s="103"/>
      <c r="B1041" s="195"/>
      <c r="C1041" s="186"/>
      <c r="D1041" s="120"/>
      <c r="E1041" s="120"/>
      <c r="F1041" s="120"/>
      <c r="G1041" s="120"/>
      <c r="H1041" s="120"/>
      <c r="I1041" s="120"/>
      <c r="J1041" s="158"/>
      <c r="K1041" s="158"/>
      <c r="L1041" s="120"/>
      <c r="M1041" s="120"/>
      <c r="N1041" s="120"/>
      <c r="O1041" s="120"/>
      <c r="P1041" s="120"/>
      <c r="Q1041" s="120"/>
      <c r="R1041" s="116">
        <f t="shared" si="237"/>
        <v>0</v>
      </c>
      <c r="S1041" s="116" t="e">
        <f t="shared" si="246"/>
        <v>#DIV/0!</v>
      </c>
      <c r="T1041" s="117">
        <f t="shared" si="238"/>
        <v>0</v>
      </c>
      <c r="U1041" s="117" t="e">
        <f t="shared" si="239"/>
        <v>#DIV/0!</v>
      </c>
      <c r="V1041" s="116">
        <f t="shared" si="240"/>
        <v>0</v>
      </c>
      <c r="W1041" s="116" t="e">
        <f t="shared" si="241"/>
        <v>#DIV/0!</v>
      </c>
      <c r="X1041" s="116">
        <f t="shared" si="242"/>
        <v>0</v>
      </c>
      <c r="Y1041" s="116" t="e">
        <f t="shared" si="243"/>
        <v>#DIV/0!</v>
      </c>
      <c r="Z1041" s="180"/>
    </row>
    <row r="1042" spans="1:26" outlineLevel="1">
      <c r="A1042" s="103">
        <v>20</v>
      </c>
      <c r="B1042" s="176" t="s">
        <v>183</v>
      </c>
      <c r="C1042" s="154" t="s">
        <v>184</v>
      </c>
      <c r="D1042" s="151"/>
      <c r="E1042" s="151"/>
      <c r="F1042" s="151"/>
      <c r="G1042" s="151"/>
      <c r="H1042" s="151"/>
      <c r="I1042" s="151"/>
      <c r="J1042" s="152"/>
      <c r="K1042" s="152"/>
      <c r="L1042" s="151"/>
      <c r="M1042" s="151"/>
      <c r="N1042" s="151"/>
      <c r="O1042" s="151"/>
      <c r="P1042" s="151"/>
      <c r="Q1042" s="151"/>
      <c r="R1042" s="116">
        <f t="shared" si="237"/>
        <v>0</v>
      </c>
      <c r="S1042" s="116" t="e">
        <f t="shared" si="246"/>
        <v>#DIV/0!</v>
      </c>
      <c r="T1042" s="117">
        <f t="shared" si="238"/>
        <v>0</v>
      </c>
      <c r="U1042" s="117" t="e">
        <f t="shared" si="239"/>
        <v>#DIV/0!</v>
      </c>
      <c r="V1042" s="116">
        <f t="shared" si="240"/>
        <v>0</v>
      </c>
      <c r="W1042" s="116" t="e">
        <f t="shared" si="241"/>
        <v>#DIV/0!</v>
      </c>
      <c r="X1042" s="116">
        <f t="shared" si="242"/>
        <v>0</v>
      </c>
      <c r="Y1042" s="116" t="e">
        <f t="shared" si="243"/>
        <v>#DIV/0!</v>
      </c>
      <c r="Z1042" s="180"/>
    </row>
    <row r="1043" spans="1:26" outlineLevel="1">
      <c r="A1043" s="103"/>
      <c r="B1043" s="176" t="s">
        <v>134</v>
      </c>
      <c r="C1043" s="154"/>
      <c r="D1043" s="111">
        <f>SUM(D1044:D1050,D1055:D1072)-D1062</f>
        <v>6380.7309999999998</v>
      </c>
      <c r="E1043" s="111">
        <f>SUM(E1044:E1050,E1055:E1074)</f>
        <v>40</v>
      </c>
      <c r="F1043" s="111">
        <f>SUM(F1044:F1050,F1055:F1072)-F1062</f>
        <v>17173</v>
      </c>
      <c r="G1043" s="111">
        <f>SUM(G1044:G1050,G1055:G1072)</f>
        <v>100</v>
      </c>
      <c r="H1043" s="111">
        <f>SUM(H1044:H1050,H1055:H1072)-H1062</f>
        <v>17079.5</v>
      </c>
      <c r="I1043" s="111">
        <f>SUM(I1044:I1050,I1055:I1072)</f>
        <v>100</v>
      </c>
      <c r="J1043" s="155">
        <f>SUM(J1044:J1050,J1055:J1072)-J1062</f>
        <v>2406.9340000000002</v>
      </c>
      <c r="K1043" s="155">
        <f>SUM(K1044:K1050,K1055:K1072)</f>
        <v>0</v>
      </c>
      <c r="L1043" s="111">
        <f>SUM(L1044:L1050,L1055:L1072)-L1062</f>
        <v>7173</v>
      </c>
      <c r="M1043" s="111">
        <f>SUM(M1044:M1050,M1055:M1072)</f>
        <v>100</v>
      </c>
      <c r="N1043" s="111">
        <f>SUM(N1044:N1050,N1055:N1072)-N1062</f>
        <v>7173</v>
      </c>
      <c r="O1043" s="111">
        <f>SUM(O1044:O1050,O1055:O1072)</f>
        <v>100</v>
      </c>
      <c r="P1043" s="111">
        <f>SUM(P1044:P1050,P1055:P1072)-P1062</f>
        <v>7173</v>
      </c>
      <c r="Q1043" s="111">
        <f>SUM(Q1044:Q1050,Q1055:Q1072)</f>
        <v>100</v>
      </c>
      <c r="R1043" s="116">
        <f t="shared" si="237"/>
        <v>10792.269</v>
      </c>
      <c r="S1043" s="116">
        <f t="shared" si="246"/>
        <v>269.1384419747518</v>
      </c>
      <c r="T1043" s="117">
        <f t="shared" si="238"/>
        <v>-10000</v>
      </c>
      <c r="U1043" s="117">
        <f t="shared" si="239"/>
        <v>41.769056076398996</v>
      </c>
      <c r="V1043" s="116">
        <f t="shared" si="240"/>
        <v>0</v>
      </c>
      <c r="W1043" s="116">
        <f t="shared" si="241"/>
        <v>100</v>
      </c>
      <c r="X1043" s="116">
        <f t="shared" si="242"/>
        <v>0</v>
      </c>
      <c r="Y1043" s="116">
        <f t="shared" si="243"/>
        <v>100</v>
      </c>
      <c r="Z1043" s="180"/>
    </row>
    <row r="1044" spans="1:26" outlineLevel="1">
      <c r="A1044" s="103"/>
      <c r="B1044" s="118" t="s">
        <v>94</v>
      </c>
      <c r="C1044" s="119">
        <v>2111</v>
      </c>
      <c r="D1044" s="156">
        <v>2329.931</v>
      </c>
      <c r="E1044" s="120"/>
      <c r="F1044" s="120">
        <v>2533.8000000000002</v>
      </c>
      <c r="G1044" s="120"/>
      <c r="H1044" s="120">
        <v>2533.8000000000002</v>
      </c>
      <c r="I1044" s="120"/>
      <c r="J1044" s="177">
        <v>832.93499999999995</v>
      </c>
      <c r="K1044" s="158"/>
      <c r="L1044" s="120">
        <v>2533.8000000000002</v>
      </c>
      <c r="M1044" s="120"/>
      <c r="N1044" s="120">
        <v>2533.8000000000002</v>
      </c>
      <c r="O1044" s="120"/>
      <c r="P1044" s="120">
        <v>2533.8000000000002</v>
      </c>
      <c r="Q1044" s="120"/>
      <c r="R1044" s="116">
        <f t="shared" si="237"/>
        <v>203.86900000000014</v>
      </c>
      <c r="S1044" s="116">
        <f t="shared" si="246"/>
        <v>108.75000160948973</v>
      </c>
      <c r="T1044" s="117">
        <f t="shared" si="238"/>
        <v>0</v>
      </c>
      <c r="U1044" s="117">
        <f t="shared" si="239"/>
        <v>100</v>
      </c>
      <c r="V1044" s="116">
        <f t="shared" si="240"/>
        <v>0</v>
      </c>
      <c r="W1044" s="116">
        <f t="shared" si="241"/>
        <v>100</v>
      </c>
      <c r="X1044" s="116">
        <f t="shared" si="242"/>
        <v>0</v>
      </c>
      <c r="Y1044" s="116">
        <f t="shared" si="243"/>
        <v>100</v>
      </c>
      <c r="Z1044" s="180"/>
    </row>
    <row r="1045" spans="1:26" ht="12" customHeight="1" outlineLevel="1">
      <c r="A1045" s="103"/>
      <c r="B1045" s="118" t="s">
        <v>135</v>
      </c>
      <c r="C1045" s="119">
        <v>2121</v>
      </c>
      <c r="D1045" s="156">
        <v>400.5</v>
      </c>
      <c r="E1045" s="120"/>
      <c r="F1045" s="159">
        <v>437.1</v>
      </c>
      <c r="G1045" s="120"/>
      <c r="H1045" s="159">
        <v>437.1</v>
      </c>
      <c r="I1045" s="120"/>
      <c r="J1045" s="177">
        <v>139.999</v>
      </c>
      <c r="K1045" s="158"/>
      <c r="L1045" s="159">
        <v>437.1</v>
      </c>
      <c r="M1045" s="120"/>
      <c r="N1045" s="159">
        <v>437.1</v>
      </c>
      <c r="O1045" s="120"/>
      <c r="P1045" s="159">
        <v>437.1</v>
      </c>
      <c r="Q1045" s="120"/>
      <c r="R1045" s="116">
        <f t="shared" si="237"/>
        <v>36.600000000000023</v>
      </c>
      <c r="S1045" s="116">
        <f t="shared" si="246"/>
        <v>109.13857677902624</v>
      </c>
      <c r="T1045" s="117">
        <f t="shared" si="238"/>
        <v>0</v>
      </c>
      <c r="U1045" s="117">
        <f t="shared" si="239"/>
        <v>100</v>
      </c>
      <c r="V1045" s="116">
        <f t="shared" si="240"/>
        <v>0</v>
      </c>
      <c r="W1045" s="116">
        <f t="shared" si="241"/>
        <v>100</v>
      </c>
      <c r="X1045" s="116">
        <f t="shared" si="242"/>
        <v>0</v>
      </c>
      <c r="Y1045" s="116">
        <f t="shared" si="243"/>
        <v>100</v>
      </c>
      <c r="Z1045" s="180"/>
    </row>
    <row r="1046" spans="1:26" ht="13.5" customHeight="1" outlineLevel="1">
      <c r="A1046" s="103"/>
      <c r="B1046" s="160" t="s">
        <v>96</v>
      </c>
      <c r="C1046" s="119">
        <v>2211</v>
      </c>
      <c r="D1046" s="156"/>
      <c r="E1046" s="120"/>
      <c r="F1046" s="159">
        <v>15</v>
      </c>
      <c r="G1046" s="120"/>
      <c r="H1046" s="159">
        <v>15</v>
      </c>
      <c r="I1046" s="120"/>
      <c r="J1046" s="177"/>
      <c r="K1046" s="158"/>
      <c r="L1046" s="159">
        <v>15</v>
      </c>
      <c r="M1046" s="120"/>
      <c r="N1046" s="159">
        <v>15</v>
      </c>
      <c r="O1046" s="120"/>
      <c r="P1046" s="159">
        <v>15</v>
      </c>
      <c r="Q1046" s="120"/>
      <c r="R1046" s="116">
        <f t="shared" si="237"/>
        <v>15</v>
      </c>
      <c r="S1046" s="116" t="e">
        <f t="shared" si="246"/>
        <v>#DIV/0!</v>
      </c>
      <c r="T1046" s="117">
        <f t="shared" si="238"/>
        <v>0</v>
      </c>
      <c r="U1046" s="117">
        <f t="shared" si="239"/>
        <v>100</v>
      </c>
      <c r="V1046" s="116">
        <f t="shared" si="240"/>
        <v>0</v>
      </c>
      <c r="W1046" s="116">
        <f t="shared" si="241"/>
        <v>100</v>
      </c>
      <c r="X1046" s="116">
        <f t="shared" si="242"/>
        <v>0</v>
      </c>
      <c r="Y1046" s="116">
        <f t="shared" si="243"/>
        <v>100</v>
      </c>
      <c r="Z1046" s="180"/>
    </row>
    <row r="1047" spans="1:26" outlineLevel="1">
      <c r="A1047" s="103"/>
      <c r="B1047" s="122" t="s">
        <v>97</v>
      </c>
      <c r="C1047" s="119">
        <v>2212</v>
      </c>
      <c r="D1047" s="156">
        <v>16</v>
      </c>
      <c r="E1047" s="120"/>
      <c r="F1047" s="159">
        <v>18</v>
      </c>
      <c r="G1047" s="120"/>
      <c r="H1047" s="159">
        <v>18</v>
      </c>
      <c r="I1047" s="120"/>
      <c r="J1047" s="177">
        <v>6.5</v>
      </c>
      <c r="K1047" s="158"/>
      <c r="L1047" s="159">
        <v>18</v>
      </c>
      <c r="M1047" s="120"/>
      <c r="N1047" s="159">
        <v>18</v>
      </c>
      <c r="O1047" s="120"/>
      <c r="P1047" s="159">
        <v>18</v>
      </c>
      <c r="Q1047" s="120"/>
      <c r="R1047" s="116">
        <f t="shared" si="237"/>
        <v>2</v>
      </c>
      <c r="S1047" s="116">
        <f t="shared" si="246"/>
        <v>112.5</v>
      </c>
      <c r="T1047" s="117">
        <f t="shared" si="238"/>
        <v>0</v>
      </c>
      <c r="U1047" s="117">
        <f t="shared" si="239"/>
        <v>100</v>
      </c>
      <c r="V1047" s="116">
        <f t="shared" si="240"/>
        <v>0</v>
      </c>
      <c r="W1047" s="116">
        <f t="shared" si="241"/>
        <v>100</v>
      </c>
      <c r="X1047" s="116">
        <f t="shared" si="242"/>
        <v>0</v>
      </c>
      <c r="Y1047" s="116">
        <f t="shared" si="243"/>
        <v>100</v>
      </c>
      <c r="Z1047" s="180"/>
    </row>
    <row r="1048" spans="1:26" outlineLevel="1">
      <c r="A1048" s="103"/>
      <c r="B1048" s="118" t="s">
        <v>98</v>
      </c>
      <c r="C1048" s="119">
        <v>2213</v>
      </c>
      <c r="D1048" s="156"/>
      <c r="E1048" s="120"/>
      <c r="F1048" s="159">
        <v>0</v>
      </c>
      <c r="G1048" s="120"/>
      <c r="H1048" s="159">
        <v>0</v>
      </c>
      <c r="I1048" s="120"/>
      <c r="J1048" s="177"/>
      <c r="K1048" s="158"/>
      <c r="L1048" s="159">
        <v>0</v>
      </c>
      <c r="M1048" s="120"/>
      <c r="N1048" s="159">
        <v>0</v>
      </c>
      <c r="O1048" s="120"/>
      <c r="P1048" s="159">
        <v>0</v>
      </c>
      <c r="Q1048" s="120"/>
      <c r="R1048" s="116">
        <f t="shared" si="237"/>
        <v>0</v>
      </c>
      <c r="S1048" s="116" t="e">
        <f t="shared" si="246"/>
        <v>#DIV/0!</v>
      </c>
      <c r="T1048" s="117">
        <f t="shared" si="238"/>
        <v>0</v>
      </c>
      <c r="U1048" s="117" t="e">
        <f t="shared" si="239"/>
        <v>#DIV/0!</v>
      </c>
      <c r="V1048" s="116">
        <f t="shared" si="240"/>
        <v>0</v>
      </c>
      <c r="W1048" s="116" t="e">
        <f t="shared" si="241"/>
        <v>#DIV/0!</v>
      </c>
      <c r="X1048" s="116">
        <f t="shared" si="242"/>
        <v>0</v>
      </c>
      <c r="Y1048" s="116" t="e">
        <f t="shared" si="243"/>
        <v>#DIV/0!</v>
      </c>
      <c r="Z1048" s="180"/>
    </row>
    <row r="1049" spans="1:26" outlineLevel="1">
      <c r="A1049" s="103"/>
      <c r="B1049" s="118" t="s">
        <v>99</v>
      </c>
      <c r="C1049" s="119">
        <v>2214</v>
      </c>
      <c r="D1049" s="156">
        <v>30</v>
      </c>
      <c r="E1049" s="120"/>
      <c r="F1049" s="159">
        <v>90</v>
      </c>
      <c r="G1049" s="120"/>
      <c r="H1049" s="159">
        <v>90</v>
      </c>
      <c r="I1049" s="120"/>
      <c r="J1049" s="177"/>
      <c r="K1049" s="158"/>
      <c r="L1049" s="159">
        <v>90</v>
      </c>
      <c r="M1049" s="120"/>
      <c r="N1049" s="159">
        <v>90</v>
      </c>
      <c r="O1049" s="120"/>
      <c r="P1049" s="159">
        <v>90</v>
      </c>
      <c r="Q1049" s="120"/>
      <c r="R1049" s="116">
        <f t="shared" si="237"/>
        <v>60</v>
      </c>
      <c r="S1049" s="116">
        <f t="shared" si="246"/>
        <v>300</v>
      </c>
      <c r="T1049" s="117">
        <f t="shared" si="238"/>
        <v>0</v>
      </c>
      <c r="U1049" s="117">
        <f t="shared" si="239"/>
        <v>100</v>
      </c>
      <c r="V1049" s="116">
        <f t="shared" si="240"/>
        <v>0</v>
      </c>
      <c r="W1049" s="116">
        <f t="shared" si="241"/>
        <v>100</v>
      </c>
      <c r="X1049" s="116">
        <f t="shared" si="242"/>
        <v>0</v>
      </c>
      <c r="Y1049" s="116">
        <f t="shared" si="243"/>
        <v>100</v>
      </c>
      <c r="Z1049" s="180"/>
    </row>
    <row r="1050" spans="1:26" outlineLevel="1">
      <c r="A1050" s="103"/>
      <c r="B1050" s="161" t="s">
        <v>100</v>
      </c>
      <c r="C1050" s="124">
        <v>2215</v>
      </c>
      <c r="D1050" s="189">
        <f t="shared" ref="D1050:Q1050" si="247">D1051+D1052+D1053+D1054</f>
        <v>2798.9</v>
      </c>
      <c r="E1050" s="125">
        <f t="shared" si="247"/>
        <v>0</v>
      </c>
      <c r="F1050" s="196">
        <f t="shared" si="247"/>
        <v>12817.3</v>
      </c>
      <c r="G1050" s="125">
        <f t="shared" si="247"/>
        <v>100</v>
      </c>
      <c r="H1050" s="196">
        <f t="shared" si="247"/>
        <v>12748.8</v>
      </c>
      <c r="I1050" s="125">
        <f t="shared" si="247"/>
        <v>100</v>
      </c>
      <c r="J1050" s="194">
        <f t="shared" si="247"/>
        <v>1183.5</v>
      </c>
      <c r="K1050" s="163">
        <f t="shared" si="247"/>
        <v>0</v>
      </c>
      <c r="L1050" s="196">
        <f t="shared" si="247"/>
        <v>2817.3</v>
      </c>
      <c r="M1050" s="125">
        <f t="shared" si="247"/>
        <v>100</v>
      </c>
      <c r="N1050" s="196">
        <f t="shared" si="247"/>
        <v>2817.3</v>
      </c>
      <c r="O1050" s="125">
        <f t="shared" si="247"/>
        <v>100</v>
      </c>
      <c r="P1050" s="196">
        <f t="shared" si="247"/>
        <v>2817.3</v>
      </c>
      <c r="Q1050" s="125">
        <f t="shared" si="247"/>
        <v>100</v>
      </c>
      <c r="R1050" s="116">
        <f t="shared" si="237"/>
        <v>10018.4</v>
      </c>
      <c r="S1050" s="116">
        <f t="shared" si="246"/>
        <v>457.94061952910067</v>
      </c>
      <c r="T1050" s="117">
        <f t="shared" si="238"/>
        <v>-10000</v>
      </c>
      <c r="U1050" s="117">
        <f t="shared" si="239"/>
        <v>21.980448300344069</v>
      </c>
      <c r="V1050" s="116">
        <f t="shared" si="240"/>
        <v>0</v>
      </c>
      <c r="W1050" s="116">
        <f t="shared" si="241"/>
        <v>100</v>
      </c>
      <c r="X1050" s="116">
        <f t="shared" si="242"/>
        <v>0</v>
      </c>
      <c r="Y1050" s="116">
        <f t="shared" si="243"/>
        <v>100</v>
      </c>
      <c r="Z1050" s="180"/>
    </row>
    <row r="1051" spans="1:26" outlineLevel="1">
      <c r="A1051" s="103"/>
      <c r="B1051" s="126" t="s">
        <v>136</v>
      </c>
      <c r="C1051" s="119">
        <v>22151</v>
      </c>
      <c r="D1051" s="156">
        <v>15</v>
      </c>
      <c r="E1051" s="120"/>
      <c r="F1051" s="120">
        <v>20</v>
      </c>
      <c r="G1051" s="120"/>
      <c r="H1051" s="120"/>
      <c r="I1051" s="120"/>
      <c r="J1051" s="158">
        <v>20</v>
      </c>
      <c r="K1051" s="158"/>
      <c r="L1051" s="120">
        <v>20</v>
      </c>
      <c r="M1051" s="120"/>
      <c r="N1051" s="120">
        <v>20</v>
      </c>
      <c r="O1051" s="120"/>
      <c r="P1051" s="120">
        <v>20</v>
      </c>
      <c r="Q1051" s="120"/>
      <c r="R1051" s="116">
        <f t="shared" si="237"/>
        <v>5</v>
      </c>
      <c r="S1051" s="116">
        <f t="shared" si="246"/>
        <v>133.33333333333331</v>
      </c>
      <c r="T1051" s="117">
        <f t="shared" si="238"/>
        <v>0</v>
      </c>
      <c r="U1051" s="117">
        <f t="shared" si="239"/>
        <v>100</v>
      </c>
      <c r="V1051" s="116">
        <f t="shared" si="240"/>
        <v>0</v>
      </c>
      <c r="W1051" s="116">
        <f t="shared" si="241"/>
        <v>100</v>
      </c>
      <c r="X1051" s="116">
        <f t="shared" si="242"/>
        <v>0</v>
      </c>
      <c r="Y1051" s="116">
        <f t="shared" si="243"/>
        <v>100</v>
      </c>
      <c r="Z1051" s="180"/>
    </row>
    <row r="1052" spans="1:26" outlineLevel="1">
      <c r="A1052" s="103"/>
      <c r="B1052" s="126" t="s">
        <v>137</v>
      </c>
      <c r="C1052" s="119">
        <v>22152</v>
      </c>
      <c r="D1052" s="156">
        <v>4.3</v>
      </c>
      <c r="E1052" s="120"/>
      <c r="F1052" s="120">
        <v>4.3000000000000007</v>
      </c>
      <c r="G1052" s="120"/>
      <c r="H1052" s="120"/>
      <c r="I1052" s="120"/>
      <c r="J1052" s="158"/>
      <c r="K1052" s="158"/>
      <c r="L1052" s="120">
        <v>4.3000000000000007</v>
      </c>
      <c r="M1052" s="120"/>
      <c r="N1052" s="120">
        <v>4.3000000000000007</v>
      </c>
      <c r="O1052" s="120"/>
      <c r="P1052" s="120">
        <v>4.3000000000000007</v>
      </c>
      <c r="Q1052" s="120"/>
      <c r="R1052" s="116">
        <f t="shared" si="237"/>
        <v>0</v>
      </c>
      <c r="S1052" s="116">
        <f t="shared" si="246"/>
        <v>100.00000000000003</v>
      </c>
      <c r="T1052" s="117">
        <f t="shared" si="238"/>
        <v>0</v>
      </c>
      <c r="U1052" s="117">
        <f t="shared" si="239"/>
        <v>100</v>
      </c>
      <c r="V1052" s="116">
        <f t="shared" si="240"/>
        <v>0</v>
      </c>
      <c r="W1052" s="116">
        <f t="shared" si="241"/>
        <v>100</v>
      </c>
      <c r="X1052" s="116">
        <f t="shared" si="242"/>
        <v>0</v>
      </c>
      <c r="Y1052" s="116">
        <f t="shared" si="243"/>
        <v>100</v>
      </c>
      <c r="Z1052" s="180"/>
    </row>
    <row r="1053" spans="1:26" outlineLevel="1">
      <c r="A1053" s="103"/>
      <c r="B1053" s="126" t="s">
        <v>103</v>
      </c>
      <c r="C1053" s="119">
        <v>22153</v>
      </c>
      <c r="D1053" s="156"/>
      <c r="E1053" s="120"/>
      <c r="F1053" s="120">
        <v>0</v>
      </c>
      <c r="G1053" s="120"/>
      <c r="H1053" s="120"/>
      <c r="I1053" s="120"/>
      <c r="J1053" s="158"/>
      <c r="K1053" s="158"/>
      <c r="L1053" s="120">
        <v>0</v>
      </c>
      <c r="M1053" s="120"/>
      <c r="N1053" s="120">
        <v>0</v>
      </c>
      <c r="O1053" s="120"/>
      <c r="P1053" s="120">
        <v>0</v>
      </c>
      <c r="Q1053" s="120"/>
      <c r="R1053" s="116">
        <f t="shared" si="237"/>
        <v>0</v>
      </c>
      <c r="S1053" s="116" t="e">
        <f t="shared" si="246"/>
        <v>#DIV/0!</v>
      </c>
      <c r="T1053" s="117">
        <f t="shared" si="238"/>
        <v>0</v>
      </c>
      <c r="U1053" s="117" t="e">
        <f t="shared" si="239"/>
        <v>#DIV/0!</v>
      </c>
      <c r="V1053" s="116">
        <f t="shared" si="240"/>
        <v>0</v>
      </c>
      <c r="W1053" s="116" t="e">
        <f t="shared" si="241"/>
        <v>#DIV/0!</v>
      </c>
      <c r="X1053" s="116">
        <f t="shared" si="242"/>
        <v>0</v>
      </c>
      <c r="Y1053" s="116" t="e">
        <f t="shared" si="243"/>
        <v>#DIV/0!</v>
      </c>
      <c r="Z1053" s="180"/>
    </row>
    <row r="1054" spans="1:26" outlineLevel="1">
      <c r="A1054" s="103"/>
      <c r="B1054" s="126" t="s">
        <v>138</v>
      </c>
      <c r="C1054" s="119">
        <v>22154</v>
      </c>
      <c r="D1054" s="156">
        <v>2779.6</v>
      </c>
      <c r="E1054" s="120"/>
      <c r="F1054" s="120">
        <v>12793</v>
      </c>
      <c r="G1054" s="120">
        <v>100</v>
      </c>
      <c r="H1054" s="120">
        <v>12748.8</v>
      </c>
      <c r="I1054" s="120">
        <v>100</v>
      </c>
      <c r="J1054" s="158">
        <v>1163.5</v>
      </c>
      <c r="K1054" s="158"/>
      <c r="L1054" s="120">
        <f>12793-10000</f>
        <v>2793</v>
      </c>
      <c r="M1054" s="120">
        <v>100</v>
      </c>
      <c r="N1054" s="120">
        <f>12793-10000</f>
        <v>2793</v>
      </c>
      <c r="O1054" s="120">
        <v>100</v>
      </c>
      <c r="P1054" s="120">
        <f>12793-10000</f>
        <v>2793</v>
      </c>
      <c r="Q1054" s="120">
        <v>100</v>
      </c>
      <c r="R1054" s="116">
        <f t="shared" si="237"/>
        <v>10013.4</v>
      </c>
      <c r="S1054" s="116">
        <f t="shared" si="246"/>
        <v>460.2460785724565</v>
      </c>
      <c r="T1054" s="117">
        <f t="shared" si="238"/>
        <v>-10000</v>
      </c>
      <c r="U1054" s="117">
        <f t="shared" si="239"/>
        <v>21.832252012819513</v>
      </c>
      <c r="V1054" s="116">
        <f t="shared" si="240"/>
        <v>0</v>
      </c>
      <c r="W1054" s="116">
        <f t="shared" si="241"/>
        <v>100</v>
      </c>
      <c r="X1054" s="116">
        <f t="shared" si="242"/>
        <v>0</v>
      </c>
      <c r="Y1054" s="116">
        <f t="shared" si="243"/>
        <v>100</v>
      </c>
      <c r="Z1054" s="180"/>
    </row>
    <row r="1055" spans="1:26" outlineLevel="1">
      <c r="A1055" s="103"/>
      <c r="B1055" s="122" t="s">
        <v>105</v>
      </c>
      <c r="C1055" s="119">
        <v>2217</v>
      </c>
      <c r="D1055" s="156"/>
      <c r="E1055" s="120"/>
      <c r="F1055" s="159">
        <v>0</v>
      </c>
      <c r="G1055" s="120"/>
      <c r="H1055" s="159">
        <v>0</v>
      </c>
      <c r="I1055" s="120"/>
      <c r="J1055" s="177"/>
      <c r="K1055" s="158"/>
      <c r="L1055" s="159">
        <v>0</v>
      </c>
      <c r="M1055" s="120"/>
      <c r="N1055" s="159">
        <v>0</v>
      </c>
      <c r="O1055" s="120"/>
      <c r="P1055" s="159">
        <v>0</v>
      </c>
      <c r="Q1055" s="120"/>
      <c r="R1055" s="116">
        <f t="shared" si="237"/>
        <v>0</v>
      </c>
      <c r="S1055" s="116" t="e">
        <f t="shared" si="246"/>
        <v>#DIV/0!</v>
      </c>
      <c r="T1055" s="117">
        <f t="shared" si="238"/>
        <v>0</v>
      </c>
      <c r="U1055" s="117" t="e">
        <f t="shared" si="239"/>
        <v>#DIV/0!</v>
      </c>
      <c r="V1055" s="116">
        <f t="shared" si="240"/>
        <v>0</v>
      </c>
      <c r="W1055" s="116" t="e">
        <f t="shared" si="241"/>
        <v>#DIV/0!</v>
      </c>
      <c r="X1055" s="116">
        <f t="shared" si="242"/>
        <v>0</v>
      </c>
      <c r="Y1055" s="116" t="e">
        <f t="shared" si="243"/>
        <v>#DIV/0!</v>
      </c>
      <c r="Z1055" s="180"/>
    </row>
    <row r="1056" spans="1:26" outlineLevel="1">
      <c r="A1056" s="103"/>
      <c r="B1056" s="118" t="s">
        <v>106</v>
      </c>
      <c r="C1056" s="119">
        <v>2218</v>
      </c>
      <c r="D1056" s="156"/>
      <c r="E1056" s="120"/>
      <c r="F1056" s="159">
        <v>0</v>
      </c>
      <c r="G1056" s="120"/>
      <c r="H1056" s="159">
        <v>0</v>
      </c>
      <c r="I1056" s="120"/>
      <c r="J1056" s="177"/>
      <c r="K1056" s="158"/>
      <c r="L1056" s="159">
        <v>0</v>
      </c>
      <c r="M1056" s="120"/>
      <c r="N1056" s="159">
        <v>0</v>
      </c>
      <c r="O1056" s="120"/>
      <c r="P1056" s="159">
        <v>0</v>
      </c>
      <c r="Q1056" s="120"/>
      <c r="R1056" s="116">
        <f t="shared" si="237"/>
        <v>0</v>
      </c>
      <c r="S1056" s="116" t="e">
        <f t="shared" si="246"/>
        <v>#DIV/0!</v>
      </c>
      <c r="T1056" s="117">
        <f t="shared" si="238"/>
        <v>0</v>
      </c>
      <c r="U1056" s="117" t="e">
        <f t="shared" si="239"/>
        <v>#DIV/0!</v>
      </c>
      <c r="V1056" s="116">
        <f t="shared" si="240"/>
        <v>0</v>
      </c>
      <c r="W1056" s="116" t="e">
        <f t="shared" si="241"/>
        <v>#DIV/0!</v>
      </c>
      <c r="X1056" s="116">
        <f t="shared" si="242"/>
        <v>0</v>
      </c>
      <c r="Y1056" s="116" t="e">
        <f t="shared" si="243"/>
        <v>#DIV/0!</v>
      </c>
      <c r="Z1056" s="180"/>
    </row>
    <row r="1057" spans="1:26" outlineLevel="1">
      <c r="A1057" s="103"/>
      <c r="B1057" s="118" t="s">
        <v>139</v>
      </c>
      <c r="C1057" s="119">
        <v>2221</v>
      </c>
      <c r="D1057" s="156">
        <v>30</v>
      </c>
      <c r="E1057" s="120"/>
      <c r="F1057" s="159">
        <v>30</v>
      </c>
      <c r="G1057" s="120"/>
      <c r="H1057" s="159">
        <v>30</v>
      </c>
      <c r="I1057" s="120"/>
      <c r="J1057" s="177"/>
      <c r="K1057" s="158"/>
      <c r="L1057" s="159">
        <v>30</v>
      </c>
      <c r="M1057" s="120"/>
      <c r="N1057" s="159">
        <v>30</v>
      </c>
      <c r="O1057" s="120"/>
      <c r="P1057" s="159">
        <v>30</v>
      </c>
      <c r="Q1057" s="120"/>
      <c r="R1057" s="116">
        <f t="shared" si="237"/>
        <v>0</v>
      </c>
      <c r="S1057" s="116">
        <f t="shared" si="246"/>
        <v>100</v>
      </c>
      <c r="T1057" s="117">
        <f t="shared" si="238"/>
        <v>0</v>
      </c>
      <c r="U1057" s="117">
        <f t="shared" si="239"/>
        <v>100</v>
      </c>
      <c r="V1057" s="116">
        <f t="shared" si="240"/>
        <v>0</v>
      </c>
      <c r="W1057" s="116">
        <f t="shared" si="241"/>
        <v>100</v>
      </c>
      <c r="X1057" s="116">
        <f t="shared" si="242"/>
        <v>0</v>
      </c>
      <c r="Y1057" s="116">
        <f t="shared" si="243"/>
        <v>100</v>
      </c>
      <c r="Z1057" s="180"/>
    </row>
    <row r="1058" spans="1:26" ht="25.5" outlineLevel="1">
      <c r="A1058" s="103"/>
      <c r="B1058" s="128" t="s">
        <v>108</v>
      </c>
      <c r="C1058" s="119">
        <v>2222</v>
      </c>
      <c r="D1058" s="156">
        <v>17</v>
      </c>
      <c r="E1058" s="120">
        <v>40</v>
      </c>
      <c r="F1058" s="159">
        <v>24.4</v>
      </c>
      <c r="G1058" s="120"/>
      <c r="H1058" s="159">
        <v>24.4</v>
      </c>
      <c r="I1058" s="120"/>
      <c r="J1058" s="177">
        <v>20</v>
      </c>
      <c r="K1058" s="158"/>
      <c r="L1058" s="159">
        <v>24.4</v>
      </c>
      <c r="M1058" s="120"/>
      <c r="N1058" s="159">
        <v>24.4</v>
      </c>
      <c r="O1058" s="120"/>
      <c r="P1058" s="159">
        <v>24.4</v>
      </c>
      <c r="Q1058" s="120"/>
      <c r="R1058" s="116">
        <f t="shared" si="237"/>
        <v>7.3999999999999986</v>
      </c>
      <c r="S1058" s="116">
        <f t="shared" si="246"/>
        <v>143.52941176470588</v>
      </c>
      <c r="T1058" s="117">
        <f t="shared" si="238"/>
        <v>0</v>
      </c>
      <c r="U1058" s="117">
        <f t="shared" si="239"/>
        <v>100</v>
      </c>
      <c r="V1058" s="116">
        <f t="shared" si="240"/>
        <v>0</v>
      </c>
      <c r="W1058" s="116">
        <f t="shared" si="241"/>
        <v>100</v>
      </c>
      <c r="X1058" s="116">
        <f t="shared" si="242"/>
        <v>0</v>
      </c>
      <c r="Y1058" s="116">
        <f t="shared" si="243"/>
        <v>100</v>
      </c>
      <c r="Z1058" s="180"/>
    </row>
    <row r="1059" spans="1:26" ht="25.5" outlineLevel="1">
      <c r="A1059" s="103"/>
      <c r="B1059" s="119" t="s">
        <v>185</v>
      </c>
      <c r="C1059" s="119">
        <v>2223</v>
      </c>
      <c r="D1059" s="156">
        <v>420</v>
      </c>
      <c r="E1059" s="120"/>
      <c r="F1059" s="159">
        <v>899.5</v>
      </c>
      <c r="G1059" s="120"/>
      <c r="H1059" s="159">
        <v>879.5</v>
      </c>
      <c r="I1059" s="120"/>
      <c r="J1059" s="177">
        <v>120</v>
      </c>
      <c r="K1059" s="158"/>
      <c r="L1059" s="159">
        <v>899.5</v>
      </c>
      <c r="M1059" s="120"/>
      <c r="N1059" s="159">
        <v>899.5</v>
      </c>
      <c r="O1059" s="120"/>
      <c r="P1059" s="159">
        <v>899.5</v>
      </c>
      <c r="Q1059" s="120"/>
      <c r="R1059" s="116">
        <f t="shared" si="237"/>
        <v>479.5</v>
      </c>
      <c r="S1059" s="116">
        <f t="shared" si="246"/>
        <v>214.16666666666666</v>
      </c>
      <c r="T1059" s="117">
        <f t="shared" si="238"/>
        <v>0</v>
      </c>
      <c r="U1059" s="117">
        <f t="shared" si="239"/>
        <v>100</v>
      </c>
      <c r="V1059" s="116">
        <f t="shared" si="240"/>
        <v>0</v>
      </c>
      <c r="W1059" s="116">
        <f t="shared" si="241"/>
        <v>100</v>
      </c>
      <c r="X1059" s="116">
        <f t="shared" si="242"/>
        <v>0</v>
      </c>
      <c r="Y1059" s="116">
        <f t="shared" si="243"/>
        <v>100</v>
      </c>
      <c r="Z1059" s="180"/>
    </row>
    <row r="1060" spans="1:26" outlineLevel="1">
      <c r="A1060" s="103"/>
      <c r="B1060" s="128" t="s">
        <v>145</v>
      </c>
      <c r="C1060" s="119">
        <v>2224</v>
      </c>
      <c r="D1060" s="156"/>
      <c r="E1060" s="120"/>
      <c r="F1060" s="120">
        <v>0</v>
      </c>
      <c r="G1060" s="120"/>
      <c r="H1060" s="120">
        <v>0</v>
      </c>
      <c r="I1060" s="120"/>
      <c r="J1060" s="158"/>
      <c r="K1060" s="158"/>
      <c r="L1060" s="120">
        <v>0</v>
      </c>
      <c r="M1060" s="120"/>
      <c r="N1060" s="120">
        <v>0</v>
      </c>
      <c r="O1060" s="120"/>
      <c r="P1060" s="120">
        <v>0</v>
      </c>
      <c r="Q1060" s="120"/>
      <c r="R1060" s="116">
        <f t="shared" si="237"/>
        <v>0</v>
      </c>
      <c r="S1060" s="116" t="e">
        <f t="shared" si="246"/>
        <v>#DIV/0!</v>
      </c>
      <c r="T1060" s="117">
        <f t="shared" si="238"/>
        <v>0</v>
      </c>
      <c r="U1060" s="117" t="e">
        <f t="shared" si="239"/>
        <v>#DIV/0!</v>
      </c>
      <c r="V1060" s="116">
        <f t="shared" si="240"/>
        <v>0</v>
      </c>
      <c r="W1060" s="116" t="e">
        <f t="shared" si="241"/>
        <v>#DIV/0!</v>
      </c>
      <c r="X1060" s="116">
        <f t="shared" si="242"/>
        <v>0</v>
      </c>
      <c r="Y1060" s="116" t="e">
        <f t="shared" si="243"/>
        <v>#DIV/0!</v>
      </c>
      <c r="Z1060" s="180"/>
    </row>
    <row r="1061" spans="1:26" outlineLevel="1">
      <c r="A1061" s="103"/>
      <c r="B1061" s="128" t="s">
        <v>140</v>
      </c>
      <c r="C1061" s="119">
        <v>2225</v>
      </c>
      <c r="D1061" s="156"/>
      <c r="E1061" s="120"/>
      <c r="F1061" s="120">
        <v>0</v>
      </c>
      <c r="G1061" s="120"/>
      <c r="H1061" s="120">
        <v>0</v>
      </c>
      <c r="I1061" s="120"/>
      <c r="J1061" s="158"/>
      <c r="K1061" s="158"/>
      <c r="L1061" s="120">
        <v>0</v>
      </c>
      <c r="M1061" s="120"/>
      <c r="N1061" s="120">
        <v>0</v>
      </c>
      <c r="O1061" s="120"/>
      <c r="P1061" s="120">
        <v>0</v>
      </c>
      <c r="Q1061" s="120"/>
      <c r="R1061" s="116">
        <f t="shared" si="237"/>
        <v>0</v>
      </c>
      <c r="S1061" s="116" t="e">
        <f t="shared" si="246"/>
        <v>#DIV/0!</v>
      </c>
      <c r="T1061" s="117">
        <f t="shared" si="238"/>
        <v>0</v>
      </c>
      <c r="U1061" s="117" t="e">
        <f t="shared" si="239"/>
        <v>#DIV/0!</v>
      </c>
      <c r="V1061" s="116">
        <f t="shared" si="240"/>
        <v>0</v>
      </c>
      <c r="W1061" s="116" t="e">
        <f t="shared" si="241"/>
        <v>#DIV/0!</v>
      </c>
      <c r="X1061" s="116">
        <f t="shared" si="242"/>
        <v>0</v>
      </c>
      <c r="Y1061" s="116" t="e">
        <f t="shared" si="243"/>
        <v>#DIV/0!</v>
      </c>
      <c r="Z1061" s="180"/>
    </row>
    <row r="1062" spans="1:26" outlineLevel="1">
      <c r="A1062" s="103"/>
      <c r="B1062" s="128" t="s">
        <v>141</v>
      </c>
      <c r="C1062" s="119">
        <v>2231</v>
      </c>
      <c r="D1062" s="156">
        <v>75.900000000000006</v>
      </c>
      <c r="E1062" s="120"/>
      <c r="F1062" s="120">
        <f>F1063+F1064+F1065+F1066</f>
        <v>219.9</v>
      </c>
      <c r="G1062" s="120"/>
      <c r="H1062" s="120">
        <f>H1063+H1064+H1065+H1066</f>
        <v>219.9</v>
      </c>
      <c r="I1062" s="120"/>
      <c r="J1062" s="158">
        <f>J1063+J1064</f>
        <v>49</v>
      </c>
      <c r="K1062" s="158"/>
      <c r="L1062" s="120">
        <f>L1063+L1064+L1065+L1066</f>
        <v>219.9</v>
      </c>
      <c r="M1062" s="120"/>
      <c r="N1062" s="120">
        <f>N1063+N1064+N1065+N1066</f>
        <v>219.9</v>
      </c>
      <c r="O1062" s="120"/>
      <c r="P1062" s="120">
        <f>P1063+P1064+P1065+P1066</f>
        <v>219.9</v>
      </c>
      <c r="Q1062" s="120"/>
      <c r="R1062" s="116">
        <f t="shared" si="237"/>
        <v>144</v>
      </c>
      <c r="S1062" s="116">
        <f t="shared" si="246"/>
        <v>289.72332015810275</v>
      </c>
      <c r="T1062" s="117">
        <f t="shared" si="238"/>
        <v>0</v>
      </c>
      <c r="U1062" s="117">
        <f t="shared" si="239"/>
        <v>100</v>
      </c>
      <c r="V1062" s="116">
        <f t="shared" si="240"/>
        <v>0</v>
      </c>
      <c r="W1062" s="116">
        <f t="shared" si="241"/>
        <v>100</v>
      </c>
      <c r="X1062" s="116">
        <f t="shared" si="242"/>
        <v>0</v>
      </c>
      <c r="Y1062" s="116">
        <f t="shared" si="243"/>
        <v>100</v>
      </c>
      <c r="Z1062" s="180"/>
    </row>
    <row r="1063" spans="1:26" outlineLevel="1">
      <c r="A1063" s="103"/>
      <c r="B1063" s="128" t="s">
        <v>113</v>
      </c>
      <c r="C1063" s="119">
        <v>22311100</v>
      </c>
      <c r="D1063" s="156">
        <v>10</v>
      </c>
      <c r="E1063" s="120"/>
      <c r="F1063" s="120">
        <v>36.900000000000006</v>
      </c>
      <c r="G1063" s="120"/>
      <c r="H1063" s="120">
        <v>36.900000000000006</v>
      </c>
      <c r="I1063" s="120"/>
      <c r="J1063" s="158">
        <v>0.8</v>
      </c>
      <c r="K1063" s="158"/>
      <c r="L1063" s="120">
        <v>36.900000000000006</v>
      </c>
      <c r="M1063" s="120"/>
      <c r="N1063" s="120">
        <v>36.900000000000006</v>
      </c>
      <c r="O1063" s="120"/>
      <c r="P1063" s="120">
        <v>36.900000000000006</v>
      </c>
      <c r="Q1063" s="120"/>
      <c r="R1063" s="116">
        <f t="shared" si="237"/>
        <v>26.900000000000006</v>
      </c>
      <c r="S1063" s="116">
        <f t="shared" si="246"/>
        <v>369.00000000000006</v>
      </c>
      <c r="T1063" s="117">
        <f t="shared" si="238"/>
        <v>0</v>
      </c>
      <c r="U1063" s="117">
        <f t="shared" si="239"/>
        <v>100</v>
      </c>
      <c r="V1063" s="116">
        <f t="shared" si="240"/>
        <v>0</v>
      </c>
      <c r="W1063" s="116">
        <f t="shared" si="241"/>
        <v>100</v>
      </c>
      <c r="X1063" s="116">
        <f t="shared" si="242"/>
        <v>0</v>
      </c>
      <c r="Y1063" s="116">
        <f t="shared" si="243"/>
        <v>100</v>
      </c>
      <c r="Z1063" s="180"/>
    </row>
    <row r="1064" spans="1:26" outlineLevel="1">
      <c r="A1064" s="103"/>
      <c r="B1064" s="128" t="s">
        <v>114</v>
      </c>
      <c r="C1064" s="119">
        <v>22311200</v>
      </c>
      <c r="D1064" s="156">
        <v>65.900000000000006</v>
      </c>
      <c r="E1064" s="120"/>
      <c r="F1064" s="120">
        <v>183</v>
      </c>
      <c r="G1064" s="120"/>
      <c r="H1064" s="120">
        <v>183</v>
      </c>
      <c r="I1064" s="120"/>
      <c r="J1064" s="158">
        <v>48.2</v>
      </c>
      <c r="K1064" s="158"/>
      <c r="L1064" s="120">
        <v>183</v>
      </c>
      <c r="M1064" s="120"/>
      <c r="N1064" s="120">
        <v>183</v>
      </c>
      <c r="O1064" s="120"/>
      <c r="P1064" s="120">
        <v>183</v>
      </c>
      <c r="Q1064" s="120"/>
      <c r="R1064" s="116">
        <f t="shared" si="237"/>
        <v>117.1</v>
      </c>
      <c r="S1064" s="116">
        <f t="shared" si="246"/>
        <v>277.6934749620637</v>
      </c>
      <c r="T1064" s="117">
        <f t="shared" si="238"/>
        <v>0</v>
      </c>
      <c r="U1064" s="117">
        <f t="shared" si="239"/>
        <v>100</v>
      </c>
      <c r="V1064" s="116">
        <f t="shared" si="240"/>
        <v>0</v>
      </c>
      <c r="W1064" s="116">
        <f t="shared" si="241"/>
        <v>100</v>
      </c>
      <c r="X1064" s="116">
        <f t="shared" si="242"/>
        <v>0</v>
      </c>
      <c r="Y1064" s="116">
        <f t="shared" si="243"/>
        <v>100</v>
      </c>
      <c r="Z1064" s="180"/>
    </row>
    <row r="1065" spans="1:26" ht="25.5" outlineLevel="1">
      <c r="A1065" s="103"/>
      <c r="B1065" s="128" t="s">
        <v>115</v>
      </c>
      <c r="C1065" s="119">
        <v>22311300</v>
      </c>
      <c r="D1065" s="120"/>
      <c r="E1065" s="120"/>
      <c r="F1065" s="120">
        <v>0</v>
      </c>
      <c r="G1065" s="120"/>
      <c r="H1065" s="120">
        <v>0</v>
      </c>
      <c r="I1065" s="120"/>
      <c r="J1065" s="158"/>
      <c r="K1065" s="158"/>
      <c r="L1065" s="120">
        <v>0</v>
      </c>
      <c r="M1065" s="120"/>
      <c r="N1065" s="120">
        <v>0</v>
      </c>
      <c r="O1065" s="120"/>
      <c r="P1065" s="120">
        <v>0</v>
      </c>
      <c r="Q1065" s="120"/>
      <c r="R1065" s="116">
        <f t="shared" si="237"/>
        <v>0</v>
      </c>
      <c r="S1065" s="116" t="e">
        <f t="shared" si="246"/>
        <v>#DIV/0!</v>
      </c>
      <c r="T1065" s="117">
        <f t="shared" si="238"/>
        <v>0</v>
      </c>
      <c r="U1065" s="117" t="e">
        <f t="shared" si="239"/>
        <v>#DIV/0!</v>
      </c>
      <c r="V1065" s="116">
        <f t="shared" si="240"/>
        <v>0</v>
      </c>
      <c r="W1065" s="116" t="e">
        <f t="shared" si="241"/>
        <v>#DIV/0!</v>
      </c>
      <c r="X1065" s="116">
        <f t="shared" si="242"/>
        <v>0</v>
      </c>
      <c r="Y1065" s="116" t="e">
        <f t="shared" si="243"/>
        <v>#DIV/0!</v>
      </c>
      <c r="Z1065" s="180"/>
    </row>
    <row r="1066" spans="1:26" ht="13.5" customHeight="1" outlineLevel="1">
      <c r="A1066" s="103"/>
      <c r="B1066" s="128" t="s">
        <v>116</v>
      </c>
      <c r="C1066" s="119">
        <v>22311400</v>
      </c>
      <c r="D1066" s="120"/>
      <c r="E1066" s="120"/>
      <c r="F1066" s="120">
        <v>0</v>
      </c>
      <c r="G1066" s="120"/>
      <c r="H1066" s="120">
        <v>0</v>
      </c>
      <c r="I1066" s="120"/>
      <c r="J1066" s="158"/>
      <c r="K1066" s="158"/>
      <c r="L1066" s="120">
        <v>0</v>
      </c>
      <c r="M1066" s="120"/>
      <c r="N1066" s="120">
        <v>0</v>
      </c>
      <c r="O1066" s="120"/>
      <c r="P1066" s="120">
        <v>0</v>
      </c>
      <c r="Q1066" s="120"/>
      <c r="R1066" s="116">
        <f t="shared" si="237"/>
        <v>0</v>
      </c>
      <c r="S1066" s="116" t="e">
        <f t="shared" si="246"/>
        <v>#DIV/0!</v>
      </c>
      <c r="T1066" s="117">
        <f t="shared" si="238"/>
        <v>0</v>
      </c>
      <c r="U1066" s="117" t="e">
        <f t="shared" si="239"/>
        <v>#DIV/0!</v>
      </c>
      <c r="V1066" s="116">
        <f t="shared" si="240"/>
        <v>0</v>
      </c>
      <c r="W1066" s="116" t="e">
        <f t="shared" si="241"/>
        <v>#DIV/0!</v>
      </c>
      <c r="X1066" s="116">
        <f t="shared" si="242"/>
        <v>0</v>
      </c>
      <c r="Y1066" s="116" t="e">
        <f t="shared" si="243"/>
        <v>#DIV/0!</v>
      </c>
      <c r="Z1066" s="180"/>
    </row>
    <row r="1067" spans="1:26" ht="13.5" customHeight="1" outlineLevel="1">
      <c r="A1067" s="103"/>
      <c r="B1067" s="128" t="s">
        <v>117</v>
      </c>
      <c r="C1067" s="119">
        <v>2235</v>
      </c>
      <c r="D1067" s="120"/>
      <c r="E1067" s="120"/>
      <c r="F1067" s="120">
        <v>0</v>
      </c>
      <c r="G1067" s="120"/>
      <c r="H1067" s="120">
        <v>0</v>
      </c>
      <c r="I1067" s="120"/>
      <c r="J1067" s="158"/>
      <c r="K1067" s="158"/>
      <c r="L1067" s="120">
        <v>0</v>
      </c>
      <c r="M1067" s="120"/>
      <c r="N1067" s="120">
        <v>0</v>
      </c>
      <c r="O1067" s="120"/>
      <c r="P1067" s="120">
        <v>0</v>
      </c>
      <c r="Q1067" s="120"/>
      <c r="R1067" s="116">
        <f t="shared" si="237"/>
        <v>0</v>
      </c>
      <c r="S1067" s="116" t="e">
        <f t="shared" si="246"/>
        <v>#DIV/0!</v>
      </c>
      <c r="T1067" s="117">
        <f t="shared" si="238"/>
        <v>0</v>
      </c>
      <c r="U1067" s="117" t="e">
        <f t="shared" si="239"/>
        <v>#DIV/0!</v>
      </c>
      <c r="V1067" s="116">
        <f t="shared" si="240"/>
        <v>0</v>
      </c>
      <c r="W1067" s="116" t="e">
        <f t="shared" si="241"/>
        <v>#DIV/0!</v>
      </c>
      <c r="X1067" s="116">
        <f t="shared" si="242"/>
        <v>0</v>
      </c>
      <c r="Y1067" s="116" t="e">
        <f t="shared" si="243"/>
        <v>#DIV/0!</v>
      </c>
      <c r="Z1067" s="180"/>
    </row>
    <row r="1068" spans="1:26" ht="13.5" customHeight="1" outlineLevel="1">
      <c r="A1068" s="103"/>
      <c r="B1068" s="118" t="s">
        <v>118</v>
      </c>
      <c r="C1068" s="135">
        <v>2511</v>
      </c>
      <c r="D1068" s="120"/>
      <c r="E1068" s="120"/>
      <c r="F1068" s="120">
        <v>0</v>
      </c>
      <c r="G1068" s="120"/>
      <c r="H1068" s="120">
        <v>0</v>
      </c>
      <c r="I1068" s="120"/>
      <c r="J1068" s="158"/>
      <c r="K1068" s="158"/>
      <c r="L1068" s="120">
        <v>0</v>
      </c>
      <c r="M1068" s="120"/>
      <c r="N1068" s="120">
        <v>0</v>
      </c>
      <c r="O1068" s="120"/>
      <c r="P1068" s="120">
        <v>0</v>
      </c>
      <c r="Q1068" s="120"/>
      <c r="R1068" s="116">
        <f t="shared" si="237"/>
        <v>0</v>
      </c>
      <c r="S1068" s="116" t="e">
        <f t="shared" si="246"/>
        <v>#DIV/0!</v>
      </c>
      <c r="T1068" s="117">
        <f t="shared" si="238"/>
        <v>0</v>
      </c>
      <c r="U1068" s="117" t="e">
        <f t="shared" si="239"/>
        <v>#DIV/0!</v>
      </c>
      <c r="V1068" s="116">
        <f t="shared" si="240"/>
        <v>0</v>
      </c>
      <c r="W1068" s="116" t="e">
        <f t="shared" si="241"/>
        <v>#DIV/0!</v>
      </c>
      <c r="X1068" s="116">
        <f t="shared" si="242"/>
        <v>0</v>
      </c>
      <c r="Y1068" s="116" t="e">
        <f t="shared" si="243"/>
        <v>#DIV/0!</v>
      </c>
      <c r="Z1068" s="180"/>
    </row>
    <row r="1069" spans="1:26" outlineLevel="1">
      <c r="A1069" s="103"/>
      <c r="B1069" s="118" t="s">
        <v>119</v>
      </c>
      <c r="C1069" s="135">
        <v>2512</v>
      </c>
      <c r="D1069" s="120"/>
      <c r="E1069" s="120"/>
      <c r="F1069" s="120">
        <v>0</v>
      </c>
      <c r="G1069" s="120"/>
      <c r="H1069" s="120">
        <v>0</v>
      </c>
      <c r="I1069" s="120"/>
      <c r="J1069" s="158"/>
      <c r="K1069" s="158"/>
      <c r="L1069" s="120">
        <v>0</v>
      </c>
      <c r="M1069" s="120"/>
      <c r="N1069" s="120">
        <v>0</v>
      </c>
      <c r="O1069" s="120"/>
      <c r="P1069" s="120">
        <v>0</v>
      </c>
      <c r="Q1069" s="120"/>
      <c r="R1069" s="116">
        <f t="shared" si="237"/>
        <v>0</v>
      </c>
      <c r="S1069" s="116" t="e">
        <f t="shared" si="246"/>
        <v>#DIV/0!</v>
      </c>
      <c r="T1069" s="117">
        <f t="shared" si="238"/>
        <v>0</v>
      </c>
      <c r="U1069" s="117" t="e">
        <f t="shared" si="239"/>
        <v>#DIV/0!</v>
      </c>
      <c r="V1069" s="116">
        <f t="shared" si="240"/>
        <v>0</v>
      </c>
      <c r="W1069" s="116" t="e">
        <f t="shared" si="241"/>
        <v>#DIV/0!</v>
      </c>
      <c r="X1069" s="116">
        <f t="shared" si="242"/>
        <v>0</v>
      </c>
      <c r="Y1069" s="116" t="e">
        <f t="shared" si="243"/>
        <v>#DIV/0!</v>
      </c>
      <c r="Z1069" s="180"/>
    </row>
    <row r="1070" spans="1:26" outlineLevel="1">
      <c r="A1070" s="103"/>
      <c r="B1070" s="118" t="s">
        <v>146</v>
      </c>
      <c r="C1070" s="135">
        <v>2521</v>
      </c>
      <c r="D1070" s="120"/>
      <c r="E1070" s="120"/>
      <c r="F1070" s="120">
        <v>0</v>
      </c>
      <c r="G1070" s="120"/>
      <c r="H1070" s="120">
        <v>0</v>
      </c>
      <c r="I1070" s="120"/>
      <c r="J1070" s="158"/>
      <c r="K1070" s="158"/>
      <c r="L1070" s="120">
        <v>0</v>
      </c>
      <c r="M1070" s="120"/>
      <c r="N1070" s="120">
        <v>0</v>
      </c>
      <c r="O1070" s="120"/>
      <c r="P1070" s="120">
        <v>0</v>
      </c>
      <c r="Q1070" s="120"/>
      <c r="R1070" s="116">
        <f t="shared" si="237"/>
        <v>0</v>
      </c>
      <c r="S1070" s="116" t="e">
        <f t="shared" si="246"/>
        <v>#DIV/0!</v>
      </c>
      <c r="T1070" s="117">
        <f t="shared" si="238"/>
        <v>0</v>
      </c>
      <c r="U1070" s="117" t="e">
        <f t="shared" si="239"/>
        <v>#DIV/0!</v>
      </c>
      <c r="V1070" s="116">
        <f t="shared" si="240"/>
        <v>0</v>
      </c>
      <c r="W1070" s="116" t="e">
        <f t="shared" si="241"/>
        <v>#DIV/0!</v>
      </c>
      <c r="X1070" s="116">
        <f t="shared" si="242"/>
        <v>0</v>
      </c>
      <c r="Y1070" s="116" t="e">
        <f t="shared" si="243"/>
        <v>#DIV/0!</v>
      </c>
      <c r="Z1070" s="180"/>
    </row>
    <row r="1071" spans="1:26" ht="25.5" outlineLevel="1">
      <c r="A1071" s="103"/>
      <c r="B1071" s="136" t="s">
        <v>121</v>
      </c>
      <c r="C1071" s="119">
        <v>2721</v>
      </c>
      <c r="D1071" s="120"/>
      <c r="E1071" s="120"/>
      <c r="F1071" s="120">
        <v>0</v>
      </c>
      <c r="G1071" s="120"/>
      <c r="H1071" s="120">
        <v>0</v>
      </c>
      <c r="I1071" s="120"/>
      <c r="J1071" s="158"/>
      <c r="K1071" s="169"/>
      <c r="L1071" s="120">
        <v>0</v>
      </c>
      <c r="M1071" s="120"/>
      <c r="N1071" s="120">
        <v>0</v>
      </c>
      <c r="O1071" s="120"/>
      <c r="P1071" s="120">
        <v>0</v>
      </c>
      <c r="Q1071" s="120"/>
      <c r="R1071" s="116">
        <f t="shared" si="237"/>
        <v>0</v>
      </c>
      <c r="S1071" s="116" t="e">
        <f t="shared" si="246"/>
        <v>#DIV/0!</v>
      </c>
      <c r="T1071" s="117">
        <f t="shared" si="238"/>
        <v>0</v>
      </c>
      <c r="U1071" s="117" t="e">
        <f t="shared" si="239"/>
        <v>#DIV/0!</v>
      </c>
      <c r="V1071" s="116">
        <f t="shared" si="240"/>
        <v>0</v>
      </c>
      <c r="W1071" s="116" t="e">
        <f t="shared" si="241"/>
        <v>#DIV/0!</v>
      </c>
      <c r="X1071" s="116">
        <f t="shared" si="242"/>
        <v>0</v>
      </c>
      <c r="Y1071" s="116" t="e">
        <f t="shared" si="243"/>
        <v>#DIV/0!</v>
      </c>
      <c r="Z1071" s="180"/>
    </row>
    <row r="1072" spans="1:26" outlineLevel="1">
      <c r="A1072" s="103"/>
      <c r="B1072" s="140" t="s">
        <v>126</v>
      </c>
      <c r="C1072" s="119"/>
      <c r="D1072" s="141">
        <f>SUM(D1073:D1075)</f>
        <v>262.5</v>
      </c>
      <c r="E1072" s="141">
        <f>SUM(E1073:E1075)</f>
        <v>0</v>
      </c>
      <c r="F1072" s="197">
        <f>F1073+F1074+F1075</f>
        <v>88</v>
      </c>
      <c r="G1072" s="141">
        <f>SUM(G1073:G1075)</f>
        <v>0</v>
      </c>
      <c r="H1072" s="197">
        <f>H1073+H1074+H1075</f>
        <v>83</v>
      </c>
      <c r="I1072" s="141">
        <f>SUM(I1073:I1075)</f>
        <v>0</v>
      </c>
      <c r="J1072" s="155">
        <f>SUM(J1073:J1075)</f>
        <v>55</v>
      </c>
      <c r="K1072" s="169">
        <f>SUM(K1073:K1075)</f>
        <v>0</v>
      </c>
      <c r="L1072" s="197">
        <f>L1073+L1074+L1075</f>
        <v>88</v>
      </c>
      <c r="M1072" s="141">
        <f>SUM(M1073:M1075)</f>
        <v>0</v>
      </c>
      <c r="N1072" s="197">
        <f>N1073+N1074+N1075</f>
        <v>88</v>
      </c>
      <c r="O1072" s="141">
        <f>SUM(O1073:O1075)</f>
        <v>0</v>
      </c>
      <c r="P1072" s="197">
        <f>P1073+P1074+P1075</f>
        <v>88</v>
      </c>
      <c r="Q1072" s="141">
        <f>SUM(Q1073:Q1075)</f>
        <v>0</v>
      </c>
      <c r="R1072" s="116">
        <f t="shared" si="237"/>
        <v>-174.5</v>
      </c>
      <c r="S1072" s="116">
        <f t="shared" si="246"/>
        <v>33.523809523809526</v>
      </c>
      <c r="T1072" s="117">
        <f t="shared" si="238"/>
        <v>0</v>
      </c>
      <c r="U1072" s="117">
        <f t="shared" si="239"/>
        <v>100</v>
      </c>
      <c r="V1072" s="116">
        <f t="shared" si="240"/>
        <v>0</v>
      </c>
      <c r="W1072" s="116">
        <f t="shared" si="241"/>
        <v>100</v>
      </c>
      <c r="X1072" s="116">
        <f t="shared" si="242"/>
        <v>0</v>
      </c>
      <c r="Y1072" s="116">
        <f t="shared" si="243"/>
        <v>100</v>
      </c>
      <c r="Z1072" s="180"/>
    </row>
    <row r="1073" spans="1:26" outlineLevel="1">
      <c r="A1073" s="103"/>
      <c r="B1073" s="118" t="s">
        <v>127</v>
      </c>
      <c r="C1073" s="119">
        <v>3111</v>
      </c>
      <c r="D1073" s="120"/>
      <c r="E1073" s="120"/>
      <c r="F1073" s="120">
        <v>0</v>
      </c>
      <c r="G1073" s="120"/>
      <c r="H1073" s="120">
        <v>0</v>
      </c>
      <c r="I1073" s="120"/>
      <c r="J1073" s="158"/>
      <c r="K1073" s="158"/>
      <c r="L1073" s="120">
        <v>0</v>
      </c>
      <c r="M1073" s="120"/>
      <c r="N1073" s="120">
        <v>0</v>
      </c>
      <c r="O1073" s="120"/>
      <c r="P1073" s="120">
        <v>0</v>
      </c>
      <c r="Q1073" s="120"/>
      <c r="R1073" s="116">
        <f t="shared" si="237"/>
        <v>0</v>
      </c>
      <c r="S1073" s="116" t="e">
        <f t="shared" si="246"/>
        <v>#DIV/0!</v>
      </c>
      <c r="T1073" s="117">
        <f t="shared" si="238"/>
        <v>0</v>
      </c>
      <c r="U1073" s="117" t="e">
        <f t="shared" si="239"/>
        <v>#DIV/0!</v>
      </c>
      <c r="V1073" s="116">
        <f t="shared" si="240"/>
        <v>0</v>
      </c>
      <c r="W1073" s="116" t="e">
        <f t="shared" si="241"/>
        <v>#DIV/0!</v>
      </c>
      <c r="X1073" s="116">
        <f t="shared" si="242"/>
        <v>0</v>
      </c>
      <c r="Y1073" s="116" t="e">
        <f t="shared" si="243"/>
        <v>#DIV/0!</v>
      </c>
      <c r="Z1073" s="180"/>
    </row>
    <row r="1074" spans="1:26" outlineLevel="1">
      <c r="A1074" s="103"/>
      <c r="B1074" s="118" t="s">
        <v>128</v>
      </c>
      <c r="C1074" s="119">
        <v>3112</v>
      </c>
      <c r="D1074" s="120">
        <v>262.5</v>
      </c>
      <c r="E1074" s="120"/>
      <c r="F1074" s="120">
        <v>88</v>
      </c>
      <c r="G1074" s="120"/>
      <c r="H1074" s="120">
        <v>83</v>
      </c>
      <c r="I1074" s="120"/>
      <c r="J1074" s="158">
        <v>55</v>
      </c>
      <c r="K1074" s="158"/>
      <c r="L1074" s="120">
        <v>88</v>
      </c>
      <c r="M1074" s="120"/>
      <c r="N1074" s="120">
        <v>88</v>
      </c>
      <c r="O1074" s="120"/>
      <c r="P1074" s="120">
        <v>88</v>
      </c>
      <c r="Q1074" s="120"/>
      <c r="R1074" s="116">
        <f t="shared" si="237"/>
        <v>-174.5</v>
      </c>
      <c r="S1074" s="116">
        <f t="shared" si="246"/>
        <v>33.523809523809526</v>
      </c>
      <c r="T1074" s="117">
        <f t="shared" si="238"/>
        <v>0</v>
      </c>
      <c r="U1074" s="117">
        <f t="shared" si="239"/>
        <v>100</v>
      </c>
      <c r="V1074" s="116">
        <f t="shared" si="240"/>
        <v>0</v>
      </c>
      <c r="W1074" s="116">
        <f t="shared" si="241"/>
        <v>100</v>
      </c>
      <c r="X1074" s="116">
        <f t="shared" si="242"/>
        <v>0</v>
      </c>
      <c r="Y1074" s="116">
        <f t="shared" si="243"/>
        <v>100</v>
      </c>
      <c r="Z1074" s="180"/>
    </row>
    <row r="1075" spans="1:26" outlineLevel="1">
      <c r="A1075" s="103"/>
      <c r="B1075" s="118" t="s">
        <v>129</v>
      </c>
      <c r="C1075" s="119">
        <v>3113</v>
      </c>
      <c r="D1075" s="120"/>
      <c r="E1075" s="120"/>
      <c r="F1075" s="120">
        <v>0</v>
      </c>
      <c r="G1075" s="120"/>
      <c r="H1075" s="120">
        <v>0</v>
      </c>
      <c r="I1075" s="120"/>
      <c r="J1075" s="158"/>
      <c r="K1075" s="158"/>
      <c r="L1075" s="120">
        <v>0</v>
      </c>
      <c r="M1075" s="120"/>
      <c r="N1075" s="120">
        <v>0</v>
      </c>
      <c r="O1075" s="120"/>
      <c r="P1075" s="120">
        <v>0</v>
      </c>
      <c r="Q1075" s="120"/>
      <c r="R1075" s="116">
        <f t="shared" si="237"/>
        <v>0</v>
      </c>
      <c r="S1075" s="116" t="e">
        <f t="shared" si="246"/>
        <v>#DIV/0!</v>
      </c>
      <c r="T1075" s="117">
        <f t="shared" si="238"/>
        <v>0</v>
      </c>
      <c r="U1075" s="117" t="e">
        <f t="shared" si="239"/>
        <v>#DIV/0!</v>
      </c>
      <c r="V1075" s="116">
        <f t="shared" si="240"/>
        <v>0</v>
      </c>
      <c r="W1075" s="116" t="e">
        <f t="shared" si="241"/>
        <v>#DIV/0!</v>
      </c>
      <c r="X1075" s="116">
        <f t="shared" si="242"/>
        <v>0</v>
      </c>
      <c r="Y1075" s="116" t="e">
        <f t="shared" si="243"/>
        <v>#DIV/0!</v>
      </c>
      <c r="Z1075" s="180"/>
    </row>
    <row r="1076" spans="1:26" outlineLevel="1">
      <c r="A1076" s="103"/>
      <c r="B1076" s="185"/>
      <c r="C1076" s="186"/>
      <c r="D1076" s="120"/>
      <c r="E1076" s="120"/>
      <c r="F1076" s="120"/>
      <c r="G1076" s="120"/>
      <c r="H1076" s="120"/>
      <c r="I1076" s="120"/>
      <c r="J1076" s="152"/>
      <c r="K1076" s="152"/>
      <c r="L1076" s="120"/>
      <c r="M1076" s="120"/>
      <c r="N1076" s="120"/>
      <c r="O1076" s="120"/>
      <c r="P1076" s="120"/>
      <c r="Q1076" s="120"/>
      <c r="R1076" s="116">
        <f t="shared" si="237"/>
        <v>0</v>
      </c>
      <c r="S1076" s="116" t="e">
        <f t="shared" si="246"/>
        <v>#DIV/0!</v>
      </c>
      <c r="T1076" s="117">
        <f t="shared" si="238"/>
        <v>0</v>
      </c>
      <c r="U1076" s="117" t="e">
        <f t="shared" si="239"/>
        <v>#DIV/0!</v>
      </c>
      <c r="V1076" s="116">
        <f t="shared" si="240"/>
        <v>0</v>
      </c>
      <c r="W1076" s="116" t="e">
        <f t="shared" si="241"/>
        <v>#DIV/0!</v>
      </c>
      <c r="X1076" s="116">
        <f t="shared" si="242"/>
        <v>0</v>
      </c>
      <c r="Y1076" s="116" t="e">
        <f t="shared" si="243"/>
        <v>#DIV/0!</v>
      </c>
      <c r="Z1076" s="180"/>
    </row>
    <row r="1077" spans="1:26" hidden="1" outlineLevel="1">
      <c r="A1077" s="103">
        <v>21</v>
      </c>
      <c r="B1077" s="176" t="s">
        <v>186</v>
      </c>
      <c r="C1077" s="154" t="s">
        <v>187</v>
      </c>
      <c r="D1077" s="151"/>
      <c r="E1077" s="151"/>
      <c r="F1077" s="151"/>
      <c r="G1077" s="151"/>
      <c r="H1077" s="151"/>
      <c r="I1077" s="151"/>
      <c r="J1077" s="155">
        <f>SUM(J1078:J1084,J1089:J1106)</f>
        <v>0</v>
      </c>
      <c r="K1077" s="155">
        <f>SUM(K1078:K1084,K1089:K1106)</f>
        <v>0</v>
      </c>
      <c r="L1077" s="151"/>
      <c r="M1077" s="151"/>
      <c r="N1077" s="151"/>
      <c r="O1077" s="151"/>
      <c r="P1077" s="151"/>
      <c r="Q1077" s="151"/>
      <c r="R1077" s="116">
        <f t="shared" si="237"/>
        <v>0</v>
      </c>
      <c r="S1077" s="116" t="e">
        <f t="shared" si="246"/>
        <v>#DIV/0!</v>
      </c>
      <c r="T1077" s="117">
        <f t="shared" si="238"/>
        <v>0</v>
      </c>
      <c r="U1077" s="117" t="e">
        <f t="shared" si="239"/>
        <v>#DIV/0!</v>
      </c>
      <c r="V1077" s="116">
        <f t="shared" si="240"/>
        <v>0</v>
      </c>
      <c r="W1077" s="116" t="e">
        <f t="shared" si="241"/>
        <v>#DIV/0!</v>
      </c>
      <c r="X1077" s="116">
        <f t="shared" si="242"/>
        <v>0</v>
      </c>
      <c r="Y1077" s="116" t="e">
        <f t="shared" si="243"/>
        <v>#DIV/0!</v>
      </c>
      <c r="Z1077" s="180"/>
    </row>
    <row r="1078" spans="1:26" hidden="1" outlineLevel="1">
      <c r="A1078" s="103"/>
      <c r="B1078" s="176" t="s">
        <v>134</v>
      </c>
      <c r="C1078" s="154"/>
      <c r="D1078" s="111"/>
      <c r="E1078" s="111"/>
      <c r="F1078" s="111"/>
      <c r="G1078" s="111">
        <f>SUM(G1079:G1085,G1090:G1107)</f>
        <v>0</v>
      </c>
      <c r="H1078" s="111"/>
      <c r="I1078" s="111">
        <f>SUM(I1079:I1085,I1090:I1107)</f>
        <v>0</v>
      </c>
      <c r="J1078" s="158"/>
      <c r="K1078" s="158"/>
      <c r="L1078" s="111"/>
      <c r="M1078" s="111">
        <f>SUM(M1079:M1085,M1090:M1107)</f>
        <v>0</v>
      </c>
      <c r="N1078" s="111"/>
      <c r="O1078" s="111">
        <f>SUM(O1079:O1085,O1090:O1107)</f>
        <v>0</v>
      </c>
      <c r="P1078" s="111"/>
      <c r="Q1078" s="111">
        <f>SUM(Q1079:Q1085,Q1090:Q1107)</f>
        <v>0</v>
      </c>
      <c r="R1078" s="116">
        <f t="shared" si="237"/>
        <v>0</v>
      </c>
      <c r="S1078" s="116" t="e">
        <f t="shared" si="246"/>
        <v>#DIV/0!</v>
      </c>
      <c r="T1078" s="117">
        <f t="shared" si="238"/>
        <v>0</v>
      </c>
      <c r="U1078" s="117" t="e">
        <f t="shared" si="239"/>
        <v>#DIV/0!</v>
      </c>
      <c r="V1078" s="116">
        <f t="shared" si="240"/>
        <v>0</v>
      </c>
      <c r="W1078" s="116" t="e">
        <f t="shared" si="241"/>
        <v>#DIV/0!</v>
      </c>
      <c r="X1078" s="116">
        <f t="shared" si="242"/>
        <v>0</v>
      </c>
      <c r="Y1078" s="116" t="e">
        <f t="shared" si="243"/>
        <v>#DIV/0!</v>
      </c>
      <c r="Z1078" s="180"/>
    </row>
    <row r="1079" spans="1:26" hidden="1" outlineLevel="1">
      <c r="A1079" s="103"/>
      <c r="B1079" s="118" t="s">
        <v>94</v>
      </c>
      <c r="C1079" s="119">
        <v>2111</v>
      </c>
      <c r="D1079" s="156"/>
      <c r="E1079" s="120"/>
      <c r="F1079" s="120"/>
      <c r="G1079" s="120"/>
      <c r="H1079" s="120"/>
      <c r="I1079" s="120"/>
      <c r="J1079" s="177"/>
      <c r="K1079" s="158"/>
      <c r="L1079" s="120"/>
      <c r="M1079" s="120"/>
      <c r="N1079" s="120"/>
      <c r="O1079" s="120"/>
      <c r="P1079" s="120"/>
      <c r="Q1079" s="120"/>
      <c r="R1079" s="116">
        <f t="shared" si="237"/>
        <v>0</v>
      </c>
      <c r="S1079" s="116" t="e">
        <f t="shared" si="246"/>
        <v>#DIV/0!</v>
      </c>
      <c r="T1079" s="117">
        <f t="shared" si="238"/>
        <v>0</v>
      </c>
      <c r="U1079" s="117" t="e">
        <f t="shared" si="239"/>
        <v>#DIV/0!</v>
      </c>
      <c r="V1079" s="116">
        <f t="shared" si="240"/>
        <v>0</v>
      </c>
      <c r="W1079" s="116" t="e">
        <f t="shared" si="241"/>
        <v>#DIV/0!</v>
      </c>
      <c r="X1079" s="116">
        <f t="shared" si="242"/>
        <v>0</v>
      </c>
      <c r="Y1079" s="116" t="e">
        <f t="shared" si="243"/>
        <v>#DIV/0!</v>
      </c>
      <c r="Z1079" s="180"/>
    </row>
    <row r="1080" spans="1:26" hidden="1" outlineLevel="1">
      <c r="A1080" s="103"/>
      <c r="B1080" s="118" t="s">
        <v>135</v>
      </c>
      <c r="C1080" s="119">
        <v>2121</v>
      </c>
      <c r="D1080" s="156"/>
      <c r="E1080" s="120"/>
      <c r="F1080" s="159"/>
      <c r="G1080" s="120"/>
      <c r="H1080" s="159"/>
      <c r="I1080" s="120"/>
      <c r="J1080" s="158"/>
      <c r="K1080" s="158"/>
      <c r="L1080" s="159"/>
      <c r="M1080" s="120"/>
      <c r="N1080" s="159"/>
      <c r="O1080" s="120"/>
      <c r="P1080" s="159"/>
      <c r="Q1080" s="120"/>
      <c r="R1080" s="116">
        <f t="shared" si="237"/>
        <v>0</v>
      </c>
      <c r="S1080" s="116" t="e">
        <f t="shared" si="246"/>
        <v>#DIV/0!</v>
      </c>
      <c r="T1080" s="117">
        <f t="shared" si="238"/>
        <v>0</v>
      </c>
      <c r="U1080" s="117" t="e">
        <f t="shared" si="239"/>
        <v>#DIV/0!</v>
      </c>
      <c r="V1080" s="116">
        <f t="shared" si="240"/>
        <v>0</v>
      </c>
      <c r="W1080" s="116" t="e">
        <f t="shared" si="241"/>
        <v>#DIV/0!</v>
      </c>
      <c r="X1080" s="116">
        <f t="shared" si="242"/>
        <v>0</v>
      </c>
      <c r="Y1080" s="116" t="e">
        <f t="shared" si="243"/>
        <v>#DIV/0!</v>
      </c>
      <c r="Z1080" s="180"/>
    </row>
    <row r="1081" spans="1:26" hidden="1" outlineLevel="1">
      <c r="A1081" s="103"/>
      <c r="B1081" s="160" t="s">
        <v>96</v>
      </c>
      <c r="C1081" s="119">
        <v>2211</v>
      </c>
      <c r="D1081" s="156"/>
      <c r="E1081" s="120"/>
      <c r="F1081" s="120"/>
      <c r="G1081" s="120"/>
      <c r="H1081" s="120"/>
      <c r="I1081" s="120"/>
      <c r="J1081" s="158"/>
      <c r="K1081" s="158"/>
      <c r="L1081" s="120"/>
      <c r="M1081" s="120"/>
      <c r="N1081" s="120"/>
      <c r="O1081" s="120"/>
      <c r="P1081" s="120"/>
      <c r="Q1081" s="120"/>
      <c r="R1081" s="116">
        <f t="shared" si="237"/>
        <v>0</v>
      </c>
      <c r="S1081" s="116" t="e">
        <f t="shared" si="246"/>
        <v>#DIV/0!</v>
      </c>
      <c r="T1081" s="117">
        <f t="shared" si="238"/>
        <v>0</v>
      </c>
      <c r="U1081" s="117" t="e">
        <f t="shared" si="239"/>
        <v>#DIV/0!</v>
      </c>
      <c r="V1081" s="116">
        <f t="shared" si="240"/>
        <v>0</v>
      </c>
      <c r="W1081" s="116" t="e">
        <f t="shared" si="241"/>
        <v>#DIV/0!</v>
      </c>
      <c r="X1081" s="116">
        <f t="shared" si="242"/>
        <v>0</v>
      </c>
      <c r="Y1081" s="116" t="e">
        <f t="shared" si="243"/>
        <v>#DIV/0!</v>
      </c>
      <c r="Z1081" s="180"/>
    </row>
    <row r="1082" spans="1:26" hidden="1" outlineLevel="1">
      <c r="A1082" s="103"/>
      <c r="B1082" s="122" t="s">
        <v>97</v>
      </c>
      <c r="C1082" s="119">
        <v>2212</v>
      </c>
      <c r="D1082" s="156"/>
      <c r="E1082" s="120"/>
      <c r="F1082" s="120"/>
      <c r="G1082" s="120"/>
      <c r="H1082" s="120"/>
      <c r="I1082" s="120"/>
      <c r="J1082" s="158"/>
      <c r="K1082" s="158"/>
      <c r="L1082" s="120"/>
      <c r="M1082" s="120"/>
      <c r="N1082" s="120"/>
      <c r="O1082" s="120"/>
      <c r="P1082" s="120"/>
      <c r="Q1082" s="120"/>
      <c r="R1082" s="116">
        <f t="shared" si="237"/>
        <v>0</v>
      </c>
      <c r="S1082" s="116" t="e">
        <f t="shared" si="246"/>
        <v>#DIV/0!</v>
      </c>
      <c r="T1082" s="117">
        <f t="shared" si="238"/>
        <v>0</v>
      </c>
      <c r="U1082" s="117" t="e">
        <f t="shared" si="239"/>
        <v>#DIV/0!</v>
      </c>
      <c r="V1082" s="116">
        <f t="shared" si="240"/>
        <v>0</v>
      </c>
      <c r="W1082" s="116" t="e">
        <f t="shared" si="241"/>
        <v>#DIV/0!</v>
      </c>
      <c r="X1082" s="116">
        <f t="shared" si="242"/>
        <v>0</v>
      </c>
      <c r="Y1082" s="116" t="e">
        <f t="shared" si="243"/>
        <v>#DIV/0!</v>
      </c>
      <c r="Z1082" s="180"/>
    </row>
    <row r="1083" spans="1:26" hidden="1" outlineLevel="1">
      <c r="A1083" s="103"/>
      <c r="B1083" s="118" t="s">
        <v>98</v>
      </c>
      <c r="C1083" s="119">
        <v>2213</v>
      </c>
      <c r="D1083" s="156"/>
      <c r="E1083" s="120"/>
      <c r="F1083" s="120"/>
      <c r="G1083" s="120"/>
      <c r="H1083" s="120"/>
      <c r="I1083" s="120"/>
      <c r="J1083" s="158"/>
      <c r="K1083" s="158"/>
      <c r="L1083" s="120"/>
      <c r="M1083" s="120"/>
      <c r="N1083" s="120"/>
      <c r="O1083" s="120"/>
      <c r="P1083" s="120"/>
      <c r="Q1083" s="120"/>
      <c r="R1083" s="116">
        <f t="shared" si="237"/>
        <v>0</v>
      </c>
      <c r="S1083" s="116" t="e">
        <f t="shared" si="246"/>
        <v>#DIV/0!</v>
      </c>
      <c r="T1083" s="117">
        <f t="shared" si="238"/>
        <v>0</v>
      </c>
      <c r="U1083" s="117" t="e">
        <f t="shared" si="239"/>
        <v>#DIV/0!</v>
      </c>
      <c r="V1083" s="116">
        <f t="shared" si="240"/>
        <v>0</v>
      </c>
      <c r="W1083" s="116" t="e">
        <f t="shared" si="241"/>
        <v>#DIV/0!</v>
      </c>
      <c r="X1083" s="116">
        <f t="shared" si="242"/>
        <v>0</v>
      </c>
      <c r="Y1083" s="116" t="e">
        <f t="shared" si="243"/>
        <v>#DIV/0!</v>
      </c>
      <c r="Z1083" s="180"/>
    </row>
    <row r="1084" spans="1:26" hidden="1" outlineLevel="1">
      <c r="A1084" s="103"/>
      <c r="B1084" s="118" t="s">
        <v>99</v>
      </c>
      <c r="C1084" s="119">
        <v>2214</v>
      </c>
      <c r="D1084" s="156"/>
      <c r="E1084" s="120"/>
      <c r="F1084" s="120"/>
      <c r="G1084" s="120"/>
      <c r="H1084" s="120"/>
      <c r="I1084" s="120"/>
      <c r="J1084" s="194">
        <f>J1085+J1086+J1087+J1088</f>
        <v>0</v>
      </c>
      <c r="K1084" s="163">
        <f>K1085+K1086+K1087+K1088</f>
        <v>0</v>
      </c>
      <c r="L1084" s="120"/>
      <c r="M1084" s="120"/>
      <c r="N1084" s="120"/>
      <c r="O1084" s="120"/>
      <c r="P1084" s="120"/>
      <c r="Q1084" s="120"/>
      <c r="R1084" s="116">
        <f t="shared" si="237"/>
        <v>0</v>
      </c>
      <c r="S1084" s="116" t="e">
        <f t="shared" si="246"/>
        <v>#DIV/0!</v>
      </c>
      <c r="T1084" s="117">
        <f t="shared" si="238"/>
        <v>0</v>
      </c>
      <c r="U1084" s="117" t="e">
        <f t="shared" si="239"/>
        <v>#DIV/0!</v>
      </c>
      <c r="V1084" s="116">
        <f t="shared" si="240"/>
        <v>0</v>
      </c>
      <c r="W1084" s="116" t="e">
        <f t="shared" si="241"/>
        <v>#DIV/0!</v>
      </c>
      <c r="X1084" s="116">
        <f t="shared" si="242"/>
        <v>0</v>
      </c>
      <c r="Y1084" s="116" t="e">
        <f t="shared" si="243"/>
        <v>#DIV/0!</v>
      </c>
      <c r="Z1084" s="180"/>
    </row>
    <row r="1085" spans="1:26" hidden="1" outlineLevel="1">
      <c r="A1085" s="103"/>
      <c r="B1085" s="161" t="s">
        <v>100</v>
      </c>
      <c r="C1085" s="124">
        <v>2215</v>
      </c>
      <c r="D1085" s="125">
        <f t="shared" ref="D1085:I1085" si="248">D1086+D1087+D1088+D1089</f>
        <v>0</v>
      </c>
      <c r="E1085" s="125">
        <f t="shared" si="248"/>
        <v>0</v>
      </c>
      <c r="F1085" s="125">
        <f t="shared" si="248"/>
        <v>0</v>
      </c>
      <c r="G1085" s="125">
        <f t="shared" si="248"/>
        <v>0</v>
      </c>
      <c r="H1085" s="125">
        <f t="shared" si="248"/>
        <v>0</v>
      </c>
      <c r="I1085" s="125">
        <f t="shared" si="248"/>
        <v>0</v>
      </c>
      <c r="J1085" s="158"/>
      <c r="K1085" s="158"/>
      <c r="L1085" s="125">
        <f t="shared" ref="L1085:Q1085" si="249">L1086+L1087+L1088+L1089</f>
        <v>0</v>
      </c>
      <c r="M1085" s="125">
        <f t="shared" si="249"/>
        <v>0</v>
      </c>
      <c r="N1085" s="125">
        <f t="shared" si="249"/>
        <v>0</v>
      </c>
      <c r="O1085" s="125">
        <f t="shared" si="249"/>
        <v>0</v>
      </c>
      <c r="P1085" s="125">
        <f t="shared" si="249"/>
        <v>0</v>
      </c>
      <c r="Q1085" s="125">
        <f t="shared" si="249"/>
        <v>0</v>
      </c>
      <c r="R1085" s="116">
        <f t="shared" si="237"/>
        <v>0</v>
      </c>
      <c r="S1085" s="116" t="e">
        <f t="shared" si="246"/>
        <v>#DIV/0!</v>
      </c>
      <c r="T1085" s="117">
        <f t="shared" si="238"/>
        <v>0</v>
      </c>
      <c r="U1085" s="117" t="e">
        <f t="shared" si="239"/>
        <v>#DIV/0!</v>
      </c>
      <c r="V1085" s="116">
        <f t="shared" si="240"/>
        <v>0</v>
      </c>
      <c r="W1085" s="116" t="e">
        <f t="shared" si="241"/>
        <v>#DIV/0!</v>
      </c>
      <c r="X1085" s="116">
        <f t="shared" si="242"/>
        <v>0</v>
      </c>
      <c r="Y1085" s="116" t="e">
        <f t="shared" si="243"/>
        <v>#DIV/0!</v>
      </c>
      <c r="Z1085" s="180"/>
    </row>
    <row r="1086" spans="1:26" hidden="1" outlineLevel="1">
      <c r="A1086" s="103"/>
      <c r="B1086" s="126" t="s">
        <v>136</v>
      </c>
      <c r="C1086" s="119">
        <v>22151</v>
      </c>
      <c r="D1086" s="156"/>
      <c r="E1086" s="120"/>
      <c r="F1086" s="120"/>
      <c r="G1086" s="120"/>
      <c r="H1086" s="120"/>
      <c r="I1086" s="120"/>
      <c r="J1086" s="158"/>
      <c r="K1086" s="158"/>
      <c r="L1086" s="120"/>
      <c r="M1086" s="120"/>
      <c r="N1086" s="120"/>
      <c r="O1086" s="120"/>
      <c r="P1086" s="120"/>
      <c r="Q1086" s="120"/>
      <c r="R1086" s="116">
        <f t="shared" si="237"/>
        <v>0</v>
      </c>
      <c r="S1086" s="116" t="e">
        <f t="shared" si="246"/>
        <v>#DIV/0!</v>
      </c>
      <c r="T1086" s="117">
        <f t="shared" si="238"/>
        <v>0</v>
      </c>
      <c r="U1086" s="117" t="e">
        <f t="shared" si="239"/>
        <v>#DIV/0!</v>
      </c>
      <c r="V1086" s="116">
        <f t="shared" si="240"/>
        <v>0</v>
      </c>
      <c r="W1086" s="116" t="e">
        <f t="shared" si="241"/>
        <v>#DIV/0!</v>
      </c>
      <c r="X1086" s="116">
        <f t="shared" si="242"/>
        <v>0</v>
      </c>
      <c r="Y1086" s="116" t="e">
        <f t="shared" si="243"/>
        <v>#DIV/0!</v>
      </c>
      <c r="Z1086" s="180"/>
    </row>
    <row r="1087" spans="1:26" hidden="1" outlineLevel="1">
      <c r="A1087" s="103"/>
      <c r="B1087" s="126" t="s">
        <v>137</v>
      </c>
      <c r="C1087" s="119">
        <v>22152</v>
      </c>
      <c r="D1087" s="156"/>
      <c r="E1087" s="120"/>
      <c r="F1087" s="120"/>
      <c r="G1087" s="120"/>
      <c r="H1087" s="120"/>
      <c r="I1087" s="120"/>
      <c r="J1087" s="158"/>
      <c r="K1087" s="158"/>
      <c r="L1087" s="120"/>
      <c r="M1087" s="120"/>
      <c r="N1087" s="120"/>
      <c r="O1087" s="120"/>
      <c r="P1087" s="120"/>
      <c r="Q1087" s="120"/>
      <c r="R1087" s="116">
        <f t="shared" ref="R1087:R1150" si="250">F1087-D1087</f>
        <v>0</v>
      </c>
      <c r="S1087" s="116" t="e">
        <f t="shared" si="246"/>
        <v>#DIV/0!</v>
      </c>
      <c r="T1087" s="117">
        <f t="shared" ref="T1087:T1150" si="251">L1087-F1087</f>
        <v>0</v>
      </c>
      <c r="U1087" s="117" t="e">
        <f t="shared" ref="U1087:U1150" si="252">L1087/F1087*100</f>
        <v>#DIV/0!</v>
      </c>
      <c r="V1087" s="116">
        <f t="shared" ref="V1087:V1150" si="253">N1087-L1087</f>
        <v>0</v>
      </c>
      <c r="W1087" s="116" t="e">
        <f t="shared" ref="W1087:W1150" si="254">+N1087/L1087*100</f>
        <v>#DIV/0!</v>
      </c>
      <c r="X1087" s="116">
        <f t="shared" ref="X1087:X1150" si="255">P1087-N1087</f>
        <v>0</v>
      </c>
      <c r="Y1087" s="116" t="e">
        <f t="shared" ref="Y1087:Y1150" si="256">+P1087/N1087*100</f>
        <v>#DIV/0!</v>
      </c>
      <c r="Z1087" s="180"/>
    </row>
    <row r="1088" spans="1:26" hidden="1" outlineLevel="1">
      <c r="A1088" s="103"/>
      <c r="B1088" s="126" t="s">
        <v>103</v>
      </c>
      <c r="C1088" s="119">
        <v>22153</v>
      </c>
      <c r="D1088" s="156"/>
      <c r="E1088" s="120"/>
      <c r="F1088" s="120"/>
      <c r="G1088" s="120"/>
      <c r="H1088" s="120"/>
      <c r="I1088" s="120"/>
      <c r="J1088" s="158"/>
      <c r="K1088" s="158"/>
      <c r="L1088" s="120"/>
      <c r="M1088" s="120"/>
      <c r="N1088" s="120"/>
      <c r="O1088" s="120"/>
      <c r="P1088" s="120"/>
      <c r="Q1088" s="120"/>
      <c r="R1088" s="116">
        <f t="shared" si="250"/>
        <v>0</v>
      </c>
      <c r="S1088" s="116" t="e">
        <f t="shared" si="246"/>
        <v>#DIV/0!</v>
      </c>
      <c r="T1088" s="117">
        <f t="shared" si="251"/>
        <v>0</v>
      </c>
      <c r="U1088" s="117" t="e">
        <f t="shared" si="252"/>
        <v>#DIV/0!</v>
      </c>
      <c r="V1088" s="116">
        <f t="shared" si="253"/>
        <v>0</v>
      </c>
      <c r="W1088" s="116" t="e">
        <f t="shared" si="254"/>
        <v>#DIV/0!</v>
      </c>
      <c r="X1088" s="116">
        <f t="shared" si="255"/>
        <v>0</v>
      </c>
      <c r="Y1088" s="116" t="e">
        <f t="shared" si="256"/>
        <v>#DIV/0!</v>
      </c>
      <c r="Z1088" s="180"/>
    </row>
    <row r="1089" spans="1:26" hidden="1" outlineLevel="1">
      <c r="A1089" s="103"/>
      <c r="B1089" s="126" t="s">
        <v>138</v>
      </c>
      <c r="C1089" s="119">
        <v>22154</v>
      </c>
      <c r="D1089" s="156"/>
      <c r="E1089" s="120"/>
      <c r="F1089" s="120"/>
      <c r="G1089" s="120"/>
      <c r="H1089" s="120"/>
      <c r="I1089" s="120"/>
      <c r="J1089" s="158"/>
      <c r="K1089" s="158"/>
      <c r="L1089" s="120"/>
      <c r="M1089" s="120"/>
      <c r="N1089" s="120"/>
      <c r="O1089" s="120"/>
      <c r="P1089" s="120"/>
      <c r="Q1089" s="120"/>
      <c r="R1089" s="116">
        <f t="shared" si="250"/>
        <v>0</v>
      </c>
      <c r="S1089" s="116" t="e">
        <f t="shared" si="246"/>
        <v>#DIV/0!</v>
      </c>
      <c r="T1089" s="117">
        <f t="shared" si="251"/>
        <v>0</v>
      </c>
      <c r="U1089" s="117" t="e">
        <f t="shared" si="252"/>
        <v>#DIV/0!</v>
      </c>
      <c r="V1089" s="116">
        <f t="shared" si="253"/>
        <v>0</v>
      </c>
      <c r="W1089" s="116" t="e">
        <f t="shared" si="254"/>
        <v>#DIV/0!</v>
      </c>
      <c r="X1089" s="116">
        <f t="shared" si="255"/>
        <v>0</v>
      </c>
      <c r="Y1089" s="116" t="e">
        <f t="shared" si="256"/>
        <v>#DIV/0!</v>
      </c>
      <c r="Z1089" s="180"/>
    </row>
    <row r="1090" spans="1:26" hidden="1" outlineLevel="1">
      <c r="A1090" s="103"/>
      <c r="B1090" s="122" t="s">
        <v>105</v>
      </c>
      <c r="C1090" s="119">
        <v>2217</v>
      </c>
      <c r="D1090" s="156"/>
      <c r="E1090" s="120"/>
      <c r="F1090" s="120"/>
      <c r="G1090" s="120"/>
      <c r="H1090" s="120"/>
      <c r="I1090" s="120"/>
      <c r="J1090" s="158"/>
      <c r="K1090" s="158"/>
      <c r="L1090" s="120"/>
      <c r="M1090" s="120"/>
      <c r="N1090" s="120"/>
      <c r="O1090" s="120"/>
      <c r="P1090" s="120"/>
      <c r="Q1090" s="120"/>
      <c r="R1090" s="116">
        <f t="shared" si="250"/>
        <v>0</v>
      </c>
      <c r="S1090" s="116" t="e">
        <f t="shared" si="246"/>
        <v>#DIV/0!</v>
      </c>
      <c r="T1090" s="117">
        <f t="shared" si="251"/>
        <v>0</v>
      </c>
      <c r="U1090" s="117" t="e">
        <f t="shared" si="252"/>
        <v>#DIV/0!</v>
      </c>
      <c r="V1090" s="116">
        <f t="shared" si="253"/>
        <v>0</v>
      </c>
      <c r="W1090" s="116" t="e">
        <f t="shared" si="254"/>
        <v>#DIV/0!</v>
      </c>
      <c r="X1090" s="116">
        <f t="shared" si="255"/>
        <v>0</v>
      </c>
      <c r="Y1090" s="116" t="e">
        <f t="shared" si="256"/>
        <v>#DIV/0!</v>
      </c>
      <c r="Z1090" s="180"/>
    </row>
    <row r="1091" spans="1:26" hidden="1" outlineLevel="1">
      <c r="A1091" s="103"/>
      <c r="B1091" s="118" t="s">
        <v>106</v>
      </c>
      <c r="C1091" s="119">
        <v>2218</v>
      </c>
      <c r="D1091" s="156"/>
      <c r="E1091" s="120"/>
      <c r="F1091" s="120"/>
      <c r="G1091" s="120"/>
      <c r="H1091" s="120"/>
      <c r="I1091" s="120"/>
      <c r="J1091" s="158"/>
      <c r="K1091" s="158"/>
      <c r="L1091" s="120"/>
      <c r="M1091" s="120"/>
      <c r="N1091" s="120"/>
      <c r="O1091" s="120"/>
      <c r="P1091" s="120"/>
      <c r="Q1091" s="120"/>
      <c r="R1091" s="116">
        <f t="shared" si="250"/>
        <v>0</v>
      </c>
      <c r="S1091" s="116" t="e">
        <f t="shared" si="246"/>
        <v>#DIV/0!</v>
      </c>
      <c r="T1091" s="117">
        <f t="shared" si="251"/>
        <v>0</v>
      </c>
      <c r="U1091" s="117" t="e">
        <f t="shared" si="252"/>
        <v>#DIV/0!</v>
      </c>
      <c r="V1091" s="116">
        <f t="shared" si="253"/>
        <v>0</v>
      </c>
      <c r="W1091" s="116" t="e">
        <f t="shared" si="254"/>
        <v>#DIV/0!</v>
      </c>
      <c r="X1091" s="116">
        <f t="shared" si="255"/>
        <v>0</v>
      </c>
      <c r="Y1091" s="116" t="e">
        <f t="shared" si="256"/>
        <v>#DIV/0!</v>
      </c>
      <c r="Z1091" s="180"/>
    </row>
    <row r="1092" spans="1:26" hidden="1" outlineLevel="1">
      <c r="A1092" s="103"/>
      <c r="B1092" s="118" t="s">
        <v>139</v>
      </c>
      <c r="C1092" s="119">
        <v>2221</v>
      </c>
      <c r="D1092" s="156"/>
      <c r="E1092" s="120"/>
      <c r="F1092" s="120"/>
      <c r="G1092" s="120"/>
      <c r="H1092" s="120"/>
      <c r="I1092" s="120"/>
      <c r="J1092" s="158"/>
      <c r="K1092" s="158"/>
      <c r="L1092" s="120"/>
      <c r="M1092" s="120"/>
      <c r="N1092" s="120"/>
      <c r="O1092" s="120"/>
      <c r="P1092" s="120"/>
      <c r="Q1092" s="120"/>
      <c r="R1092" s="116">
        <f t="shared" si="250"/>
        <v>0</v>
      </c>
      <c r="S1092" s="116" t="e">
        <f t="shared" si="246"/>
        <v>#DIV/0!</v>
      </c>
      <c r="T1092" s="117">
        <f t="shared" si="251"/>
        <v>0</v>
      </c>
      <c r="U1092" s="117" t="e">
        <f t="shared" si="252"/>
        <v>#DIV/0!</v>
      </c>
      <c r="V1092" s="116">
        <f t="shared" si="253"/>
        <v>0</v>
      </c>
      <c r="W1092" s="116" t="e">
        <f t="shared" si="254"/>
        <v>#DIV/0!</v>
      </c>
      <c r="X1092" s="116">
        <f t="shared" si="255"/>
        <v>0</v>
      </c>
      <c r="Y1092" s="116" t="e">
        <f t="shared" si="256"/>
        <v>#DIV/0!</v>
      </c>
      <c r="Z1092" s="180"/>
    </row>
    <row r="1093" spans="1:26" ht="25.5" hidden="1" outlineLevel="1">
      <c r="A1093" s="103"/>
      <c r="B1093" s="128" t="s">
        <v>108</v>
      </c>
      <c r="C1093" s="119">
        <v>2222</v>
      </c>
      <c r="D1093" s="156"/>
      <c r="E1093" s="120"/>
      <c r="F1093" s="120"/>
      <c r="G1093" s="120"/>
      <c r="H1093" s="120"/>
      <c r="I1093" s="120"/>
      <c r="J1093" s="158"/>
      <c r="K1093" s="158"/>
      <c r="L1093" s="120"/>
      <c r="M1093" s="120"/>
      <c r="N1093" s="120"/>
      <c r="O1093" s="120"/>
      <c r="P1093" s="120"/>
      <c r="Q1093" s="120"/>
      <c r="R1093" s="116">
        <f t="shared" si="250"/>
        <v>0</v>
      </c>
      <c r="S1093" s="116" t="e">
        <f t="shared" si="246"/>
        <v>#DIV/0!</v>
      </c>
      <c r="T1093" s="117">
        <f t="shared" si="251"/>
        <v>0</v>
      </c>
      <c r="U1093" s="117" t="e">
        <f t="shared" si="252"/>
        <v>#DIV/0!</v>
      </c>
      <c r="V1093" s="116">
        <f t="shared" si="253"/>
        <v>0</v>
      </c>
      <c r="W1093" s="116" t="e">
        <f t="shared" si="254"/>
        <v>#DIV/0!</v>
      </c>
      <c r="X1093" s="116">
        <f t="shared" si="255"/>
        <v>0</v>
      </c>
      <c r="Y1093" s="116" t="e">
        <f t="shared" si="256"/>
        <v>#DIV/0!</v>
      </c>
      <c r="Z1093" s="180"/>
    </row>
    <row r="1094" spans="1:26" ht="25.5" hidden="1" outlineLevel="1">
      <c r="A1094" s="103"/>
      <c r="B1094" s="119" t="s">
        <v>185</v>
      </c>
      <c r="C1094" s="119">
        <v>2223</v>
      </c>
      <c r="D1094" s="156"/>
      <c r="E1094" s="120"/>
      <c r="F1094" s="120"/>
      <c r="G1094" s="120"/>
      <c r="H1094" s="120"/>
      <c r="I1094" s="120"/>
      <c r="J1094" s="158"/>
      <c r="K1094" s="158"/>
      <c r="L1094" s="120"/>
      <c r="M1094" s="120"/>
      <c r="N1094" s="120"/>
      <c r="O1094" s="120"/>
      <c r="P1094" s="120"/>
      <c r="Q1094" s="120"/>
      <c r="R1094" s="116">
        <f t="shared" si="250"/>
        <v>0</v>
      </c>
      <c r="S1094" s="116" t="e">
        <f t="shared" si="246"/>
        <v>#DIV/0!</v>
      </c>
      <c r="T1094" s="117">
        <f t="shared" si="251"/>
        <v>0</v>
      </c>
      <c r="U1094" s="117" t="e">
        <f t="shared" si="252"/>
        <v>#DIV/0!</v>
      </c>
      <c r="V1094" s="116">
        <f t="shared" si="253"/>
        <v>0</v>
      </c>
      <c r="W1094" s="116" t="e">
        <f t="shared" si="254"/>
        <v>#DIV/0!</v>
      </c>
      <c r="X1094" s="116">
        <f t="shared" si="255"/>
        <v>0</v>
      </c>
      <c r="Y1094" s="116" t="e">
        <f t="shared" si="256"/>
        <v>#DIV/0!</v>
      </c>
      <c r="Z1094" s="180"/>
    </row>
    <row r="1095" spans="1:26" hidden="1" outlineLevel="1">
      <c r="A1095" s="103"/>
      <c r="B1095" s="128" t="s">
        <v>145</v>
      </c>
      <c r="C1095" s="119">
        <v>2224</v>
      </c>
      <c r="D1095" s="156"/>
      <c r="E1095" s="120"/>
      <c r="F1095" s="120"/>
      <c r="G1095" s="120"/>
      <c r="H1095" s="120"/>
      <c r="I1095" s="120"/>
      <c r="J1095" s="158"/>
      <c r="K1095" s="158"/>
      <c r="L1095" s="120"/>
      <c r="M1095" s="120"/>
      <c r="N1095" s="120"/>
      <c r="O1095" s="120"/>
      <c r="P1095" s="120"/>
      <c r="Q1095" s="120"/>
      <c r="R1095" s="116">
        <f t="shared" si="250"/>
        <v>0</v>
      </c>
      <c r="S1095" s="116" t="e">
        <f t="shared" si="246"/>
        <v>#DIV/0!</v>
      </c>
      <c r="T1095" s="117">
        <f t="shared" si="251"/>
        <v>0</v>
      </c>
      <c r="U1095" s="117" t="e">
        <f t="shared" si="252"/>
        <v>#DIV/0!</v>
      </c>
      <c r="V1095" s="116">
        <f t="shared" si="253"/>
        <v>0</v>
      </c>
      <c r="W1095" s="116" t="e">
        <f t="shared" si="254"/>
        <v>#DIV/0!</v>
      </c>
      <c r="X1095" s="116">
        <f t="shared" si="255"/>
        <v>0</v>
      </c>
      <c r="Y1095" s="116" t="e">
        <f t="shared" si="256"/>
        <v>#DIV/0!</v>
      </c>
      <c r="Z1095" s="180"/>
    </row>
    <row r="1096" spans="1:26" ht="13.5" hidden="1" customHeight="1" outlineLevel="1">
      <c r="A1096" s="103"/>
      <c r="B1096" s="128" t="s">
        <v>140</v>
      </c>
      <c r="C1096" s="119">
        <v>2225</v>
      </c>
      <c r="D1096" s="156"/>
      <c r="E1096" s="120"/>
      <c r="F1096" s="120"/>
      <c r="G1096" s="120"/>
      <c r="H1096" s="120"/>
      <c r="I1096" s="120"/>
      <c r="J1096" s="158"/>
      <c r="K1096" s="158"/>
      <c r="L1096" s="120"/>
      <c r="M1096" s="120"/>
      <c r="N1096" s="120"/>
      <c r="O1096" s="120"/>
      <c r="P1096" s="120"/>
      <c r="Q1096" s="120"/>
      <c r="R1096" s="116">
        <f t="shared" si="250"/>
        <v>0</v>
      </c>
      <c r="S1096" s="116" t="e">
        <f t="shared" si="246"/>
        <v>#DIV/0!</v>
      </c>
      <c r="T1096" s="117">
        <f t="shared" si="251"/>
        <v>0</v>
      </c>
      <c r="U1096" s="117" t="e">
        <f t="shared" si="252"/>
        <v>#DIV/0!</v>
      </c>
      <c r="V1096" s="116">
        <f t="shared" si="253"/>
        <v>0</v>
      </c>
      <c r="W1096" s="116" t="e">
        <f t="shared" si="254"/>
        <v>#DIV/0!</v>
      </c>
      <c r="X1096" s="116">
        <f t="shared" si="255"/>
        <v>0</v>
      </c>
      <c r="Y1096" s="116" t="e">
        <f t="shared" si="256"/>
        <v>#DIV/0!</v>
      </c>
      <c r="Z1096" s="180"/>
    </row>
    <row r="1097" spans="1:26" ht="13.5" hidden="1" customHeight="1" outlineLevel="1">
      <c r="A1097" s="103"/>
      <c r="B1097" s="128" t="s">
        <v>141</v>
      </c>
      <c r="C1097" s="119">
        <v>2231</v>
      </c>
      <c r="D1097" s="156"/>
      <c r="E1097" s="120"/>
      <c r="F1097" s="120"/>
      <c r="G1097" s="120"/>
      <c r="H1097" s="120"/>
      <c r="I1097" s="120"/>
      <c r="J1097" s="158"/>
      <c r="K1097" s="158"/>
      <c r="L1097" s="120"/>
      <c r="M1097" s="120"/>
      <c r="N1097" s="120"/>
      <c r="O1097" s="120"/>
      <c r="P1097" s="120"/>
      <c r="Q1097" s="120"/>
      <c r="R1097" s="116">
        <f t="shared" si="250"/>
        <v>0</v>
      </c>
      <c r="S1097" s="116" t="e">
        <f t="shared" si="246"/>
        <v>#DIV/0!</v>
      </c>
      <c r="T1097" s="117">
        <f t="shared" si="251"/>
        <v>0</v>
      </c>
      <c r="U1097" s="117" t="e">
        <f t="shared" si="252"/>
        <v>#DIV/0!</v>
      </c>
      <c r="V1097" s="116">
        <f t="shared" si="253"/>
        <v>0</v>
      </c>
      <c r="W1097" s="116" t="e">
        <f t="shared" si="254"/>
        <v>#DIV/0!</v>
      </c>
      <c r="X1097" s="116">
        <f t="shared" si="255"/>
        <v>0</v>
      </c>
      <c r="Y1097" s="116" t="e">
        <f t="shared" si="256"/>
        <v>#DIV/0!</v>
      </c>
      <c r="Z1097" s="180"/>
    </row>
    <row r="1098" spans="1:26" ht="13.5" hidden="1" customHeight="1" outlineLevel="1">
      <c r="A1098" s="103"/>
      <c r="B1098" s="128" t="s">
        <v>113</v>
      </c>
      <c r="C1098" s="119">
        <v>22311100</v>
      </c>
      <c r="D1098" s="156"/>
      <c r="E1098" s="120"/>
      <c r="F1098" s="120"/>
      <c r="G1098" s="120"/>
      <c r="H1098" s="120"/>
      <c r="I1098" s="120"/>
      <c r="J1098" s="158"/>
      <c r="K1098" s="158"/>
      <c r="L1098" s="120"/>
      <c r="M1098" s="120"/>
      <c r="N1098" s="120"/>
      <c r="O1098" s="120"/>
      <c r="P1098" s="120"/>
      <c r="Q1098" s="120"/>
      <c r="R1098" s="116">
        <f t="shared" si="250"/>
        <v>0</v>
      </c>
      <c r="S1098" s="116" t="e">
        <f t="shared" si="246"/>
        <v>#DIV/0!</v>
      </c>
      <c r="T1098" s="117">
        <f t="shared" si="251"/>
        <v>0</v>
      </c>
      <c r="U1098" s="117" t="e">
        <f t="shared" si="252"/>
        <v>#DIV/0!</v>
      </c>
      <c r="V1098" s="116">
        <f t="shared" si="253"/>
        <v>0</v>
      </c>
      <c r="W1098" s="116" t="e">
        <f t="shared" si="254"/>
        <v>#DIV/0!</v>
      </c>
      <c r="X1098" s="116">
        <f t="shared" si="255"/>
        <v>0</v>
      </c>
      <c r="Y1098" s="116" t="e">
        <f t="shared" si="256"/>
        <v>#DIV/0!</v>
      </c>
      <c r="Z1098" s="180"/>
    </row>
    <row r="1099" spans="1:26" ht="13.5" hidden="1" customHeight="1" outlineLevel="1">
      <c r="A1099" s="103"/>
      <c r="B1099" s="128" t="s">
        <v>114</v>
      </c>
      <c r="C1099" s="119">
        <v>22311200</v>
      </c>
      <c r="D1099" s="156"/>
      <c r="E1099" s="120"/>
      <c r="F1099" s="120"/>
      <c r="G1099" s="120"/>
      <c r="H1099" s="120"/>
      <c r="I1099" s="120"/>
      <c r="J1099" s="158"/>
      <c r="K1099" s="158"/>
      <c r="L1099" s="120"/>
      <c r="M1099" s="120"/>
      <c r="N1099" s="120"/>
      <c r="O1099" s="120"/>
      <c r="P1099" s="120"/>
      <c r="Q1099" s="120"/>
      <c r="R1099" s="116">
        <f t="shared" si="250"/>
        <v>0</v>
      </c>
      <c r="S1099" s="116" t="e">
        <f t="shared" si="246"/>
        <v>#DIV/0!</v>
      </c>
      <c r="T1099" s="117">
        <f t="shared" si="251"/>
        <v>0</v>
      </c>
      <c r="U1099" s="117" t="e">
        <f t="shared" si="252"/>
        <v>#DIV/0!</v>
      </c>
      <c r="V1099" s="116">
        <f t="shared" si="253"/>
        <v>0</v>
      </c>
      <c r="W1099" s="116" t="e">
        <f t="shared" si="254"/>
        <v>#DIV/0!</v>
      </c>
      <c r="X1099" s="116">
        <f t="shared" si="255"/>
        <v>0</v>
      </c>
      <c r="Y1099" s="116" t="e">
        <f t="shared" si="256"/>
        <v>#DIV/0!</v>
      </c>
      <c r="Z1099" s="180"/>
    </row>
    <row r="1100" spans="1:26" ht="13.5" hidden="1" customHeight="1" outlineLevel="1">
      <c r="A1100" s="103"/>
      <c r="B1100" s="128" t="s">
        <v>115</v>
      </c>
      <c r="C1100" s="119">
        <v>22311300</v>
      </c>
      <c r="D1100" s="156"/>
      <c r="E1100" s="120"/>
      <c r="F1100" s="120"/>
      <c r="G1100" s="120"/>
      <c r="H1100" s="120"/>
      <c r="I1100" s="120"/>
      <c r="J1100" s="158"/>
      <c r="K1100" s="158"/>
      <c r="L1100" s="120"/>
      <c r="M1100" s="120"/>
      <c r="N1100" s="120"/>
      <c r="O1100" s="120"/>
      <c r="P1100" s="120"/>
      <c r="Q1100" s="120"/>
      <c r="R1100" s="116">
        <f t="shared" si="250"/>
        <v>0</v>
      </c>
      <c r="S1100" s="116" t="e">
        <f t="shared" si="246"/>
        <v>#DIV/0!</v>
      </c>
      <c r="T1100" s="117">
        <f t="shared" si="251"/>
        <v>0</v>
      </c>
      <c r="U1100" s="117" t="e">
        <f t="shared" si="252"/>
        <v>#DIV/0!</v>
      </c>
      <c r="V1100" s="116">
        <f t="shared" si="253"/>
        <v>0</v>
      </c>
      <c r="W1100" s="116" t="e">
        <f t="shared" si="254"/>
        <v>#DIV/0!</v>
      </c>
      <c r="X1100" s="116">
        <f t="shared" si="255"/>
        <v>0</v>
      </c>
      <c r="Y1100" s="116" t="e">
        <f t="shared" si="256"/>
        <v>#DIV/0!</v>
      </c>
      <c r="Z1100" s="180"/>
    </row>
    <row r="1101" spans="1:26" ht="13.5" hidden="1" customHeight="1" outlineLevel="1">
      <c r="A1101" s="103"/>
      <c r="B1101" s="128" t="s">
        <v>116</v>
      </c>
      <c r="C1101" s="119">
        <v>22311400</v>
      </c>
      <c r="D1101" s="156"/>
      <c r="E1101" s="120"/>
      <c r="F1101" s="120"/>
      <c r="G1101" s="120"/>
      <c r="H1101" s="120"/>
      <c r="I1101" s="120"/>
      <c r="J1101" s="158"/>
      <c r="K1101" s="158"/>
      <c r="L1101" s="120"/>
      <c r="M1101" s="120"/>
      <c r="N1101" s="120"/>
      <c r="O1101" s="120"/>
      <c r="P1101" s="120"/>
      <c r="Q1101" s="120"/>
      <c r="R1101" s="116">
        <f t="shared" si="250"/>
        <v>0</v>
      </c>
      <c r="S1101" s="116" t="e">
        <f t="shared" si="246"/>
        <v>#DIV/0!</v>
      </c>
      <c r="T1101" s="117">
        <f t="shared" si="251"/>
        <v>0</v>
      </c>
      <c r="U1101" s="117" t="e">
        <f t="shared" si="252"/>
        <v>#DIV/0!</v>
      </c>
      <c r="V1101" s="116">
        <f t="shared" si="253"/>
        <v>0</v>
      </c>
      <c r="W1101" s="116" t="e">
        <f t="shared" si="254"/>
        <v>#DIV/0!</v>
      </c>
      <c r="X1101" s="116">
        <f t="shared" si="255"/>
        <v>0</v>
      </c>
      <c r="Y1101" s="116" t="e">
        <f t="shared" si="256"/>
        <v>#DIV/0!</v>
      </c>
      <c r="Z1101" s="180"/>
    </row>
    <row r="1102" spans="1:26" ht="13.5" hidden="1" customHeight="1" outlineLevel="1">
      <c r="A1102" s="103"/>
      <c r="B1102" s="128" t="s">
        <v>117</v>
      </c>
      <c r="C1102" s="119">
        <v>2235</v>
      </c>
      <c r="D1102" s="156"/>
      <c r="E1102" s="120"/>
      <c r="F1102" s="120"/>
      <c r="G1102" s="120"/>
      <c r="H1102" s="120"/>
      <c r="I1102" s="120"/>
      <c r="J1102" s="158"/>
      <c r="K1102" s="158"/>
      <c r="L1102" s="120"/>
      <c r="M1102" s="120"/>
      <c r="N1102" s="120"/>
      <c r="O1102" s="120"/>
      <c r="P1102" s="120"/>
      <c r="Q1102" s="120"/>
      <c r="R1102" s="116">
        <f t="shared" si="250"/>
        <v>0</v>
      </c>
      <c r="S1102" s="116" t="e">
        <f t="shared" si="246"/>
        <v>#DIV/0!</v>
      </c>
      <c r="T1102" s="117">
        <f t="shared" si="251"/>
        <v>0</v>
      </c>
      <c r="U1102" s="117" t="e">
        <f t="shared" si="252"/>
        <v>#DIV/0!</v>
      </c>
      <c r="V1102" s="116">
        <f t="shared" si="253"/>
        <v>0</v>
      </c>
      <c r="W1102" s="116" t="e">
        <f t="shared" si="254"/>
        <v>#DIV/0!</v>
      </c>
      <c r="X1102" s="116">
        <f t="shared" si="255"/>
        <v>0</v>
      </c>
      <c r="Y1102" s="116" t="e">
        <f t="shared" si="256"/>
        <v>#DIV/0!</v>
      </c>
      <c r="Z1102" s="180"/>
    </row>
    <row r="1103" spans="1:26" ht="13.5" hidden="1" customHeight="1" outlineLevel="1">
      <c r="A1103" s="103"/>
      <c r="B1103" s="118" t="s">
        <v>118</v>
      </c>
      <c r="C1103" s="135">
        <v>2511</v>
      </c>
      <c r="D1103" s="156"/>
      <c r="E1103" s="120"/>
      <c r="F1103" s="120"/>
      <c r="G1103" s="120"/>
      <c r="H1103" s="120"/>
      <c r="I1103" s="120"/>
      <c r="J1103" s="158"/>
      <c r="K1103" s="158"/>
      <c r="L1103" s="120"/>
      <c r="M1103" s="120"/>
      <c r="N1103" s="120"/>
      <c r="O1103" s="120"/>
      <c r="P1103" s="120"/>
      <c r="Q1103" s="120"/>
      <c r="R1103" s="116">
        <f t="shared" si="250"/>
        <v>0</v>
      </c>
      <c r="S1103" s="116" t="e">
        <f t="shared" si="246"/>
        <v>#DIV/0!</v>
      </c>
      <c r="T1103" s="117">
        <f t="shared" si="251"/>
        <v>0</v>
      </c>
      <c r="U1103" s="117" t="e">
        <f t="shared" si="252"/>
        <v>#DIV/0!</v>
      </c>
      <c r="V1103" s="116">
        <f t="shared" si="253"/>
        <v>0</v>
      </c>
      <c r="W1103" s="116" t="e">
        <f t="shared" si="254"/>
        <v>#DIV/0!</v>
      </c>
      <c r="X1103" s="116">
        <f t="shared" si="255"/>
        <v>0</v>
      </c>
      <c r="Y1103" s="116" t="e">
        <f t="shared" si="256"/>
        <v>#DIV/0!</v>
      </c>
      <c r="Z1103" s="180"/>
    </row>
    <row r="1104" spans="1:26" ht="13.5" hidden="1" customHeight="1" outlineLevel="1">
      <c r="A1104" s="103"/>
      <c r="B1104" s="118" t="s">
        <v>119</v>
      </c>
      <c r="C1104" s="135">
        <v>2512</v>
      </c>
      <c r="D1104" s="156"/>
      <c r="E1104" s="120"/>
      <c r="F1104" s="120"/>
      <c r="G1104" s="120"/>
      <c r="H1104" s="120"/>
      <c r="I1104" s="120"/>
      <c r="J1104" s="158"/>
      <c r="K1104" s="158"/>
      <c r="L1104" s="120"/>
      <c r="M1104" s="120"/>
      <c r="N1104" s="120"/>
      <c r="O1104" s="120"/>
      <c r="P1104" s="120"/>
      <c r="Q1104" s="120"/>
      <c r="R1104" s="116">
        <f t="shared" si="250"/>
        <v>0</v>
      </c>
      <c r="S1104" s="116" t="e">
        <f t="shared" ref="S1104:S1167" si="257">+F1104/D1104*100</f>
        <v>#DIV/0!</v>
      </c>
      <c r="T1104" s="117">
        <f t="shared" si="251"/>
        <v>0</v>
      </c>
      <c r="U1104" s="117" t="e">
        <f t="shared" si="252"/>
        <v>#DIV/0!</v>
      </c>
      <c r="V1104" s="116">
        <f t="shared" si="253"/>
        <v>0</v>
      </c>
      <c r="W1104" s="116" t="e">
        <f t="shared" si="254"/>
        <v>#DIV/0!</v>
      </c>
      <c r="X1104" s="116">
        <f t="shared" si="255"/>
        <v>0</v>
      </c>
      <c r="Y1104" s="116" t="e">
        <f t="shared" si="256"/>
        <v>#DIV/0!</v>
      </c>
      <c r="Z1104" s="180"/>
    </row>
    <row r="1105" spans="1:26" ht="13.5" hidden="1" customHeight="1" outlineLevel="1">
      <c r="A1105" s="103"/>
      <c r="B1105" s="118" t="s">
        <v>146</v>
      </c>
      <c r="C1105" s="135">
        <v>2521</v>
      </c>
      <c r="D1105" s="156"/>
      <c r="E1105" s="120"/>
      <c r="F1105" s="120"/>
      <c r="G1105" s="120"/>
      <c r="H1105" s="120"/>
      <c r="I1105" s="120"/>
      <c r="J1105" s="158"/>
      <c r="K1105" s="158"/>
      <c r="L1105" s="120"/>
      <c r="M1105" s="120"/>
      <c r="N1105" s="120"/>
      <c r="O1105" s="120"/>
      <c r="P1105" s="120"/>
      <c r="Q1105" s="120"/>
      <c r="R1105" s="116">
        <f t="shared" si="250"/>
        <v>0</v>
      </c>
      <c r="S1105" s="116" t="e">
        <f t="shared" si="257"/>
        <v>#DIV/0!</v>
      </c>
      <c r="T1105" s="117">
        <f t="shared" si="251"/>
        <v>0</v>
      </c>
      <c r="U1105" s="117" t="e">
        <f t="shared" si="252"/>
        <v>#DIV/0!</v>
      </c>
      <c r="V1105" s="116">
        <f t="shared" si="253"/>
        <v>0</v>
      </c>
      <c r="W1105" s="116" t="e">
        <f t="shared" si="254"/>
        <v>#DIV/0!</v>
      </c>
      <c r="X1105" s="116">
        <f t="shared" si="255"/>
        <v>0</v>
      </c>
      <c r="Y1105" s="116" t="e">
        <f t="shared" si="256"/>
        <v>#DIV/0!</v>
      </c>
      <c r="Z1105" s="180"/>
    </row>
    <row r="1106" spans="1:26" ht="13.5" hidden="1" customHeight="1" outlineLevel="1">
      <c r="A1106" s="103"/>
      <c r="B1106" s="136" t="s">
        <v>121</v>
      </c>
      <c r="C1106" s="119">
        <v>2721</v>
      </c>
      <c r="D1106" s="120"/>
      <c r="E1106" s="120"/>
      <c r="F1106" s="120"/>
      <c r="G1106" s="120"/>
      <c r="H1106" s="120"/>
      <c r="I1106" s="120"/>
      <c r="J1106" s="155">
        <f>SUM(J1107:J1109)</f>
        <v>0</v>
      </c>
      <c r="K1106" s="169">
        <f>SUM(K1107:K1109)</f>
        <v>0</v>
      </c>
      <c r="L1106" s="120"/>
      <c r="M1106" s="120"/>
      <c r="N1106" s="120"/>
      <c r="O1106" s="120"/>
      <c r="P1106" s="120"/>
      <c r="Q1106" s="120"/>
      <c r="R1106" s="116">
        <f t="shared" si="250"/>
        <v>0</v>
      </c>
      <c r="S1106" s="116" t="e">
        <f t="shared" si="257"/>
        <v>#DIV/0!</v>
      </c>
      <c r="T1106" s="117">
        <f t="shared" si="251"/>
        <v>0</v>
      </c>
      <c r="U1106" s="117" t="e">
        <f t="shared" si="252"/>
        <v>#DIV/0!</v>
      </c>
      <c r="V1106" s="116">
        <f t="shared" si="253"/>
        <v>0</v>
      </c>
      <c r="W1106" s="116" t="e">
        <f t="shared" si="254"/>
        <v>#DIV/0!</v>
      </c>
      <c r="X1106" s="116">
        <f t="shared" si="255"/>
        <v>0</v>
      </c>
      <c r="Y1106" s="116" t="e">
        <f t="shared" si="256"/>
        <v>#DIV/0!</v>
      </c>
      <c r="Z1106" s="180"/>
    </row>
    <row r="1107" spans="1:26" hidden="1" outlineLevel="1">
      <c r="A1107" s="103"/>
      <c r="B1107" s="140" t="s">
        <v>126</v>
      </c>
      <c r="C1107" s="119"/>
      <c r="D1107" s="141">
        <f t="shared" ref="D1107:I1107" si="258">SUM(D1108:D1110)</f>
        <v>0</v>
      </c>
      <c r="E1107" s="141">
        <f t="shared" si="258"/>
        <v>0</v>
      </c>
      <c r="F1107" s="141">
        <f t="shared" si="258"/>
        <v>0</v>
      </c>
      <c r="G1107" s="141">
        <f t="shared" si="258"/>
        <v>0</v>
      </c>
      <c r="H1107" s="141">
        <f t="shared" si="258"/>
        <v>0</v>
      </c>
      <c r="I1107" s="141">
        <f t="shared" si="258"/>
        <v>0</v>
      </c>
      <c r="J1107" s="158"/>
      <c r="K1107" s="158"/>
      <c r="L1107" s="141">
        <f t="shared" ref="L1107:Q1107" si="259">SUM(L1108:L1110)</f>
        <v>0</v>
      </c>
      <c r="M1107" s="141">
        <f t="shared" si="259"/>
        <v>0</v>
      </c>
      <c r="N1107" s="141">
        <f t="shared" si="259"/>
        <v>0</v>
      </c>
      <c r="O1107" s="141">
        <f t="shared" si="259"/>
        <v>0</v>
      </c>
      <c r="P1107" s="141">
        <f t="shared" si="259"/>
        <v>0</v>
      </c>
      <c r="Q1107" s="141">
        <f t="shared" si="259"/>
        <v>0</v>
      </c>
      <c r="R1107" s="116">
        <f t="shared" si="250"/>
        <v>0</v>
      </c>
      <c r="S1107" s="116" t="e">
        <f t="shared" si="257"/>
        <v>#DIV/0!</v>
      </c>
      <c r="T1107" s="117">
        <f t="shared" si="251"/>
        <v>0</v>
      </c>
      <c r="U1107" s="117" t="e">
        <f t="shared" si="252"/>
        <v>#DIV/0!</v>
      </c>
      <c r="V1107" s="116">
        <f t="shared" si="253"/>
        <v>0</v>
      </c>
      <c r="W1107" s="116" t="e">
        <f t="shared" si="254"/>
        <v>#DIV/0!</v>
      </c>
      <c r="X1107" s="116">
        <f t="shared" si="255"/>
        <v>0</v>
      </c>
      <c r="Y1107" s="116" t="e">
        <f t="shared" si="256"/>
        <v>#DIV/0!</v>
      </c>
      <c r="Z1107" s="180"/>
    </row>
    <row r="1108" spans="1:26" hidden="1" outlineLevel="1">
      <c r="A1108" s="103"/>
      <c r="B1108" s="118" t="s">
        <v>127</v>
      </c>
      <c r="C1108" s="119">
        <v>3111</v>
      </c>
      <c r="D1108" s="120"/>
      <c r="E1108" s="120"/>
      <c r="F1108" s="120"/>
      <c r="G1108" s="120"/>
      <c r="H1108" s="120"/>
      <c r="I1108" s="120"/>
      <c r="J1108" s="158"/>
      <c r="K1108" s="158"/>
      <c r="L1108" s="120"/>
      <c r="M1108" s="120"/>
      <c r="N1108" s="120"/>
      <c r="O1108" s="120"/>
      <c r="P1108" s="120"/>
      <c r="Q1108" s="120"/>
      <c r="R1108" s="116">
        <f t="shared" si="250"/>
        <v>0</v>
      </c>
      <c r="S1108" s="116" t="e">
        <f t="shared" si="257"/>
        <v>#DIV/0!</v>
      </c>
      <c r="T1108" s="117">
        <f t="shared" si="251"/>
        <v>0</v>
      </c>
      <c r="U1108" s="117" t="e">
        <f t="shared" si="252"/>
        <v>#DIV/0!</v>
      </c>
      <c r="V1108" s="116">
        <f t="shared" si="253"/>
        <v>0</v>
      </c>
      <c r="W1108" s="116" t="e">
        <f t="shared" si="254"/>
        <v>#DIV/0!</v>
      </c>
      <c r="X1108" s="116">
        <f t="shared" si="255"/>
        <v>0</v>
      </c>
      <c r="Y1108" s="116" t="e">
        <f t="shared" si="256"/>
        <v>#DIV/0!</v>
      </c>
      <c r="Z1108" s="180"/>
    </row>
    <row r="1109" spans="1:26" hidden="1" outlineLevel="1">
      <c r="A1109" s="103"/>
      <c r="B1109" s="118" t="s">
        <v>128</v>
      </c>
      <c r="C1109" s="119">
        <v>3112</v>
      </c>
      <c r="D1109" s="120"/>
      <c r="E1109" s="120"/>
      <c r="F1109" s="120"/>
      <c r="G1109" s="120"/>
      <c r="H1109" s="120"/>
      <c r="I1109" s="120"/>
      <c r="J1109" s="158"/>
      <c r="K1109" s="158"/>
      <c r="L1109" s="120"/>
      <c r="M1109" s="120"/>
      <c r="N1109" s="120"/>
      <c r="O1109" s="120"/>
      <c r="P1109" s="120"/>
      <c r="Q1109" s="120"/>
      <c r="R1109" s="116">
        <f t="shared" si="250"/>
        <v>0</v>
      </c>
      <c r="S1109" s="116" t="e">
        <f t="shared" si="257"/>
        <v>#DIV/0!</v>
      </c>
      <c r="T1109" s="117">
        <f t="shared" si="251"/>
        <v>0</v>
      </c>
      <c r="U1109" s="117" t="e">
        <f t="shared" si="252"/>
        <v>#DIV/0!</v>
      </c>
      <c r="V1109" s="116">
        <f t="shared" si="253"/>
        <v>0</v>
      </c>
      <c r="W1109" s="116" t="e">
        <f t="shared" si="254"/>
        <v>#DIV/0!</v>
      </c>
      <c r="X1109" s="116">
        <f t="shared" si="255"/>
        <v>0</v>
      </c>
      <c r="Y1109" s="116" t="e">
        <f t="shared" si="256"/>
        <v>#DIV/0!</v>
      </c>
      <c r="Z1109" s="180"/>
    </row>
    <row r="1110" spans="1:26" hidden="1" outlineLevel="1">
      <c r="A1110" s="103"/>
      <c r="B1110" s="118" t="s">
        <v>129</v>
      </c>
      <c r="C1110" s="119">
        <v>3113</v>
      </c>
      <c r="D1110" s="120"/>
      <c r="E1110" s="120"/>
      <c r="F1110" s="120"/>
      <c r="G1110" s="120"/>
      <c r="H1110" s="120"/>
      <c r="I1110" s="120"/>
      <c r="J1110" s="158"/>
      <c r="K1110" s="158"/>
      <c r="L1110" s="120"/>
      <c r="M1110" s="120"/>
      <c r="N1110" s="120"/>
      <c r="O1110" s="120"/>
      <c r="P1110" s="120"/>
      <c r="Q1110" s="120"/>
      <c r="R1110" s="116">
        <f t="shared" si="250"/>
        <v>0</v>
      </c>
      <c r="S1110" s="116" t="e">
        <f t="shared" si="257"/>
        <v>#DIV/0!</v>
      </c>
      <c r="T1110" s="117">
        <f t="shared" si="251"/>
        <v>0</v>
      </c>
      <c r="U1110" s="117" t="e">
        <f t="shared" si="252"/>
        <v>#DIV/0!</v>
      </c>
      <c r="V1110" s="116">
        <f t="shared" si="253"/>
        <v>0</v>
      </c>
      <c r="W1110" s="116" t="e">
        <f t="shared" si="254"/>
        <v>#DIV/0!</v>
      </c>
      <c r="X1110" s="116">
        <f t="shared" si="255"/>
        <v>0</v>
      </c>
      <c r="Y1110" s="116" t="e">
        <f t="shared" si="256"/>
        <v>#DIV/0!</v>
      </c>
      <c r="Z1110" s="180"/>
    </row>
    <row r="1111" spans="1:26" outlineLevel="1">
      <c r="A1111" s="103"/>
      <c r="B1111" s="185"/>
      <c r="C1111" s="186"/>
      <c r="D1111" s="120"/>
      <c r="E1111" s="120"/>
      <c r="F1111" s="120"/>
      <c r="G1111" s="120"/>
      <c r="H1111" s="120"/>
      <c r="I1111" s="120"/>
      <c r="J1111" s="158"/>
      <c r="K1111" s="158"/>
      <c r="L1111" s="120"/>
      <c r="M1111" s="120"/>
      <c r="N1111" s="120"/>
      <c r="O1111" s="120"/>
      <c r="P1111" s="120"/>
      <c r="Q1111" s="120"/>
      <c r="R1111" s="116">
        <f t="shared" si="250"/>
        <v>0</v>
      </c>
      <c r="S1111" s="116" t="e">
        <f t="shared" si="257"/>
        <v>#DIV/0!</v>
      </c>
      <c r="T1111" s="117">
        <f t="shared" si="251"/>
        <v>0</v>
      </c>
      <c r="U1111" s="117" t="e">
        <f t="shared" si="252"/>
        <v>#DIV/0!</v>
      </c>
      <c r="V1111" s="116">
        <f t="shared" si="253"/>
        <v>0</v>
      </c>
      <c r="W1111" s="116" t="e">
        <f t="shared" si="254"/>
        <v>#DIV/0!</v>
      </c>
      <c r="X1111" s="116">
        <f t="shared" si="255"/>
        <v>0</v>
      </c>
      <c r="Y1111" s="116" t="e">
        <f t="shared" si="256"/>
        <v>#DIV/0!</v>
      </c>
      <c r="Z1111" s="180"/>
    </row>
    <row r="1112" spans="1:26" outlineLevel="1">
      <c r="A1112" s="103">
        <v>22</v>
      </c>
      <c r="B1112" s="176" t="s">
        <v>188</v>
      </c>
      <c r="C1112" s="154" t="s">
        <v>189</v>
      </c>
      <c r="D1112" s="151"/>
      <c r="E1112" s="151"/>
      <c r="F1112" s="151"/>
      <c r="G1112" s="151"/>
      <c r="H1112" s="151"/>
      <c r="I1112" s="151"/>
      <c r="J1112" s="152"/>
      <c r="K1112" s="152"/>
      <c r="L1112" s="151"/>
      <c r="M1112" s="151"/>
      <c r="N1112" s="151"/>
      <c r="O1112" s="151"/>
      <c r="P1112" s="151"/>
      <c r="Q1112" s="151"/>
      <c r="R1112" s="116">
        <f t="shared" si="250"/>
        <v>0</v>
      </c>
      <c r="S1112" s="116" t="e">
        <f t="shared" si="257"/>
        <v>#DIV/0!</v>
      </c>
      <c r="T1112" s="117">
        <f t="shared" si="251"/>
        <v>0</v>
      </c>
      <c r="U1112" s="117" t="e">
        <f t="shared" si="252"/>
        <v>#DIV/0!</v>
      </c>
      <c r="V1112" s="116">
        <f t="shared" si="253"/>
        <v>0</v>
      </c>
      <c r="W1112" s="116" t="e">
        <f t="shared" si="254"/>
        <v>#DIV/0!</v>
      </c>
      <c r="X1112" s="116">
        <f t="shared" si="255"/>
        <v>0</v>
      </c>
      <c r="Y1112" s="116" t="e">
        <f t="shared" si="256"/>
        <v>#DIV/0!</v>
      </c>
      <c r="Z1112" s="180"/>
    </row>
    <row r="1113" spans="1:26" outlineLevel="1">
      <c r="A1113" s="103"/>
      <c r="B1113" s="176" t="s">
        <v>134</v>
      </c>
      <c r="C1113" s="154"/>
      <c r="D1113" s="111">
        <f>SUM(D1114:D1120,D1125:D1142)-D1132</f>
        <v>1515.8000000000002</v>
      </c>
      <c r="E1113" s="111">
        <f>SUM(E1114:E1120,E1125:E1142)</f>
        <v>0</v>
      </c>
      <c r="F1113" s="111">
        <f>SUM(F1114:F1120,F1125:F1142)-F1132</f>
        <v>1715.2</v>
      </c>
      <c r="G1113" s="111">
        <f>SUM(G1114:G1120,G1125:G1142)</f>
        <v>0</v>
      </c>
      <c r="H1113" s="111">
        <f>SUM(H1114:H1120,H1125:H1142)-H1132</f>
        <v>1715.2</v>
      </c>
      <c r="I1113" s="111">
        <f>SUM(I1114:I1120,I1125:I1142)</f>
        <v>0</v>
      </c>
      <c r="J1113" s="155">
        <f>SUM(J1114:J1120,J1125:J1142)-J1132</f>
        <v>650.5</v>
      </c>
      <c r="K1113" s="155">
        <f>SUM(K1114:K1120,K1125:K1142)</f>
        <v>0</v>
      </c>
      <c r="L1113" s="111">
        <f>SUM(L1114:L1120,L1125:L1142)-L1132</f>
        <v>2060.1999999999998</v>
      </c>
      <c r="M1113" s="111">
        <f>SUM(M1114:M1120,M1125:M1142)</f>
        <v>0</v>
      </c>
      <c r="N1113" s="111">
        <f>SUM(N1114:N1120,N1125:N1142)-N1132</f>
        <v>2060.1999999999998</v>
      </c>
      <c r="O1113" s="111">
        <f>SUM(O1114:O1120,O1125:O1142)</f>
        <v>0</v>
      </c>
      <c r="P1113" s="111">
        <f>SUM(P1114:P1120,P1125:P1142)-P1132</f>
        <v>2060.1999999999998</v>
      </c>
      <c r="Q1113" s="111">
        <f>SUM(Q1114:Q1120,Q1125:Q1142)</f>
        <v>0</v>
      </c>
      <c r="R1113" s="116">
        <f t="shared" si="250"/>
        <v>199.39999999999986</v>
      </c>
      <c r="S1113" s="116">
        <f t="shared" si="257"/>
        <v>113.15476975854332</v>
      </c>
      <c r="T1113" s="117">
        <f t="shared" si="251"/>
        <v>344.99999999999977</v>
      </c>
      <c r="U1113" s="117">
        <f t="shared" si="252"/>
        <v>120.11427238805969</v>
      </c>
      <c r="V1113" s="116">
        <f t="shared" si="253"/>
        <v>0</v>
      </c>
      <c r="W1113" s="116">
        <f t="shared" si="254"/>
        <v>100</v>
      </c>
      <c r="X1113" s="116">
        <f t="shared" si="255"/>
        <v>0</v>
      </c>
      <c r="Y1113" s="116">
        <f t="shared" si="256"/>
        <v>100</v>
      </c>
      <c r="Z1113" s="180"/>
    </row>
    <row r="1114" spans="1:26" outlineLevel="1">
      <c r="A1114" s="103"/>
      <c r="B1114" s="118" t="s">
        <v>94</v>
      </c>
      <c r="C1114" s="119">
        <v>2111</v>
      </c>
      <c r="D1114" s="156">
        <v>1146</v>
      </c>
      <c r="E1114" s="120"/>
      <c r="F1114" s="120">
        <v>1253.8000000000002</v>
      </c>
      <c r="G1114" s="120"/>
      <c r="H1114" s="120">
        <v>1253.8000000000002</v>
      </c>
      <c r="I1114" s="120"/>
      <c r="J1114" s="158">
        <v>486.4</v>
      </c>
      <c r="K1114" s="158"/>
      <c r="L1114" s="120">
        <v>1549.1</v>
      </c>
      <c r="M1114" s="120"/>
      <c r="N1114" s="120">
        <v>1549.1</v>
      </c>
      <c r="O1114" s="120"/>
      <c r="P1114" s="120">
        <v>1549.1</v>
      </c>
      <c r="Q1114" s="120"/>
      <c r="R1114" s="116">
        <f t="shared" si="250"/>
        <v>107.80000000000018</v>
      </c>
      <c r="S1114" s="116">
        <f t="shared" si="257"/>
        <v>109.40663176265272</v>
      </c>
      <c r="T1114" s="117">
        <f t="shared" si="251"/>
        <v>295.29999999999973</v>
      </c>
      <c r="U1114" s="117">
        <f t="shared" si="252"/>
        <v>123.5524007018663</v>
      </c>
      <c r="V1114" s="116">
        <f t="shared" si="253"/>
        <v>0</v>
      </c>
      <c r="W1114" s="116">
        <f t="shared" si="254"/>
        <v>100</v>
      </c>
      <c r="X1114" s="116">
        <f t="shared" si="255"/>
        <v>0</v>
      </c>
      <c r="Y1114" s="116">
        <f t="shared" si="256"/>
        <v>100</v>
      </c>
      <c r="Z1114" s="180"/>
    </row>
    <row r="1115" spans="1:26" outlineLevel="1">
      <c r="A1115" s="103"/>
      <c r="B1115" s="118" t="s">
        <v>135</v>
      </c>
      <c r="C1115" s="119">
        <v>2121</v>
      </c>
      <c r="D1115" s="156">
        <v>196.7</v>
      </c>
      <c r="E1115" s="120"/>
      <c r="F1115" s="159">
        <v>216.3</v>
      </c>
      <c r="G1115" s="120"/>
      <c r="H1115" s="159">
        <v>216.3</v>
      </c>
      <c r="I1115" s="120"/>
      <c r="J1115" s="177">
        <v>84.8</v>
      </c>
      <c r="K1115" s="158"/>
      <c r="L1115" s="159">
        <v>267.2</v>
      </c>
      <c r="M1115" s="120"/>
      <c r="N1115" s="159">
        <v>267.2</v>
      </c>
      <c r="O1115" s="120"/>
      <c r="P1115" s="159">
        <v>267.2</v>
      </c>
      <c r="Q1115" s="120"/>
      <c r="R1115" s="116">
        <f t="shared" si="250"/>
        <v>19.600000000000023</v>
      </c>
      <c r="S1115" s="116">
        <f t="shared" si="257"/>
        <v>109.96441281138792</v>
      </c>
      <c r="T1115" s="117">
        <f t="shared" si="251"/>
        <v>50.899999999999977</v>
      </c>
      <c r="U1115" s="117">
        <f t="shared" si="252"/>
        <v>123.53213129912157</v>
      </c>
      <c r="V1115" s="116">
        <f t="shared" si="253"/>
        <v>0</v>
      </c>
      <c r="W1115" s="116">
        <f t="shared" si="254"/>
        <v>100</v>
      </c>
      <c r="X1115" s="116">
        <f t="shared" si="255"/>
        <v>0</v>
      </c>
      <c r="Y1115" s="116">
        <f t="shared" si="256"/>
        <v>100</v>
      </c>
      <c r="Z1115" s="180"/>
    </row>
    <row r="1116" spans="1:26" outlineLevel="1">
      <c r="A1116" s="103"/>
      <c r="B1116" s="160" t="s">
        <v>96</v>
      </c>
      <c r="C1116" s="119">
        <v>2211</v>
      </c>
      <c r="D1116" s="156">
        <v>3.5</v>
      </c>
      <c r="E1116" s="120"/>
      <c r="F1116" s="159">
        <v>40</v>
      </c>
      <c r="G1116" s="120"/>
      <c r="H1116" s="159">
        <v>40</v>
      </c>
      <c r="I1116" s="120"/>
      <c r="J1116" s="177"/>
      <c r="K1116" s="158"/>
      <c r="L1116" s="159">
        <v>40</v>
      </c>
      <c r="M1116" s="120"/>
      <c r="N1116" s="159">
        <v>40</v>
      </c>
      <c r="O1116" s="120"/>
      <c r="P1116" s="159">
        <v>40</v>
      </c>
      <c r="Q1116" s="120"/>
      <c r="R1116" s="116">
        <f t="shared" si="250"/>
        <v>36.5</v>
      </c>
      <c r="S1116" s="116">
        <f t="shared" si="257"/>
        <v>1142.8571428571429</v>
      </c>
      <c r="T1116" s="117">
        <f t="shared" si="251"/>
        <v>0</v>
      </c>
      <c r="U1116" s="117">
        <f t="shared" si="252"/>
        <v>100</v>
      </c>
      <c r="V1116" s="116">
        <f t="shared" si="253"/>
        <v>0</v>
      </c>
      <c r="W1116" s="116">
        <f t="shared" si="254"/>
        <v>100</v>
      </c>
      <c r="X1116" s="116">
        <f t="shared" si="255"/>
        <v>0</v>
      </c>
      <c r="Y1116" s="116">
        <f t="shared" si="256"/>
        <v>100</v>
      </c>
      <c r="Z1116" s="180"/>
    </row>
    <row r="1117" spans="1:26" outlineLevel="1">
      <c r="A1117" s="103"/>
      <c r="B1117" s="122" t="s">
        <v>97</v>
      </c>
      <c r="C1117" s="119">
        <v>2212</v>
      </c>
      <c r="D1117" s="156">
        <v>13.2</v>
      </c>
      <c r="E1117" s="120"/>
      <c r="F1117" s="159">
        <v>18</v>
      </c>
      <c r="G1117" s="120"/>
      <c r="H1117" s="159">
        <v>18</v>
      </c>
      <c r="I1117" s="120"/>
      <c r="J1117" s="177">
        <v>6</v>
      </c>
      <c r="K1117" s="158"/>
      <c r="L1117" s="159">
        <v>18</v>
      </c>
      <c r="M1117" s="120"/>
      <c r="N1117" s="159">
        <v>18</v>
      </c>
      <c r="O1117" s="120"/>
      <c r="P1117" s="159">
        <v>18</v>
      </c>
      <c r="Q1117" s="120"/>
      <c r="R1117" s="116">
        <f t="shared" si="250"/>
        <v>4.8000000000000007</v>
      </c>
      <c r="S1117" s="116">
        <f t="shared" si="257"/>
        <v>136.36363636363637</v>
      </c>
      <c r="T1117" s="117">
        <f t="shared" si="251"/>
        <v>0</v>
      </c>
      <c r="U1117" s="117">
        <f t="shared" si="252"/>
        <v>100</v>
      </c>
      <c r="V1117" s="116">
        <f t="shared" si="253"/>
        <v>0</v>
      </c>
      <c r="W1117" s="116">
        <f t="shared" si="254"/>
        <v>100</v>
      </c>
      <c r="X1117" s="116">
        <f t="shared" si="255"/>
        <v>0</v>
      </c>
      <c r="Y1117" s="116">
        <f t="shared" si="256"/>
        <v>100</v>
      </c>
      <c r="Z1117" s="180"/>
    </row>
    <row r="1118" spans="1:26" outlineLevel="1">
      <c r="A1118" s="103"/>
      <c r="B1118" s="118" t="s">
        <v>98</v>
      </c>
      <c r="C1118" s="119">
        <v>2213</v>
      </c>
      <c r="D1118" s="156"/>
      <c r="E1118" s="120"/>
      <c r="F1118" s="120">
        <v>0</v>
      </c>
      <c r="G1118" s="120"/>
      <c r="H1118" s="120">
        <v>0</v>
      </c>
      <c r="I1118" s="120"/>
      <c r="J1118" s="158"/>
      <c r="K1118" s="158"/>
      <c r="L1118" s="120"/>
      <c r="M1118" s="120"/>
      <c r="N1118" s="120"/>
      <c r="O1118" s="120"/>
      <c r="P1118" s="120"/>
      <c r="Q1118" s="120"/>
      <c r="R1118" s="116">
        <f t="shared" si="250"/>
        <v>0</v>
      </c>
      <c r="S1118" s="116" t="e">
        <f t="shared" si="257"/>
        <v>#DIV/0!</v>
      </c>
      <c r="T1118" s="117">
        <f t="shared" si="251"/>
        <v>0</v>
      </c>
      <c r="U1118" s="117" t="e">
        <f t="shared" si="252"/>
        <v>#DIV/0!</v>
      </c>
      <c r="V1118" s="116">
        <f t="shared" si="253"/>
        <v>0</v>
      </c>
      <c r="W1118" s="116" t="e">
        <f t="shared" si="254"/>
        <v>#DIV/0!</v>
      </c>
      <c r="X1118" s="116">
        <f t="shared" si="255"/>
        <v>0</v>
      </c>
      <c r="Y1118" s="116" t="e">
        <f t="shared" si="256"/>
        <v>#DIV/0!</v>
      </c>
      <c r="Z1118" s="180"/>
    </row>
    <row r="1119" spans="1:26" outlineLevel="1">
      <c r="A1119" s="103"/>
      <c r="B1119" s="118" t="s">
        <v>99</v>
      </c>
      <c r="C1119" s="119">
        <v>2214</v>
      </c>
      <c r="D1119" s="156"/>
      <c r="E1119" s="120"/>
      <c r="F1119" s="120">
        <v>0</v>
      </c>
      <c r="G1119" s="120"/>
      <c r="H1119" s="120">
        <v>0</v>
      </c>
      <c r="I1119" s="120"/>
      <c r="J1119" s="158"/>
      <c r="K1119" s="158"/>
      <c r="L1119" s="120"/>
      <c r="M1119" s="120"/>
      <c r="N1119" s="120"/>
      <c r="O1119" s="120"/>
      <c r="P1119" s="120"/>
      <c r="Q1119" s="120"/>
      <c r="R1119" s="116">
        <f t="shared" si="250"/>
        <v>0</v>
      </c>
      <c r="S1119" s="116" t="e">
        <f t="shared" si="257"/>
        <v>#DIV/0!</v>
      </c>
      <c r="T1119" s="117">
        <f t="shared" si="251"/>
        <v>0</v>
      </c>
      <c r="U1119" s="117" t="e">
        <f t="shared" si="252"/>
        <v>#DIV/0!</v>
      </c>
      <c r="V1119" s="116">
        <f t="shared" si="253"/>
        <v>0</v>
      </c>
      <c r="W1119" s="116" t="e">
        <f t="shared" si="254"/>
        <v>#DIV/0!</v>
      </c>
      <c r="X1119" s="116">
        <f t="shared" si="255"/>
        <v>0</v>
      </c>
      <c r="Y1119" s="116" t="e">
        <f t="shared" si="256"/>
        <v>#DIV/0!</v>
      </c>
      <c r="Z1119" s="180"/>
    </row>
    <row r="1120" spans="1:26" outlineLevel="1">
      <c r="A1120" s="103"/>
      <c r="B1120" s="161" t="s">
        <v>100</v>
      </c>
      <c r="C1120" s="124">
        <v>2215</v>
      </c>
      <c r="D1120" s="189">
        <f>D1121+D1122+D1123+D1124</f>
        <v>19.5</v>
      </c>
      <c r="E1120" s="125">
        <f>E1121+E1122+E1123+E1124</f>
        <v>0</v>
      </c>
      <c r="F1120" s="125">
        <f>F1121+F1123+F1122+F1124</f>
        <v>86.100000000000009</v>
      </c>
      <c r="G1120" s="125">
        <f>G1121+G1122+G1123+G1124</f>
        <v>0</v>
      </c>
      <c r="H1120" s="125">
        <f>H1121+H1123+H1122+H1124</f>
        <v>86.100000000000009</v>
      </c>
      <c r="I1120" s="125">
        <f>I1121+I1122+I1123+I1124</f>
        <v>0</v>
      </c>
      <c r="J1120" s="163">
        <f>J1121+J1122+J1123+J1124</f>
        <v>48.2</v>
      </c>
      <c r="K1120" s="163">
        <f>K1121+K1122+K1123+K1124</f>
        <v>0</v>
      </c>
      <c r="L1120" s="125">
        <f>L1121+L1123+L1122+L1124</f>
        <v>84.9</v>
      </c>
      <c r="M1120" s="125">
        <f>M1121+M1122+M1123+M1124</f>
        <v>0</v>
      </c>
      <c r="N1120" s="125">
        <f>N1121+N1123+N1122+N1124</f>
        <v>84.9</v>
      </c>
      <c r="O1120" s="125">
        <f>O1121+O1122+O1123+O1124</f>
        <v>0</v>
      </c>
      <c r="P1120" s="125">
        <f>P1121+P1123+P1122+P1124</f>
        <v>84.9</v>
      </c>
      <c r="Q1120" s="125">
        <f>Q1121+Q1122+Q1123+Q1124</f>
        <v>0</v>
      </c>
      <c r="R1120" s="116">
        <f t="shared" si="250"/>
        <v>66.600000000000009</v>
      </c>
      <c r="S1120" s="116">
        <f t="shared" si="257"/>
        <v>441.53846153846155</v>
      </c>
      <c r="T1120" s="117">
        <f t="shared" si="251"/>
        <v>-1.2000000000000028</v>
      </c>
      <c r="U1120" s="117">
        <f t="shared" si="252"/>
        <v>98.606271777003485</v>
      </c>
      <c r="V1120" s="116">
        <f t="shared" si="253"/>
        <v>0</v>
      </c>
      <c r="W1120" s="116">
        <f t="shared" si="254"/>
        <v>100</v>
      </c>
      <c r="X1120" s="116">
        <f t="shared" si="255"/>
        <v>0</v>
      </c>
      <c r="Y1120" s="116">
        <f t="shared" si="256"/>
        <v>100</v>
      </c>
      <c r="Z1120" s="180"/>
    </row>
    <row r="1121" spans="1:26" outlineLevel="1">
      <c r="A1121" s="103"/>
      <c r="B1121" s="126" t="s">
        <v>136</v>
      </c>
      <c r="C1121" s="119">
        <v>22151</v>
      </c>
      <c r="D1121" s="156">
        <v>3.9</v>
      </c>
      <c r="E1121" s="120"/>
      <c r="F1121" s="120">
        <v>8.1999999999999993</v>
      </c>
      <c r="G1121" s="120"/>
      <c r="H1121" s="120">
        <v>8.1999999999999993</v>
      </c>
      <c r="I1121" s="120"/>
      <c r="J1121" s="158">
        <v>3</v>
      </c>
      <c r="K1121" s="158"/>
      <c r="L1121" s="120">
        <v>6</v>
      </c>
      <c r="M1121" s="120"/>
      <c r="N1121" s="120">
        <v>6</v>
      </c>
      <c r="O1121" s="120"/>
      <c r="P1121" s="120">
        <v>6</v>
      </c>
      <c r="Q1121" s="120"/>
      <c r="R1121" s="116">
        <f t="shared" si="250"/>
        <v>4.2999999999999989</v>
      </c>
      <c r="S1121" s="116">
        <f t="shared" si="257"/>
        <v>210.25641025641028</v>
      </c>
      <c r="T1121" s="117">
        <f t="shared" si="251"/>
        <v>-2.1999999999999993</v>
      </c>
      <c r="U1121" s="117">
        <f t="shared" si="252"/>
        <v>73.170731707317088</v>
      </c>
      <c r="V1121" s="116">
        <f t="shared" si="253"/>
        <v>0</v>
      </c>
      <c r="W1121" s="116">
        <f t="shared" si="254"/>
        <v>100</v>
      </c>
      <c r="X1121" s="116">
        <f t="shared" si="255"/>
        <v>0</v>
      </c>
      <c r="Y1121" s="116">
        <f t="shared" si="256"/>
        <v>100</v>
      </c>
      <c r="Z1121" s="180"/>
    </row>
    <row r="1122" spans="1:26" outlineLevel="1">
      <c r="A1122" s="103"/>
      <c r="B1122" s="126" t="s">
        <v>137</v>
      </c>
      <c r="C1122" s="119">
        <v>22152</v>
      </c>
      <c r="D1122" s="156">
        <v>8.1999999999999993</v>
      </c>
      <c r="E1122" s="120"/>
      <c r="F1122" s="120">
        <v>0</v>
      </c>
      <c r="G1122" s="120"/>
      <c r="H1122" s="120">
        <v>0</v>
      </c>
      <c r="I1122" s="120"/>
      <c r="J1122" s="158">
        <v>4</v>
      </c>
      <c r="K1122" s="158"/>
      <c r="L1122" s="120">
        <v>8.1999999999999993</v>
      </c>
      <c r="M1122" s="120"/>
      <c r="N1122" s="120">
        <v>8.1999999999999993</v>
      </c>
      <c r="O1122" s="120"/>
      <c r="P1122" s="120">
        <v>8.1999999999999993</v>
      </c>
      <c r="Q1122" s="120"/>
      <c r="R1122" s="116">
        <f t="shared" si="250"/>
        <v>-8.1999999999999993</v>
      </c>
      <c r="S1122" s="116">
        <f t="shared" si="257"/>
        <v>0</v>
      </c>
      <c r="T1122" s="117">
        <f t="shared" si="251"/>
        <v>8.1999999999999993</v>
      </c>
      <c r="U1122" s="117" t="e">
        <f t="shared" si="252"/>
        <v>#DIV/0!</v>
      </c>
      <c r="V1122" s="116">
        <f t="shared" si="253"/>
        <v>0</v>
      </c>
      <c r="W1122" s="116">
        <f t="shared" si="254"/>
        <v>100</v>
      </c>
      <c r="X1122" s="116">
        <f t="shared" si="255"/>
        <v>0</v>
      </c>
      <c r="Y1122" s="116">
        <f t="shared" si="256"/>
        <v>100</v>
      </c>
      <c r="Z1122" s="180"/>
    </row>
    <row r="1123" spans="1:26" outlineLevel="1">
      <c r="A1123" s="103"/>
      <c r="B1123" s="126" t="s">
        <v>103</v>
      </c>
      <c r="C1123" s="119">
        <v>22153</v>
      </c>
      <c r="D1123" s="156"/>
      <c r="E1123" s="120"/>
      <c r="F1123" s="159">
        <v>0</v>
      </c>
      <c r="G1123" s="120"/>
      <c r="H1123" s="159">
        <v>0</v>
      </c>
      <c r="I1123" s="120"/>
      <c r="J1123" s="177"/>
      <c r="K1123" s="158"/>
      <c r="L1123" s="159"/>
      <c r="M1123" s="120"/>
      <c r="N1123" s="159"/>
      <c r="O1123" s="120"/>
      <c r="P1123" s="159"/>
      <c r="Q1123" s="120"/>
      <c r="R1123" s="116">
        <f t="shared" si="250"/>
        <v>0</v>
      </c>
      <c r="S1123" s="116" t="e">
        <f t="shared" si="257"/>
        <v>#DIV/0!</v>
      </c>
      <c r="T1123" s="117">
        <f t="shared" si="251"/>
        <v>0</v>
      </c>
      <c r="U1123" s="117" t="e">
        <f t="shared" si="252"/>
        <v>#DIV/0!</v>
      </c>
      <c r="V1123" s="116">
        <f t="shared" si="253"/>
        <v>0</v>
      </c>
      <c r="W1123" s="116" t="e">
        <f t="shared" si="254"/>
        <v>#DIV/0!</v>
      </c>
      <c r="X1123" s="116">
        <f t="shared" si="255"/>
        <v>0</v>
      </c>
      <c r="Y1123" s="116" t="e">
        <f t="shared" si="256"/>
        <v>#DIV/0!</v>
      </c>
      <c r="Z1123" s="180"/>
    </row>
    <row r="1124" spans="1:26" outlineLevel="1">
      <c r="A1124" s="103"/>
      <c r="B1124" s="126" t="s">
        <v>138</v>
      </c>
      <c r="C1124" s="119">
        <v>22154</v>
      </c>
      <c r="D1124" s="156">
        <v>7.4</v>
      </c>
      <c r="E1124" s="120"/>
      <c r="F1124" s="159">
        <v>77.900000000000006</v>
      </c>
      <c r="G1124" s="120"/>
      <c r="H1124" s="159">
        <v>77.900000000000006</v>
      </c>
      <c r="I1124" s="120"/>
      <c r="J1124" s="177">
        <v>41.2</v>
      </c>
      <c r="K1124" s="158"/>
      <c r="L1124" s="159">
        <f>4.2+60+6.5</f>
        <v>70.7</v>
      </c>
      <c r="M1124" s="120"/>
      <c r="N1124" s="159">
        <f>4.2+60+6.5</f>
        <v>70.7</v>
      </c>
      <c r="O1124" s="120"/>
      <c r="P1124" s="159">
        <f>4.2+60+6.5</f>
        <v>70.7</v>
      </c>
      <c r="Q1124" s="120"/>
      <c r="R1124" s="116">
        <f t="shared" si="250"/>
        <v>70.5</v>
      </c>
      <c r="S1124" s="116">
        <f t="shared" si="257"/>
        <v>1052.7027027027027</v>
      </c>
      <c r="T1124" s="117">
        <f t="shared" si="251"/>
        <v>-7.2000000000000028</v>
      </c>
      <c r="U1124" s="117">
        <f t="shared" si="252"/>
        <v>90.757381258023102</v>
      </c>
      <c r="V1124" s="116">
        <f t="shared" si="253"/>
        <v>0</v>
      </c>
      <c r="W1124" s="116">
        <f t="shared" si="254"/>
        <v>100</v>
      </c>
      <c r="X1124" s="116">
        <f t="shared" si="255"/>
        <v>0</v>
      </c>
      <c r="Y1124" s="116">
        <f t="shared" si="256"/>
        <v>100</v>
      </c>
      <c r="Z1124" s="180"/>
    </row>
    <row r="1125" spans="1:26" outlineLevel="1">
      <c r="A1125" s="103"/>
      <c r="B1125" s="122" t="s">
        <v>105</v>
      </c>
      <c r="C1125" s="119">
        <v>2217</v>
      </c>
      <c r="D1125" s="156"/>
      <c r="E1125" s="120"/>
      <c r="F1125" s="159">
        <v>0</v>
      </c>
      <c r="G1125" s="120"/>
      <c r="H1125" s="159">
        <v>0</v>
      </c>
      <c r="I1125" s="120"/>
      <c r="J1125" s="177"/>
      <c r="K1125" s="158"/>
      <c r="L1125" s="159">
        <v>0</v>
      </c>
      <c r="M1125" s="120"/>
      <c r="N1125" s="159">
        <v>0</v>
      </c>
      <c r="O1125" s="120"/>
      <c r="P1125" s="159">
        <v>0</v>
      </c>
      <c r="Q1125" s="120"/>
      <c r="R1125" s="116">
        <f t="shared" si="250"/>
        <v>0</v>
      </c>
      <c r="S1125" s="116" t="e">
        <f t="shared" si="257"/>
        <v>#DIV/0!</v>
      </c>
      <c r="T1125" s="117">
        <f t="shared" si="251"/>
        <v>0</v>
      </c>
      <c r="U1125" s="117" t="e">
        <f t="shared" si="252"/>
        <v>#DIV/0!</v>
      </c>
      <c r="V1125" s="116">
        <f t="shared" si="253"/>
        <v>0</v>
      </c>
      <c r="W1125" s="116" t="e">
        <f t="shared" si="254"/>
        <v>#DIV/0!</v>
      </c>
      <c r="X1125" s="116">
        <f t="shared" si="255"/>
        <v>0</v>
      </c>
      <c r="Y1125" s="116" t="e">
        <f t="shared" si="256"/>
        <v>#DIV/0!</v>
      </c>
      <c r="Z1125" s="180"/>
    </row>
    <row r="1126" spans="1:26" outlineLevel="1">
      <c r="A1126" s="103"/>
      <c r="B1126" s="118" t="s">
        <v>106</v>
      </c>
      <c r="C1126" s="119">
        <v>2218</v>
      </c>
      <c r="D1126" s="156"/>
      <c r="E1126" s="120"/>
      <c r="F1126" s="159">
        <v>0</v>
      </c>
      <c r="G1126" s="120"/>
      <c r="H1126" s="159">
        <v>0</v>
      </c>
      <c r="I1126" s="120"/>
      <c r="J1126" s="177"/>
      <c r="K1126" s="158"/>
      <c r="L1126" s="159"/>
      <c r="M1126" s="120"/>
      <c r="N1126" s="159"/>
      <c r="O1126" s="120"/>
      <c r="P1126" s="159"/>
      <c r="Q1126" s="120"/>
      <c r="R1126" s="116">
        <f t="shared" si="250"/>
        <v>0</v>
      </c>
      <c r="S1126" s="116" t="e">
        <f t="shared" si="257"/>
        <v>#DIV/0!</v>
      </c>
      <c r="T1126" s="117">
        <f t="shared" si="251"/>
        <v>0</v>
      </c>
      <c r="U1126" s="117" t="e">
        <f t="shared" si="252"/>
        <v>#DIV/0!</v>
      </c>
      <c r="V1126" s="116">
        <f t="shared" si="253"/>
        <v>0</v>
      </c>
      <c r="W1126" s="116" t="e">
        <f t="shared" si="254"/>
        <v>#DIV/0!</v>
      </c>
      <c r="X1126" s="116">
        <f t="shared" si="255"/>
        <v>0</v>
      </c>
      <c r="Y1126" s="116" t="e">
        <f t="shared" si="256"/>
        <v>#DIV/0!</v>
      </c>
      <c r="Z1126" s="180"/>
    </row>
    <row r="1127" spans="1:26" outlineLevel="1">
      <c r="A1127" s="103"/>
      <c r="B1127" s="118" t="s">
        <v>139</v>
      </c>
      <c r="C1127" s="119">
        <v>2221</v>
      </c>
      <c r="D1127" s="156"/>
      <c r="E1127" s="120"/>
      <c r="F1127" s="159">
        <v>0</v>
      </c>
      <c r="G1127" s="120"/>
      <c r="H1127" s="159">
        <v>0</v>
      </c>
      <c r="I1127" s="120"/>
      <c r="J1127" s="177"/>
      <c r="K1127" s="158"/>
      <c r="L1127" s="159"/>
      <c r="M1127" s="120"/>
      <c r="N1127" s="159"/>
      <c r="O1127" s="120"/>
      <c r="P1127" s="159"/>
      <c r="Q1127" s="120"/>
      <c r="R1127" s="116">
        <f t="shared" si="250"/>
        <v>0</v>
      </c>
      <c r="S1127" s="116" t="e">
        <f t="shared" si="257"/>
        <v>#DIV/0!</v>
      </c>
      <c r="T1127" s="117">
        <f t="shared" si="251"/>
        <v>0</v>
      </c>
      <c r="U1127" s="117" t="e">
        <f t="shared" si="252"/>
        <v>#DIV/0!</v>
      </c>
      <c r="V1127" s="116">
        <f t="shared" si="253"/>
        <v>0</v>
      </c>
      <c r="W1127" s="116" t="e">
        <f t="shared" si="254"/>
        <v>#DIV/0!</v>
      </c>
      <c r="X1127" s="116">
        <f t="shared" si="255"/>
        <v>0</v>
      </c>
      <c r="Y1127" s="116" t="e">
        <f t="shared" si="256"/>
        <v>#DIV/0!</v>
      </c>
      <c r="Z1127" s="180"/>
    </row>
    <row r="1128" spans="1:26" ht="25.5" outlineLevel="1">
      <c r="A1128" s="103"/>
      <c r="B1128" s="128" t="s">
        <v>108</v>
      </c>
      <c r="C1128" s="119">
        <v>2222</v>
      </c>
      <c r="D1128" s="156">
        <v>119.2</v>
      </c>
      <c r="E1128" s="120"/>
      <c r="F1128" s="159">
        <v>20</v>
      </c>
      <c r="G1128" s="120"/>
      <c r="H1128" s="159">
        <v>20</v>
      </c>
      <c r="I1128" s="120"/>
      <c r="J1128" s="177">
        <v>20</v>
      </c>
      <c r="K1128" s="158"/>
      <c r="L1128" s="159">
        <v>20</v>
      </c>
      <c r="M1128" s="120"/>
      <c r="N1128" s="159">
        <v>20</v>
      </c>
      <c r="O1128" s="120"/>
      <c r="P1128" s="159">
        <v>20</v>
      </c>
      <c r="Q1128" s="120"/>
      <c r="R1128" s="116">
        <f t="shared" si="250"/>
        <v>-99.2</v>
      </c>
      <c r="S1128" s="116">
        <f t="shared" si="257"/>
        <v>16.778523489932887</v>
      </c>
      <c r="T1128" s="117">
        <f t="shared" si="251"/>
        <v>0</v>
      </c>
      <c r="U1128" s="117">
        <f t="shared" si="252"/>
        <v>100</v>
      </c>
      <c r="V1128" s="116">
        <f t="shared" si="253"/>
        <v>0</v>
      </c>
      <c r="W1128" s="116">
        <f t="shared" si="254"/>
        <v>100</v>
      </c>
      <c r="X1128" s="116">
        <f t="shared" si="255"/>
        <v>0</v>
      </c>
      <c r="Y1128" s="116">
        <f t="shared" si="256"/>
        <v>100</v>
      </c>
      <c r="Z1128" s="180"/>
    </row>
    <row r="1129" spans="1:26" ht="25.5" outlineLevel="1">
      <c r="A1129" s="103"/>
      <c r="B1129" s="119" t="s">
        <v>185</v>
      </c>
      <c r="C1129" s="119">
        <v>2223</v>
      </c>
      <c r="D1129" s="156"/>
      <c r="E1129" s="120"/>
      <c r="F1129" s="159">
        <v>0</v>
      </c>
      <c r="G1129" s="120"/>
      <c r="H1129" s="159">
        <v>0</v>
      </c>
      <c r="I1129" s="120"/>
      <c r="J1129" s="177"/>
      <c r="K1129" s="158"/>
      <c r="L1129" s="159"/>
      <c r="M1129" s="120"/>
      <c r="N1129" s="159"/>
      <c r="O1129" s="120"/>
      <c r="P1129" s="159"/>
      <c r="Q1129" s="120"/>
      <c r="R1129" s="116">
        <f t="shared" si="250"/>
        <v>0</v>
      </c>
      <c r="S1129" s="116" t="e">
        <f t="shared" si="257"/>
        <v>#DIV/0!</v>
      </c>
      <c r="T1129" s="117">
        <f t="shared" si="251"/>
        <v>0</v>
      </c>
      <c r="U1129" s="117" t="e">
        <f t="shared" si="252"/>
        <v>#DIV/0!</v>
      </c>
      <c r="V1129" s="116">
        <f t="shared" si="253"/>
        <v>0</v>
      </c>
      <c r="W1129" s="116" t="e">
        <f t="shared" si="254"/>
        <v>#DIV/0!</v>
      </c>
      <c r="X1129" s="116">
        <f t="shared" si="255"/>
        <v>0</v>
      </c>
      <c r="Y1129" s="116" t="e">
        <f t="shared" si="256"/>
        <v>#DIV/0!</v>
      </c>
      <c r="Z1129" s="180"/>
    </row>
    <row r="1130" spans="1:26" outlineLevel="1">
      <c r="A1130" s="103"/>
      <c r="B1130" s="128" t="s">
        <v>145</v>
      </c>
      <c r="C1130" s="119">
        <v>2224</v>
      </c>
      <c r="D1130" s="156"/>
      <c r="E1130" s="120"/>
      <c r="F1130" s="120">
        <v>0</v>
      </c>
      <c r="G1130" s="120"/>
      <c r="H1130" s="120">
        <v>0</v>
      </c>
      <c r="I1130" s="120"/>
      <c r="J1130" s="158"/>
      <c r="K1130" s="158"/>
      <c r="L1130" s="120"/>
      <c r="M1130" s="120"/>
      <c r="N1130" s="120"/>
      <c r="O1130" s="120"/>
      <c r="P1130" s="120"/>
      <c r="Q1130" s="120"/>
      <c r="R1130" s="116">
        <f t="shared" si="250"/>
        <v>0</v>
      </c>
      <c r="S1130" s="116" t="e">
        <f t="shared" si="257"/>
        <v>#DIV/0!</v>
      </c>
      <c r="T1130" s="117">
        <f t="shared" si="251"/>
        <v>0</v>
      </c>
      <c r="U1130" s="117" t="e">
        <f t="shared" si="252"/>
        <v>#DIV/0!</v>
      </c>
      <c r="V1130" s="116">
        <f t="shared" si="253"/>
        <v>0</v>
      </c>
      <c r="W1130" s="116" t="e">
        <f t="shared" si="254"/>
        <v>#DIV/0!</v>
      </c>
      <c r="X1130" s="116">
        <f t="shared" si="255"/>
        <v>0</v>
      </c>
      <c r="Y1130" s="116" t="e">
        <f t="shared" si="256"/>
        <v>#DIV/0!</v>
      </c>
      <c r="Z1130" s="180"/>
    </row>
    <row r="1131" spans="1:26" outlineLevel="1">
      <c r="A1131" s="103"/>
      <c r="B1131" s="128" t="s">
        <v>140</v>
      </c>
      <c r="C1131" s="119">
        <v>2225</v>
      </c>
      <c r="D1131" s="156"/>
      <c r="E1131" s="120"/>
      <c r="F1131" s="120">
        <v>0</v>
      </c>
      <c r="G1131" s="120"/>
      <c r="H1131" s="120">
        <v>0</v>
      </c>
      <c r="I1131" s="120"/>
      <c r="J1131" s="158"/>
      <c r="K1131" s="158"/>
      <c r="L1131" s="120"/>
      <c r="M1131" s="120"/>
      <c r="N1131" s="120"/>
      <c r="O1131" s="120"/>
      <c r="P1131" s="120"/>
      <c r="Q1131" s="120"/>
      <c r="R1131" s="116">
        <f t="shared" si="250"/>
        <v>0</v>
      </c>
      <c r="S1131" s="116" t="e">
        <f t="shared" si="257"/>
        <v>#DIV/0!</v>
      </c>
      <c r="T1131" s="117">
        <f t="shared" si="251"/>
        <v>0</v>
      </c>
      <c r="U1131" s="117" t="e">
        <f t="shared" si="252"/>
        <v>#DIV/0!</v>
      </c>
      <c r="V1131" s="116">
        <f t="shared" si="253"/>
        <v>0</v>
      </c>
      <c r="W1131" s="116" t="e">
        <f t="shared" si="254"/>
        <v>#DIV/0!</v>
      </c>
      <c r="X1131" s="116">
        <f t="shared" si="255"/>
        <v>0</v>
      </c>
      <c r="Y1131" s="116" t="e">
        <f t="shared" si="256"/>
        <v>#DIV/0!</v>
      </c>
      <c r="Z1131" s="180"/>
    </row>
    <row r="1132" spans="1:26" outlineLevel="1">
      <c r="A1132" s="103"/>
      <c r="B1132" s="128" t="s">
        <v>141</v>
      </c>
      <c r="C1132" s="119">
        <v>2231</v>
      </c>
      <c r="D1132" s="156">
        <f>D1133+D1134</f>
        <v>17.7</v>
      </c>
      <c r="E1132" s="120"/>
      <c r="F1132" s="120">
        <f>F1133+F1134+F1135+F1136</f>
        <v>21</v>
      </c>
      <c r="G1132" s="120"/>
      <c r="H1132" s="120">
        <f>H1133+H1134+H1135+H1136</f>
        <v>21</v>
      </c>
      <c r="I1132" s="120"/>
      <c r="J1132" s="158">
        <f>J1134</f>
        <v>5.0999999999999996</v>
      </c>
      <c r="K1132" s="158"/>
      <c r="L1132" s="120">
        <f>L1133+L1134+L1135+L1136</f>
        <v>21</v>
      </c>
      <c r="M1132" s="120"/>
      <c r="N1132" s="120">
        <f>N1133+N1134+N1135+N1136</f>
        <v>21</v>
      </c>
      <c r="O1132" s="120"/>
      <c r="P1132" s="120">
        <f>P1133+P1134+P1135+P1136</f>
        <v>21</v>
      </c>
      <c r="Q1132" s="120"/>
      <c r="R1132" s="116">
        <f t="shared" si="250"/>
        <v>3.3000000000000007</v>
      </c>
      <c r="S1132" s="116">
        <f t="shared" si="257"/>
        <v>118.64406779661016</v>
      </c>
      <c r="T1132" s="117">
        <f t="shared" si="251"/>
        <v>0</v>
      </c>
      <c r="U1132" s="117">
        <f t="shared" si="252"/>
        <v>100</v>
      </c>
      <c r="V1132" s="116">
        <f t="shared" si="253"/>
        <v>0</v>
      </c>
      <c r="W1132" s="116">
        <f t="shared" si="254"/>
        <v>100</v>
      </c>
      <c r="X1132" s="116">
        <f t="shared" si="255"/>
        <v>0</v>
      </c>
      <c r="Y1132" s="116">
        <f t="shared" si="256"/>
        <v>100</v>
      </c>
      <c r="Z1132" s="180"/>
    </row>
    <row r="1133" spans="1:26" outlineLevel="1">
      <c r="A1133" s="103"/>
      <c r="B1133" s="128" t="s">
        <v>113</v>
      </c>
      <c r="C1133" s="119">
        <v>22311100</v>
      </c>
      <c r="D1133" s="156">
        <v>5.7</v>
      </c>
      <c r="E1133" s="120"/>
      <c r="F1133" s="120">
        <v>7</v>
      </c>
      <c r="G1133" s="120"/>
      <c r="H1133" s="120">
        <v>7</v>
      </c>
      <c r="I1133" s="120"/>
      <c r="J1133" s="158"/>
      <c r="K1133" s="158"/>
      <c r="L1133" s="120">
        <v>7</v>
      </c>
      <c r="M1133" s="120"/>
      <c r="N1133" s="120">
        <v>7</v>
      </c>
      <c r="O1133" s="120"/>
      <c r="P1133" s="120">
        <v>7</v>
      </c>
      <c r="Q1133" s="120"/>
      <c r="R1133" s="116">
        <f t="shared" si="250"/>
        <v>1.2999999999999998</v>
      </c>
      <c r="S1133" s="116">
        <f t="shared" si="257"/>
        <v>122.80701754385966</v>
      </c>
      <c r="T1133" s="117">
        <f t="shared" si="251"/>
        <v>0</v>
      </c>
      <c r="U1133" s="117">
        <f t="shared" si="252"/>
        <v>100</v>
      </c>
      <c r="V1133" s="116">
        <f t="shared" si="253"/>
        <v>0</v>
      </c>
      <c r="W1133" s="116">
        <f t="shared" si="254"/>
        <v>100</v>
      </c>
      <c r="X1133" s="116">
        <f t="shared" si="255"/>
        <v>0</v>
      </c>
      <c r="Y1133" s="116">
        <f t="shared" si="256"/>
        <v>100</v>
      </c>
      <c r="Z1133" s="180"/>
    </row>
    <row r="1134" spans="1:26" outlineLevel="1">
      <c r="A1134" s="103"/>
      <c r="B1134" s="128" t="s">
        <v>114</v>
      </c>
      <c r="C1134" s="119">
        <v>22311200</v>
      </c>
      <c r="D1134" s="156">
        <v>12</v>
      </c>
      <c r="E1134" s="120"/>
      <c r="F1134" s="120">
        <v>14</v>
      </c>
      <c r="G1134" s="120"/>
      <c r="H1134" s="120">
        <v>14</v>
      </c>
      <c r="I1134" s="120"/>
      <c r="J1134" s="158">
        <v>5.0999999999999996</v>
      </c>
      <c r="K1134" s="158"/>
      <c r="L1134" s="120">
        <v>14</v>
      </c>
      <c r="M1134" s="120"/>
      <c r="N1134" s="120">
        <v>14</v>
      </c>
      <c r="O1134" s="120"/>
      <c r="P1134" s="120">
        <v>14</v>
      </c>
      <c r="Q1134" s="120"/>
      <c r="R1134" s="116">
        <f t="shared" si="250"/>
        <v>2</v>
      </c>
      <c r="S1134" s="116">
        <f t="shared" si="257"/>
        <v>116.66666666666667</v>
      </c>
      <c r="T1134" s="117">
        <f t="shared" si="251"/>
        <v>0</v>
      </c>
      <c r="U1134" s="117">
        <f t="shared" si="252"/>
        <v>100</v>
      </c>
      <c r="V1134" s="116">
        <f t="shared" si="253"/>
        <v>0</v>
      </c>
      <c r="W1134" s="116">
        <f t="shared" si="254"/>
        <v>100</v>
      </c>
      <c r="X1134" s="116">
        <f t="shared" si="255"/>
        <v>0</v>
      </c>
      <c r="Y1134" s="116">
        <f t="shared" si="256"/>
        <v>100</v>
      </c>
      <c r="Z1134" s="180"/>
    </row>
    <row r="1135" spans="1:26" ht="25.5" outlineLevel="1">
      <c r="A1135" s="103"/>
      <c r="B1135" s="128" t="s">
        <v>115</v>
      </c>
      <c r="C1135" s="119">
        <v>22311300</v>
      </c>
      <c r="D1135" s="156"/>
      <c r="E1135" s="120"/>
      <c r="F1135" s="120">
        <v>0</v>
      </c>
      <c r="G1135" s="120"/>
      <c r="H1135" s="120">
        <v>0</v>
      </c>
      <c r="I1135" s="120"/>
      <c r="J1135" s="158"/>
      <c r="K1135" s="158"/>
      <c r="L1135" s="120"/>
      <c r="M1135" s="120"/>
      <c r="N1135" s="120"/>
      <c r="O1135" s="120"/>
      <c r="P1135" s="120"/>
      <c r="Q1135" s="120"/>
      <c r="R1135" s="116">
        <f t="shared" si="250"/>
        <v>0</v>
      </c>
      <c r="S1135" s="116" t="e">
        <f t="shared" si="257"/>
        <v>#DIV/0!</v>
      </c>
      <c r="T1135" s="117">
        <f t="shared" si="251"/>
        <v>0</v>
      </c>
      <c r="U1135" s="117" t="e">
        <f t="shared" si="252"/>
        <v>#DIV/0!</v>
      </c>
      <c r="V1135" s="116">
        <f t="shared" si="253"/>
        <v>0</v>
      </c>
      <c r="W1135" s="116" t="e">
        <f t="shared" si="254"/>
        <v>#DIV/0!</v>
      </c>
      <c r="X1135" s="116">
        <f t="shared" si="255"/>
        <v>0</v>
      </c>
      <c r="Y1135" s="116" t="e">
        <f t="shared" si="256"/>
        <v>#DIV/0!</v>
      </c>
      <c r="Z1135" s="180"/>
    </row>
    <row r="1136" spans="1:26" ht="12.75" customHeight="1" outlineLevel="1">
      <c r="A1136" s="103"/>
      <c r="B1136" s="128" t="s">
        <v>116</v>
      </c>
      <c r="C1136" s="119">
        <v>22311400</v>
      </c>
      <c r="D1136" s="156"/>
      <c r="E1136" s="120"/>
      <c r="F1136" s="120">
        <v>0</v>
      </c>
      <c r="G1136" s="120"/>
      <c r="H1136" s="120">
        <v>0</v>
      </c>
      <c r="I1136" s="120"/>
      <c r="J1136" s="158"/>
      <c r="K1136" s="158"/>
      <c r="L1136" s="120"/>
      <c r="M1136" s="120"/>
      <c r="N1136" s="120"/>
      <c r="O1136" s="120"/>
      <c r="P1136" s="120"/>
      <c r="Q1136" s="120"/>
      <c r="R1136" s="116">
        <f t="shared" si="250"/>
        <v>0</v>
      </c>
      <c r="S1136" s="116" t="e">
        <f t="shared" si="257"/>
        <v>#DIV/0!</v>
      </c>
      <c r="T1136" s="117">
        <f t="shared" si="251"/>
        <v>0</v>
      </c>
      <c r="U1136" s="117" t="e">
        <f t="shared" si="252"/>
        <v>#DIV/0!</v>
      </c>
      <c r="V1136" s="116">
        <f t="shared" si="253"/>
        <v>0</v>
      </c>
      <c r="W1136" s="116" t="e">
        <f t="shared" si="254"/>
        <v>#DIV/0!</v>
      </c>
      <c r="X1136" s="116">
        <f t="shared" si="255"/>
        <v>0</v>
      </c>
      <c r="Y1136" s="116" t="e">
        <f t="shared" si="256"/>
        <v>#DIV/0!</v>
      </c>
      <c r="Z1136" s="180"/>
    </row>
    <row r="1137" spans="1:26" ht="12.75" customHeight="1" outlineLevel="1">
      <c r="A1137" s="103"/>
      <c r="B1137" s="128" t="s">
        <v>117</v>
      </c>
      <c r="C1137" s="119">
        <v>2235</v>
      </c>
      <c r="D1137" s="156"/>
      <c r="E1137" s="120"/>
      <c r="F1137" s="120">
        <v>0</v>
      </c>
      <c r="G1137" s="120"/>
      <c r="H1137" s="120">
        <v>0</v>
      </c>
      <c r="I1137" s="120"/>
      <c r="J1137" s="158"/>
      <c r="K1137" s="158"/>
      <c r="L1137" s="120"/>
      <c r="M1137" s="120"/>
      <c r="N1137" s="120"/>
      <c r="O1137" s="120"/>
      <c r="P1137" s="120"/>
      <c r="Q1137" s="120"/>
      <c r="R1137" s="116">
        <f t="shared" si="250"/>
        <v>0</v>
      </c>
      <c r="S1137" s="116" t="e">
        <f t="shared" si="257"/>
        <v>#DIV/0!</v>
      </c>
      <c r="T1137" s="117">
        <f t="shared" si="251"/>
        <v>0</v>
      </c>
      <c r="U1137" s="117" t="e">
        <f t="shared" si="252"/>
        <v>#DIV/0!</v>
      </c>
      <c r="V1137" s="116">
        <f t="shared" si="253"/>
        <v>0</v>
      </c>
      <c r="W1137" s="116" t="e">
        <f t="shared" si="254"/>
        <v>#DIV/0!</v>
      </c>
      <c r="X1137" s="116">
        <f t="shared" si="255"/>
        <v>0</v>
      </c>
      <c r="Y1137" s="116" t="e">
        <f t="shared" si="256"/>
        <v>#DIV/0!</v>
      </c>
      <c r="Z1137" s="180"/>
    </row>
    <row r="1138" spans="1:26" outlineLevel="1">
      <c r="A1138" s="103"/>
      <c r="B1138" s="118" t="s">
        <v>118</v>
      </c>
      <c r="C1138" s="135">
        <v>2511</v>
      </c>
      <c r="D1138" s="156"/>
      <c r="E1138" s="120"/>
      <c r="F1138" s="120">
        <v>0</v>
      </c>
      <c r="G1138" s="120"/>
      <c r="H1138" s="120">
        <v>0</v>
      </c>
      <c r="I1138" s="120"/>
      <c r="J1138" s="158"/>
      <c r="K1138" s="158"/>
      <c r="L1138" s="120"/>
      <c r="M1138" s="120"/>
      <c r="N1138" s="120"/>
      <c r="O1138" s="120"/>
      <c r="P1138" s="120"/>
      <c r="Q1138" s="120"/>
      <c r="R1138" s="116">
        <f t="shared" si="250"/>
        <v>0</v>
      </c>
      <c r="S1138" s="116" t="e">
        <f t="shared" si="257"/>
        <v>#DIV/0!</v>
      </c>
      <c r="T1138" s="117">
        <f t="shared" si="251"/>
        <v>0</v>
      </c>
      <c r="U1138" s="117" t="e">
        <f t="shared" si="252"/>
        <v>#DIV/0!</v>
      </c>
      <c r="V1138" s="116">
        <f t="shared" si="253"/>
        <v>0</v>
      </c>
      <c r="W1138" s="116" t="e">
        <f t="shared" si="254"/>
        <v>#DIV/0!</v>
      </c>
      <c r="X1138" s="116">
        <f t="shared" si="255"/>
        <v>0</v>
      </c>
      <c r="Y1138" s="116" t="e">
        <f t="shared" si="256"/>
        <v>#DIV/0!</v>
      </c>
      <c r="Z1138" s="180"/>
    </row>
    <row r="1139" spans="1:26" outlineLevel="1">
      <c r="A1139" s="103"/>
      <c r="B1139" s="118" t="s">
        <v>119</v>
      </c>
      <c r="C1139" s="135">
        <v>2512</v>
      </c>
      <c r="D1139" s="156"/>
      <c r="E1139" s="120"/>
      <c r="F1139" s="120">
        <v>0</v>
      </c>
      <c r="G1139" s="120"/>
      <c r="H1139" s="120">
        <v>0</v>
      </c>
      <c r="I1139" s="120"/>
      <c r="J1139" s="158"/>
      <c r="K1139" s="158"/>
      <c r="L1139" s="120"/>
      <c r="M1139" s="120"/>
      <c r="N1139" s="120"/>
      <c r="O1139" s="120"/>
      <c r="P1139" s="120"/>
      <c r="Q1139" s="120"/>
      <c r="R1139" s="116">
        <f t="shared" si="250"/>
        <v>0</v>
      </c>
      <c r="S1139" s="116" t="e">
        <f t="shared" si="257"/>
        <v>#DIV/0!</v>
      </c>
      <c r="T1139" s="117">
        <f t="shared" si="251"/>
        <v>0</v>
      </c>
      <c r="U1139" s="117" t="e">
        <f t="shared" si="252"/>
        <v>#DIV/0!</v>
      </c>
      <c r="V1139" s="116">
        <f t="shared" si="253"/>
        <v>0</v>
      </c>
      <c r="W1139" s="116" t="e">
        <f t="shared" si="254"/>
        <v>#DIV/0!</v>
      </c>
      <c r="X1139" s="116">
        <f t="shared" si="255"/>
        <v>0</v>
      </c>
      <c r="Y1139" s="116" t="e">
        <f t="shared" si="256"/>
        <v>#DIV/0!</v>
      </c>
      <c r="Z1139" s="180"/>
    </row>
    <row r="1140" spans="1:26" outlineLevel="1">
      <c r="A1140" s="103"/>
      <c r="B1140" s="118" t="s">
        <v>146</v>
      </c>
      <c r="C1140" s="135">
        <v>2521</v>
      </c>
      <c r="D1140" s="156"/>
      <c r="E1140" s="120"/>
      <c r="F1140" s="120">
        <v>0</v>
      </c>
      <c r="G1140" s="120"/>
      <c r="H1140" s="120">
        <v>0</v>
      </c>
      <c r="I1140" s="120"/>
      <c r="J1140" s="158"/>
      <c r="K1140" s="158"/>
      <c r="L1140" s="120"/>
      <c r="M1140" s="120"/>
      <c r="N1140" s="120"/>
      <c r="O1140" s="120"/>
      <c r="P1140" s="120"/>
      <c r="Q1140" s="120"/>
      <c r="R1140" s="116">
        <f t="shared" si="250"/>
        <v>0</v>
      </c>
      <c r="S1140" s="116" t="e">
        <f t="shared" si="257"/>
        <v>#DIV/0!</v>
      </c>
      <c r="T1140" s="117">
        <f t="shared" si="251"/>
        <v>0</v>
      </c>
      <c r="U1140" s="117" t="e">
        <f t="shared" si="252"/>
        <v>#DIV/0!</v>
      </c>
      <c r="V1140" s="116">
        <f t="shared" si="253"/>
        <v>0</v>
      </c>
      <c r="W1140" s="116" t="e">
        <f t="shared" si="254"/>
        <v>#DIV/0!</v>
      </c>
      <c r="X1140" s="116">
        <f t="shared" si="255"/>
        <v>0</v>
      </c>
      <c r="Y1140" s="116" t="e">
        <f t="shared" si="256"/>
        <v>#DIV/0!</v>
      </c>
      <c r="Z1140" s="180"/>
    </row>
    <row r="1141" spans="1:26" ht="25.5" outlineLevel="1">
      <c r="A1141" s="103"/>
      <c r="B1141" s="136" t="s">
        <v>121</v>
      </c>
      <c r="C1141" s="119">
        <v>2721</v>
      </c>
      <c r="D1141" s="156"/>
      <c r="E1141" s="120"/>
      <c r="F1141" s="120">
        <v>0</v>
      </c>
      <c r="G1141" s="120"/>
      <c r="H1141" s="120">
        <v>0</v>
      </c>
      <c r="I1141" s="120"/>
      <c r="J1141" s="158"/>
      <c r="K1141" s="158"/>
      <c r="L1141" s="120"/>
      <c r="M1141" s="120"/>
      <c r="N1141" s="120"/>
      <c r="O1141" s="120"/>
      <c r="P1141" s="120"/>
      <c r="Q1141" s="120"/>
      <c r="R1141" s="116">
        <f t="shared" si="250"/>
        <v>0</v>
      </c>
      <c r="S1141" s="116" t="e">
        <f t="shared" si="257"/>
        <v>#DIV/0!</v>
      </c>
      <c r="T1141" s="117">
        <f t="shared" si="251"/>
        <v>0</v>
      </c>
      <c r="U1141" s="117" t="e">
        <f t="shared" si="252"/>
        <v>#DIV/0!</v>
      </c>
      <c r="V1141" s="116">
        <f t="shared" si="253"/>
        <v>0</v>
      </c>
      <c r="W1141" s="116" t="e">
        <f t="shared" si="254"/>
        <v>#DIV/0!</v>
      </c>
      <c r="X1141" s="116">
        <f t="shared" si="255"/>
        <v>0</v>
      </c>
      <c r="Y1141" s="116" t="e">
        <f t="shared" si="256"/>
        <v>#DIV/0!</v>
      </c>
      <c r="Z1141" s="180"/>
    </row>
    <row r="1142" spans="1:26" outlineLevel="1">
      <c r="A1142" s="103"/>
      <c r="B1142" s="140" t="s">
        <v>126</v>
      </c>
      <c r="C1142" s="119"/>
      <c r="D1142" s="141">
        <f>SUM(D1143:D1145)</f>
        <v>0</v>
      </c>
      <c r="E1142" s="141">
        <f>SUM(E1143:E1145)</f>
        <v>0</v>
      </c>
      <c r="F1142" s="141">
        <f>F1145+F1144+F1143</f>
        <v>60</v>
      </c>
      <c r="G1142" s="141">
        <f>SUM(G1143:G1145)</f>
        <v>0</v>
      </c>
      <c r="H1142" s="141">
        <f>H1145+H1144+H1143</f>
        <v>60</v>
      </c>
      <c r="I1142" s="141">
        <f>SUM(I1143:I1145)</f>
        <v>0</v>
      </c>
      <c r="J1142" s="169">
        <f>SUM(J1143:J1145)</f>
        <v>0</v>
      </c>
      <c r="K1142" s="169">
        <f>SUM(K1143:K1145)</f>
        <v>0</v>
      </c>
      <c r="L1142" s="141">
        <f>L1145+L1144+L1143</f>
        <v>60</v>
      </c>
      <c r="M1142" s="141">
        <f>SUM(M1143:M1145)</f>
        <v>0</v>
      </c>
      <c r="N1142" s="141">
        <f>N1145+N1144+N1143</f>
        <v>60</v>
      </c>
      <c r="O1142" s="141">
        <f>SUM(O1143:O1145)</f>
        <v>0</v>
      </c>
      <c r="P1142" s="141">
        <f>P1145+P1144+P1143</f>
        <v>60</v>
      </c>
      <c r="Q1142" s="141">
        <f>SUM(Q1143:Q1145)</f>
        <v>0</v>
      </c>
      <c r="R1142" s="116">
        <f t="shared" si="250"/>
        <v>60</v>
      </c>
      <c r="S1142" s="116" t="e">
        <f t="shared" si="257"/>
        <v>#DIV/0!</v>
      </c>
      <c r="T1142" s="117">
        <f t="shared" si="251"/>
        <v>0</v>
      </c>
      <c r="U1142" s="117">
        <f t="shared" si="252"/>
        <v>100</v>
      </c>
      <c r="V1142" s="116">
        <f t="shared" si="253"/>
        <v>0</v>
      </c>
      <c r="W1142" s="116">
        <f t="shared" si="254"/>
        <v>100</v>
      </c>
      <c r="X1142" s="116">
        <f t="shared" si="255"/>
        <v>0</v>
      </c>
      <c r="Y1142" s="116">
        <f t="shared" si="256"/>
        <v>100</v>
      </c>
      <c r="Z1142" s="180"/>
    </row>
    <row r="1143" spans="1:26" outlineLevel="1">
      <c r="A1143" s="103"/>
      <c r="B1143" s="118" t="s">
        <v>127</v>
      </c>
      <c r="C1143" s="119">
        <v>3111</v>
      </c>
      <c r="D1143" s="120"/>
      <c r="E1143" s="120"/>
      <c r="F1143" s="120">
        <v>0</v>
      </c>
      <c r="G1143" s="120"/>
      <c r="H1143" s="120">
        <v>0</v>
      </c>
      <c r="I1143" s="120"/>
      <c r="J1143" s="158"/>
      <c r="K1143" s="158"/>
      <c r="L1143" s="120"/>
      <c r="M1143" s="120"/>
      <c r="N1143" s="120"/>
      <c r="O1143" s="120"/>
      <c r="P1143" s="120"/>
      <c r="Q1143" s="120"/>
      <c r="R1143" s="116">
        <f t="shared" si="250"/>
        <v>0</v>
      </c>
      <c r="S1143" s="116" t="e">
        <f t="shared" si="257"/>
        <v>#DIV/0!</v>
      </c>
      <c r="T1143" s="117">
        <f t="shared" si="251"/>
        <v>0</v>
      </c>
      <c r="U1143" s="117" t="e">
        <f t="shared" si="252"/>
        <v>#DIV/0!</v>
      </c>
      <c r="V1143" s="116">
        <f t="shared" si="253"/>
        <v>0</v>
      </c>
      <c r="W1143" s="116" t="e">
        <f t="shared" si="254"/>
        <v>#DIV/0!</v>
      </c>
      <c r="X1143" s="116">
        <f t="shared" si="255"/>
        <v>0</v>
      </c>
      <c r="Y1143" s="116" t="e">
        <f t="shared" si="256"/>
        <v>#DIV/0!</v>
      </c>
      <c r="Z1143" s="180"/>
    </row>
    <row r="1144" spans="1:26" outlineLevel="1">
      <c r="A1144" s="103"/>
      <c r="B1144" s="118" t="s">
        <v>128</v>
      </c>
      <c r="C1144" s="119">
        <v>3112</v>
      </c>
      <c r="D1144" s="120"/>
      <c r="E1144" s="120"/>
      <c r="F1144" s="120">
        <v>60</v>
      </c>
      <c r="G1144" s="120"/>
      <c r="H1144" s="120">
        <v>60</v>
      </c>
      <c r="I1144" s="120"/>
      <c r="J1144" s="158"/>
      <c r="K1144" s="158"/>
      <c r="L1144" s="120">
        <v>60</v>
      </c>
      <c r="M1144" s="120"/>
      <c r="N1144" s="120">
        <v>60</v>
      </c>
      <c r="O1144" s="120"/>
      <c r="P1144" s="120">
        <v>60</v>
      </c>
      <c r="Q1144" s="120"/>
      <c r="R1144" s="116">
        <f t="shared" si="250"/>
        <v>60</v>
      </c>
      <c r="S1144" s="116" t="e">
        <f t="shared" si="257"/>
        <v>#DIV/0!</v>
      </c>
      <c r="T1144" s="117">
        <f t="shared" si="251"/>
        <v>0</v>
      </c>
      <c r="U1144" s="117">
        <f t="shared" si="252"/>
        <v>100</v>
      </c>
      <c r="V1144" s="116">
        <f t="shared" si="253"/>
        <v>0</v>
      </c>
      <c r="W1144" s="116">
        <f t="shared" si="254"/>
        <v>100</v>
      </c>
      <c r="X1144" s="116">
        <f t="shared" si="255"/>
        <v>0</v>
      </c>
      <c r="Y1144" s="116">
        <f t="shared" si="256"/>
        <v>100</v>
      </c>
      <c r="Z1144" s="180"/>
    </row>
    <row r="1145" spans="1:26" outlineLevel="1">
      <c r="A1145" s="103"/>
      <c r="B1145" s="118" t="s">
        <v>129</v>
      </c>
      <c r="C1145" s="119">
        <v>3113</v>
      </c>
      <c r="D1145" s="120"/>
      <c r="E1145" s="120"/>
      <c r="F1145" s="120">
        <v>0</v>
      </c>
      <c r="G1145" s="120"/>
      <c r="H1145" s="120">
        <v>0</v>
      </c>
      <c r="I1145" s="120"/>
      <c r="J1145" s="158"/>
      <c r="K1145" s="158"/>
      <c r="L1145" s="120"/>
      <c r="M1145" s="120"/>
      <c r="N1145" s="120"/>
      <c r="O1145" s="120"/>
      <c r="P1145" s="120"/>
      <c r="Q1145" s="120"/>
      <c r="R1145" s="116">
        <f t="shared" si="250"/>
        <v>0</v>
      </c>
      <c r="S1145" s="116" t="e">
        <f t="shared" si="257"/>
        <v>#DIV/0!</v>
      </c>
      <c r="T1145" s="117">
        <f t="shared" si="251"/>
        <v>0</v>
      </c>
      <c r="U1145" s="117" t="e">
        <f t="shared" si="252"/>
        <v>#DIV/0!</v>
      </c>
      <c r="V1145" s="116">
        <f t="shared" si="253"/>
        <v>0</v>
      </c>
      <c r="W1145" s="116" t="e">
        <f t="shared" si="254"/>
        <v>#DIV/0!</v>
      </c>
      <c r="X1145" s="116">
        <f t="shared" si="255"/>
        <v>0</v>
      </c>
      <c r="Y1145" s="116" t="e">
        <f t="shared" si="256"/>
        <v>#DIV/0!</v>
      </c>
      <c r="Z1145" s="180"/>
    </row>
    <row r="1146" spans="1:26" outlineLevel="1">
      <c r="A1146" s="103"/>
      <c r="B1146" s="185"/>
      <c r="C1146" s="186"/>
      <c r="D1146" s="120"/>
      <c r="E1146" s="120"/>
      <c r="F1146" s="120"/>
      <c r="G1146" s="120"/>
      <c r="H1146" s="120"/>
      <c r="I1146" s="120"/>
      <c r="J1146" s="158"/>
      <c r="K1146" s="158"/>
      <c r="L1146" s="120"/>
      <c r="M1146" s="120"/>
      <c r="N1146" s="120"/>
      <c r="O1146" s="120"/>
      <c r="P1146" s="120"/>
      <c r="Q1146" s="120"/>
      <c r="R1146" s="116">
        <f t="shared" si="250"/>
        <v>0</v>
      </c>
      <c r="S1146" s="116" t="e">
        <f t="shared" si="257"/>
        <v>#DIV/0!</v>
      </c>
      <c r="T1146" s="117">
        <f t="shared" si="251"/>
        <v>0</v>
      </c>
      <c r="U1146" s="117" t="e">
        <f t="shared" si="252"/>
        <v>#DIV/0!</v>
      </c>
      <c r="V1146" s="116">
        <f t="shared" si="253"/>
        <v>0</v>
      </c>
      <c r="W1146" s="116" t="e">
        <f t="shared" si="254"/>
        <v>#DIV/0!</v>
      </c>
      <c r="X1146" s="116">
        <f t="shared" si="255"/>
        <v>0</v>
      </c>
      <c r="Y1146" s="116" t="e">
        <f t="shared" si="256"/>
        <v>#DIV/0!</v>
      </c>
      <c r="Z1146" s="180"/>
    </row>
    <row r="1147" spans="1:26" outlineLevel="1">
      <c r="A1147" s="103">
        <v>23</v>
      </c>
      <c r="B1147" s="176" t="s">
        <v>190</v>
      </c>
      <c r="C1147" s="154" t="s">
        <v>191</v>
      </c>
      <c r="D1147" s="151"/>
      <c r="E1147" s="151"/>
      <c r="F1147" s="151"/>
      <c r="G1147" s="151"/>
      <c r="H1147" s="151"/>
      <c r="I1147" s="151"/>
      <c r="J1147" s="152"/>
      <c r="K1147" s="152"/>
      <c r="L1147" s="151"/>
      <c r="M1147" s="151"/>
      <c r="N1147" s="151"/>
      <c r="O1147" s="151"/>
      <c r="P1147" s="151"/>
      <c r="Q1147" s="151"/>
      <c r="R1147" s="116">
        <f t="shared" si="250"/>
        <v>0</v>
      </c>
      <c r="S1147" s="116" t="e">
        <f t="shared" si="257"/>
        <v>#DIV/0!</v>
      </c>
      <c r="T1147" s="117">
        <f t="shared" si="251"/>
        <v>0</v>
      </c>
      <c r="U1147" s="117" t="e">
        <f t="shared" si="252"/>
        <v>#DIV/0!</v>
      </c>
      <c r="V1147" s="116">
        <f t="shared" si="253"/>
        <v>0</v>
      </c>
      <c r="W1147" s="116" t="e">
        <f t="shared" si="254"/>
        <v>#DIV/0!</v>
      </c>
      <c r="X1147" s="116">
        <f t="shared" si="255"/>
        <v>0</v>
      </c>
      <c r="Y1147" s="116" t="e">
        <f t="shared" si="256"/>
        <v>#DIV/0!</v>
      </c>
      <c r="Z1147" s="180"/>
    </row>
    <row r="1148" spans="1:26" outlineLevel="1">
      <c r="A1148" s="103"/>
      <c r="B1148" s="176" t="s">
        <v>134</v>
      </c>
      <c r="C1148" s="154"/>
      <c r="D1148" s="111">
        <f>SUM(D1149:D1155,D1160:D1177)</f>
        <v>5570.8539999999994</v>
      </c>
      <c r="E1148" s="111">
        <f>SUM(E1149:E1155,E1160:E1179)</f>
        <v>40</v>
      </c>
      <c r="F1148" s="111">
        <f t="shared" ref="F1148:Q1148" si="260">SUM(F1149:F1155,F1160:F1177)</f>
        <v>5626.9999999999991</v>
      </c>
      <c r="G1148" s="111">
        <f t="shared" si="260"/>
        <v>100</v>
      </c>
      <c r="H1148" s="111">
        <f t="shared" si="260"/>
        <v>6218.9999999999991</v>
      </c>
      <c r="I1148" s="111">
        <f t="shared" si="260"/>
        <v>100</v>
      </c>
      <c r="J1148" s="155">
        <f t="shared" si="260"/>
        <v>2365.7329999999997</v>
      </c>
      <c r="K1148" s="155">
        <f t="shared" si="260"/>
        <v>0</v>
      </c>
      <c r="L1148" s="111">
        <f t="shared" si="260"/>
        <v>6042.2999999999993</v>
      </c>
      <c r="M1148" s="111">
        <f t="shared" si="260"/>
        <v>100</v>
      </c>
      <c r="N1148" s="111">
        <f>SUM(N1149:N1155,N1160:N1177)</f>
        <v>6592.5999999999995</v>
      </c>
      <c r="O1148" s="111">
        <f t="shared" si="260"/>
        <v>100</v>
      </c>
      <c r="P1148" s="111">
        <f>SUM(P1149:P1155,P1160:P1177)</f>
        <v>6592.5999999999995</v>
      </c>
      <c r="Q1148" s="111">
        <f t="shared" si="260"/>
        <v>100</v>
      </c>
      <c r="R1148" s="116">
        <f t="shared" si="250"/>
        <v>56.145999999999731</v>
      </c>
      <c r="S1148" s="116">
        <f t="shared" si="257"/>
        <v>101.00785265598415</v>
      </c>
      <c r="T1148" s="117">
        <f t="shared" si="251"/>
        <v>415.30000000000018</v>
      </c>
      <c r="U1148" s="117">
        <f t="shared" si="252"/>
        <v>107.38048693797762</v>
      </c>
      <c r="V1148" s="116">
        <f t="shared" si="253"/>
        <v>550.30000000000018</v>
      </c>
      <c r="W1148" s="116">
        <f t="shared" si="254"/>
        <v>109.1074590801516</v>
      </c>
      <c r="X1148" s="116">
        <f t="shared" si="255"/>
        <v>0</v>
      </c>
      <c r="Y1148" s="116">
        <f t="shared" si="256"/>
        <v>100</v>
      </c>
      <c r="Z1148" s="180"/>
    </row>
    <row r="1149" spans="1:26" outlineLevel="1">
      <c r="A1149" s="103"/>
      <c r="B1149" s="118" t="s">
        <v>94</v>
      </c>
      <c r="C1149" s="119">
        <v>2111</v>
      </c>
      <c r="D1149" s="156">
        <v>3996.596</v>
      </c>
      <c r="E1149" s="120"/>
      <c r="F1149" s="120">
        <v>4203.2</v>
      </c>
      <c r="G1149" s="120"/>
      <c r="H1149" s="120">
        <v>4203.2</v>
      </c>
      <c r="I1149" s="120"/>
      <c r="J1149" s="158">
        <v>1786.2</v>
      </c>
      <c r="K1149" s="158"/>
      <c r="L1149" s="120">
        <v>4203.2</v>
      </c>
      <c r="M1149" s="120"/>
      <c r="N1149" s="120">
        <v>4203.2</v>
      </c>
      <c r="O1149" s="120"/>
      <c r="P1149" s="120">
        <v>4203.2</v>
      </c>
      <c r="Q1149" s="120"/>
      <c r="R1149" s="116">
        <f t="shared" si="250"/>
        <v>206.60399999999981</v>
      </c>
      <c r="S1149" s="116">
        <f t="shared" si="257"/>
        <v>105.16949924385652</v>
      </c>
      <c r="T1149" s="117">
        <f t="shared" si="251"/>
        <v>0</v>
      </c>
      <c r="U1149" s="117">
        <f t="shared" si="252"/>
        <v>100</v>
      </c>
      <c r="V1149" s="116">
        <f t="shared" si="253"/>
        <v>0</v>
      </c>
      <c r="W1149" s="116">
        <f t="shared" si="254"/>
        <v>100</v>
      </c>
      <c r="X1149" s="116">
        <f t="shared" si="255"/>
        <v>0</v>
      </c>
      <c r="Y1149" s="116">
        <f t="shared" si="256"/>
        <v>100</v>
      </c>
      <c r="Z1149" s="180"/>
    </row>
    <row r="1150" spans="1:26" outlineLevel="1">
      <c r="A1150" s="103"/>
      <c r="B1150" s="118" t="s">
        <v>135</v>
      </c>
      <c r="C1150" s="119">
        <v>2121</v>
      </c>
      <c r="D1150" s="156">
        <v>604.59799999999996</v>
      </c>
      <c r="E1150" s="120"/>
      <c r="F1150" s="159">
        <v>630.20000000000005</v>
      </c>
      <c r="G1150" s="120"/>
      <c r="H1150" s="159">
        <v>630.20000000000005</v>
      </c>
      <c r="I1150" s="120"/>
      <c r="J1150" s="177">
        <v>246.03299999999999</v>
      </c>
      <c r="K1150" s="158"/>
      <c r="L1150" s="159">
        <v>630.20000000000005</v>
      </c>
      <c r="M1150" s="120"/>
      <c r="N1150" s="159">
        <v>630.20000000000005</v>
      </c>
      <c r="O1150" s="120"/>
      <c r="P1150" s="159">
        <v>630.20000000000005</v>
      </c>
      <c r="Q1150" s="120"/>
      <c r="R1150" s="116">
        <f t="shared" si="250"/>
        <v>25.602000000000089</v>
      </c>
      <c r="S1150" s="116">
        <f t="shared" si="257"/>
        <v>104.2345492376753</v>
      </c>
      <c r="T1150" s="117">
        <f t="shared" si="251"/>
        <v>0</v>
      </c>
      <c r="U1150" s="117">
        <f t="shared" si="252"/>
        <v>100</v>
      </c>
      <c r="V1150" s="116">
        <f t="shared" si="253"/>
        <v>0</v>
      </c>
      <c r="W1150" s="116">
        <f t="shared" si="254"/>
        <v>100</v>
      </c>
      <c r="X1150" s="116">
        <f t="shared" si="255"/>
        <v>0</v>
      </c>
      <c r="Y1150" s="116">
        <f t="shared" si="256"/>
        <v>100</v>
      </c>
      <c r="Z1150" s="180"/>
    </row>
    <row r="1151" spans="1:26" outlineLevel="1">
      <c r="A1151" s="103"/>
      <c r="B1151" s="160" t="s">
        <v>96</v>
      </c>
      <c r="C1151" s="119">
        <v>2211</v>
      </c>
      <c r="D1151" s="156">
        <v>50.786999999999999</v>
      </c>
      <c r="E1151" s="120"/>
      <c r="F1151" s="159">
        <v>50</v>
      </c>
      <c r="G1151" s="120"/>
      <c r="H1151" s="159">
        <v>50</v>
      </c>
      <c r="I1151" s="120"/>
      <c r="J1151" s="177"/>
      <c r="K1151" s="158"/>
      <c r="L1151" s="159">
        <v>50</v>
      </c>
      <c r="M1151" s="120"/>
      <c r="N1151" s="159">
        <v>50</v>
      </c>
      <c r="O1151" s="120"/>
      <c r="P1151" s="159">
        <v>50</v>
      </c>
      <c r="Q1151" s="120"/>
      <c r="R1151" s="116">
        <f t="shared" ref="R1151:R1214" si="261">F1151-D1151</f>
        <v>-0.78699999999999903</v>
      </c>
      <c r="S1151" s="116">
        <f t="shared" si="257"/>
        <v>98.450390848051669</v>
      </c>
      <c r="T1151" s="117">
        <f t="shared" ref="T1151:T1214" si="262">L1151-F1151</f>
        <v>0</v>
      </c>
      <c r="U1151" s="117">
        <f t="shared" ref="U1151:U1214" si="263">L1151/F1151*100</f>
        <v>100</v>
      </c>
      <c r="V1151" s="116">
        <f t="shared" ref="V1151:V1214" si="264">N1151-L1151</f>
        <v>0</v>
      </c>
      <c r="W1151" s="116">
        <f t="shared" ref="W1151:W1214" si="265">+N1151/L1151*100</f>
        <v>100</v>
      </c>
      <c r="X1151" s="116">
        <f t="shared" ref="X1151:X1214" si="266">P1151-N1151</f>
        <v>0</v>
      </c>
      <c r="Y1151" s="116">
        <f t="shared" ref="Y1151:Y1214" si="267">+P1151/N1151*100</f>
        <v>100</v>
      </c>
      <c r="Z1151" s="180"/>
    </row>
    <row r="1152" spans="1:26" outlineLevel="1">
      <c r="A1152" s="103"/>
      <c r="B1152" s="122" t="s">
        <v>97</v>
      </c>
      <c r="C1152" s="119">
        <v>2212</v>
      </c>
      <c r="D1152" s="156">
        <v>24</v>
      </c>
      <c r="E1152" s="120"/>
      <c r="F1152" s="159">
        <v>29.2</v>
      </c>
      <c r="G1152" s="120"/>
      <c r="H1152" s="159">
        <v>29.2</v>
      </c>
      <c r="I1152" s="120"/>
      <c r="J1152" s="177">
        <v>9.6</v>
      </c>
      <c r="K1152" s="158"/>
      <c r="L1152" s="159">
        <v>29.2</v>
      </c>
      <c r="M1152" s="120"/>
      <c r="N1152" s="159">
        <v>29.2</v>
      </c>
      <c r="O1152" s="120"/>
      <c r="P1152" s="159">
        <v>29.2</v>
      </c>
      <c r="Q1152" s="120"/>
      <c r="R1152" s="116">
        <f t="shared" si="261"/>
        <v>5.1999999999999993</v>
      </c>
      <c r="S1152" s="116">
        <f t="shared" si="257"/>
        <v>121.66666666666666</v>
      </c>
      <c r="T1152" s="117">
        <f t="shared" si="262"/>
        <v>0</v>
      </c>
      <c r="U1152" s="117">
        <f t="shared" si="263"/>
        <v>100</v>
      </c>
      <c r="V1152" s="116">
        <f t="shared" si="264"/>
        <v>0</v>
      </c>
      <c r="W1152" s="116">
        <f t="shared" si="265"/>
        <v>100</v>
      </c>
      <c r="X1152" s="116">
        <f t="shared" si="266"/>
        <v>0</v>
      </c>
      <c r="Y1152" s="116">
        <f t="shared" si="267"/>
        <v>100</v>
      </c>
      <c r="Z1152" s="180"/>
    </row>
    <row r="1153" spans="1:26" outlineLevel="1">
      <c r="A1153" s="103"/>
      <c r="B1153" s="118" t="s">
        <v>98</v>
      </c>
      <c r="C1153" s="119">
        <v>2213</v>
      </c>
      <c r="D1153" s="156"/>
      <c r="E1153" s="120"/>
      <c r="F1153" s="159">
        <v>0</v>
      </c>
      <c r="G1153" s="120"/>
      <c r="H1153" s="159">
        <v>0</v>
      </c>
      <c r="I1153" s="120"/>
      <c r="J1153" s="177"/>
      <c r="K1153" s="158"/>
      <c r="L1153" s="159"/>
      <c r="M1153" s="120"/>
      <c r="N1153" s="159"/>
      <c r="O1153" s="120"/>
      <c r="P1153" s="159"/>
      <c r="Q1153" s="120"/>
      <c r="R1153" s="116">
        <f t="shared" si="261"/>
        <v>0</v>
      </c>
      <c r="S1153" s="116" t="e">
        <f t="shared" si="257"/>
        <v>#DIV/0!</v>
      </c>
      <c r="T1153" s="117">
        <f t="shared" si="262"/>
        <v>0</v>
      </c>
      <c r="U1153" s="117" t="e">
        <f t="shared" si="263"/>
        <v>#DIV/0!</v>
      </c>
      <c r="V1153" s="116">
        <f t="shared" si="264"/>
        <v>0</v>
      </c>
      <c r="W1153" s="116" t="e">
        <f t="shared" si="265"/>
        <v>#DIV/0!</v>
      </c>
      <c r="X1153" s="116">
        <f t="shared" si="266"/>
        <v>0</v>
      </c>
      <c r="Y1153" s="116" t="e">
        <f t="shared" si="267"/>
        <v>#DIV/0!</v>
      </c>
      <c r="Z1153" s="180"/>
    </row>
    <row r="1154" spans="1:26" outlineLevel="1">
      <c r="A1154" s="103"/>
      <c r="B1154" s="118" t="s">
        <v>99</v>
      </c>
      <c r="C1154" s="119">
        <v>2214</v>
      </c>
      <c r="D1154" s="156">
        <v>105.971</v>
      </c>
      <c r="E1154" s="120"/>
      <c r="F1154" s="159">
        <v>129.80000000000001</v>
      </c>
      <c r="G1154" s="120"/>
      <c r="H1154" s="159">
        <v>129.80000000000001</v>
      </c>
      <c r="I1154" s="120"/>
      <c r="J1154" s="177">
        <v>78</v>
      </c>
      <c r="K1154" s="158"/>
      <c r="L1154" s="159">
        <v>153.30000000000001</v>
      </c>
      <c r="M1154" s="120"/>
      <c r="N1154" s="159">
        <v>200</v>
      </c>
      <c r="O1154" s="120"/>
      <c r="P1154" s="159">
        <v>200</v>
      </c>
      <c r="Q1154" s="120"/>
      <c r="R1154" s="116">
        <f t="shared" si="261"/>
        <v>23.829000000000008</v>
      </c>
      <c r="S1154" s="116">
        <f t="shared" si="257"/>
        <v>122.48634060261769</v>
      </c>
      <c r="T1154" s="117">
        <f t="shared" si="262"/>
        <v>23.5</v>
      </c>
      <c r="U1154" s="117">
        <f t="shared" si="263"/>
        <v>118.10477657935286</v>
      </c>
      <c r="V1154" s="116">
        <f t="shared" si="264"/>
        <v>46.699999999999989</v>
      </c>
      <c r="W1154" s="116">
        <f t="shared" si="265"/>
        <v>130.4631441617743</v>
      </c>
      <c r="X1154" s="116">
        <f t="shared" si="266"/>
        <v>0</v>
      </c>
      <c r="Y1154" s="116">
        <f t="shared" si="267"/>
        <v>100</v>
      </c>
      <c r="Z1154" s="180"/>
    </row>
    <row r="1155" spans="1:26" outlineLevel="1">
      <c r="A1155" s="103"/>
      <c r="B1155" s="161" t="s">
        <v>100</v>
      </c>
      <c r="C1155" s="124">
        <v>2215</v>
      </c>
      <c r="D1155" s="189">
        <f>D1156+D1159</f>
        <v>187.4</v>
      </c>
      <c r="E1155" s="125">
        <f>E1156</f>
        <v>40</v>
      </c>
      <c r="F1155" s="125">
        <f t="shared" ref="F1155:Q1155" si="268">F1156+F1157+F1158+F1159</f>
        <v>85.4</v>
      </c>
      <c r="G1155" s="125">
        <f t="shared" si="268"/>
        <v>100</v>
      </c>
      <c r="H1155" s="125">
        <f t="shared" si="268"/>
        <v>685.4</v>
      </c>
      <c r="I1155" s="125">
        <f t="shared" si="268"/>
        <v>100</v>
      </c>
      <c r="J1155" s="194">
        <f t="shared" si="268"/>
        <v>45.9</v>
      </c>
      <c r="K1155" s="163">
        <f t="shared" si="268"/>
        <v>0</v>
      </c>
      <c r="L1155" s="125">
        <f t="shared" si="268"/>
        <v>663.9</v>
      </c>
      <c r="M1155" s="125">
        <f t="shared" si="268"/>
        <v>100</v>
      </c>
      <c r="N1155" s="125">
        <f>N1156+N1157+N1158+N1159</f>
        <v>870</v>
      </c>
      <c r="O1155" s="125">
        <f t="shared" si="268"/>
        <v>100</v>
      </c>
      <c r="P1155" s="125">
        <f>P1156+P1157+P1158+P1159</f>
        <v>870</v>
      </c>
      <c r="Q1155" s="125">
        <f t="shared" si="268"/>
        <v>100</v>
      </c>
      <c r="R1155" s="116">
        <f t="shared" si="261"/>
        <v>-102</v>
      </c>
      <c r="S1155" s="116">
        <f t="shared" si="257"/>
        <v>45.570971184631802</v>
      </c>
      <c r="T1155" s="117">
        <f t="shared" si="262"/>
        <v>578.5</v>
      </c>
      <c r="U1155" s="117">
        <f t="shared" si="263"/>
        <v>777.40046838407488</v>
      </c>
      <c r="V1155" s="116">
        <f t="shared" si="264"/>
        <v>206.10000000000002</v>
      </c>
      <c r="W1155" s="116">
        <f t="shared" si="265"/>
        <v>131.04383190239494</v>
      </c>
      <c r="X1155" s="116">
        <f t="shared" si="266"/>
        <v>0</v>
      </c>
      <c r="Y1155" s="116">
        <f t="shared" si="267"/>
        <v>100</v>
      </c>
      <c r="Z1155" s="180"/>
    </row>
    <row r="1156" spans="1:26" outlineLevel="1">
      <c r="A1156" s="103"/>
      <c r="B1156" s="126" t="s">
        <v>136</v>
      </c>
      <c r="C1156" s="119">
        <v>22151</v>
      </c>
      <c r="D1156" s="156">
        <v>32</v>
      </c>
      <c r="E1156" s="120">
        <v>40</v>
      </c>
      <c r="F1156" s="120">
        <v>44.5</v>
      </c>
      <c r="G1156" s="120"/>
      <c r="H1156" s="120"/>
      <c r="I1156" s="120"/>
      <c r="J1156" s="158">
        <v>15</v>
      </c>
      <c r="K1156" s="158"/>
      <c r="L1156" s="120">
        <v>31.5</v>
      </c>
      <c r="M1156" s="120"/>
      <c r="N1156" s="120">
        <v>70</v>
      </c>
      <c r="O1156" s="120"/>
      <c r="P1156" s="120">
        <v>70</v>
      </c>
      <c r="Q1156" s="120"/>
      <c r="R1156" s="116">
        <f t="shared" si="261"/>
        <v>12.5</v>
      </c>
      <c r="S1156" s="116">
        <f t="shared" si="257"/>
        <v>139.0625</v>
      </c>
      <c r="T1156" s="117">
        <f t="shared" si="262"/>
        <v>-13</v>
      </c>
      <c r="U1156" s="117">
        <f t="shared" si="263"/>
        <v>70.786516853932582</v>
      </c>
      <c r="V1156" s="116">
        <f t="shared" si="264"/>
        <v>38.5</v>
      </c>
      <c r="W1156" s="116">
        <f t="shared" si="265"/>
        <v>222.22222222222223</v>
      </c>
      <c r="X1156" s="116">
        <f t="shared" si="266"/>
        <v>0</v>
      </c>
      <c r="Y1156" s="116">
        <f t="shared" si="267"/>
        <v>100</v>
      </c>
      <c r="Z1156" s="180"/>
    </row>
    <row r="1157" spans="1:26" outlineLevel="1">
      <c r="A1157" s="103"/>
      <c r="B1157" s="126" t="s">
        <v>137</v>
      </c>
      <c r="C1157" s="119">
        <v>22152</v>
      </c>
      <c r="D1157" s="156"/>
      <c r="E1157" s="120"/>
      <c r="F1157" s="120">
        <v>0</v>
      </c>
      <c r="G1157" s="120"/>
      <c r="H1157" s="120"/>
      <c r="I1157" s="120"/>
      <c r="J1157" s="158"/>
      <c r="K1157" s="158"/>
      <c r="L1157" s="120"/>
      <c r="M1157" s="120"/>
      <c r="N1157" s="120"/>
      <c r="O1157" s="120"/>
      <c r="P1157" s="120"/>
      <c r="Q1157" s="120"/>
      <c r="R1157" s="116">
        <f t="shared" si="261"/>
        <v>0</v>
      </c>
      <c r="S1157" s="116" t="e">
        <f t="shared" si="257"/>
        <v>#DIV/0!</v>
      </c>
      <c r="T1157" s="117">
        <f t="shared" si="262"/>
        <v>0</v>
      </c>
      <c r="U1157" s="117" t="e">
        <f t="shared" si="263"/>
        <v>#DIV/0!</v>
      </c>
      <c r="V1157" s="116">
        <f t="shared" si="264"/>
        <v>0</v>
      </c>
      <c r="W1157" s="116" t="e">
        <f t="shared" si="265"/>
        <v>#DIV/0!</v>
      </c>
      <c r="X1157" s="116">
        <f t="shared" si="266"/>
        <v>0</v>
      </c>
      <c r="Y1157" s="116" t="e">
        <f t="shared" si="267"/>
        <v>#DIV/0!</v>
      </c>
      <c r="Z1157" s="180"/>
    </row>
    <row r="1158" spans="1:26" outlineLevel="1">
      <c r="A1158" s="103"/>
      <c r="B1158" s="126" t="s">
        <v>103</v>
      </c>
      <c r="C1158" s="119">
        <v>22153</v>
      </c>
      <c r="D1158" s="156"/>
      <c r="E1158" s="120"/>
      <c r="F1158" s="120">
        <v>6.5</v>
      </c>
      <c r="G1158" s="120"/>
      <c r="H1158" s="120"/>
      <c r="I1158" s="120"/>
      <c r="J1158" s="158">
        <v>6.5</v>
      </c>
      <c r="K1158" s="158"/>
      <c r="L1158" s="120"/>
      <c r="M1158" s="120"/>
      <c r="N1158" s="120"/>
      <c r="O1158" s="120"/>
      <c r="P1158" s="120"/>
      <c r="Q1158" s="120"/>
      <c r="R1158" s="116">
        <f t="shared" si="261"/>
        <v>6.5</v>
      </c>
      <c r="S1158" s="116" t="e">
        <f t="shared" si="257"/>
        <v>#DIV/0!</v>
      </c>
      <c r="T1158" s="117">
        <f t="shared" si="262"/>
        <v>-6.5</v>
      </c>
      <c r="U1158" s="117">
        <f t="shared" si="263"/>
        <v>0</v>
      </c>
      <c r="V1158" s="116">
        <f t="shared" si="264"/>
        <v>0</v>
      </c>
      <c r="W1158" s="116" t="e">
        <f t="shared" si="265"/>
        <v>#DIV/0!</v>
      </c>
      <c r="X1158" s="116">
        <f t="shared" si="266"/>
        <v>0</v>
      </c>
      <c r="Y1158" s="116" t="e">
        <f t="shared" si="267"/>
        <v>#DIV/0!</v>
      </c>
      <c r="Z1158" s="180"/>
    </row>
    <row r="1159" spans="1:26" outlineLevel="1">
      <c r="A1159" s="103"/>
      <c r="B1159" s="126" t="s">
        <v>138</v>
      </c>
      <c r="C1159" s="119">
        <v>22154</v>
      </c>
      <c r="D1159" s="156">
        <v>155.4</v>
      </c>
      <c r="E1159" s="120"/>
      <c r="F1159" s="120">
        <v>34.4</v>
      </c>
      <c r="G1159" s="120">
        <v>100</v>
      </c>
      <c r="H1159" s="120">
        <v>685.4</v>
      </c>
      <c r="I1159" s="120">
        <v>100</v>
      </c>
      <c r="J1159" s="158">
        <v>24.4</v>
      </c>
      <c r="K1159" s="158"/>
      <c r="L1159" s="120">
        <v>632.4</v>
      </c>
      <c r="M1159" s="120">
        <v>100</v>
      </c>
      <c r="N1159" s="120">
        <v>800</v>
      </c>
      <c r="O1159" s="120">
        <v>100</v>
      </c>
      <c r="P1159" s="120">
        <v>800</v>
      </c>
      <c r="Q1159" s="120">
        <v>100</v>
      </c>
      <c r="R1159" s="116">
        <f t="shared" si="261"/>
        <v>-121</v>
      </c>
      <c r="S1159" s="116">
        <f t="shared" si="257"/>
        <v>22.136422136422134</v>
      </c>
      <c r="T1159" s="117">
        <f t="shared" si="262"/>
        <v>598</v>
      </c>
      <c r="U1159" s="117">
        <f t="shared" si="263"/>
        <v>1838.372093023256</v>
      </c>
      <c r="V1159" s="116">
        <f t="shared" si="264"/>
        <v>167.60000000000002</v>
      </c>
      <c r="W1159" s="116">
        <f t="shared" si="265"/>
        <v>126.50221378874132</v>
      </c>
      <c r="X1159" s="116">
        <f t="shared" si="266"/>
        <v>0</v>
      </c>
      <c r="Y1159" s="116">
        <f t="shared" si="267"/>
        <v>100</v>
      </c>
      <c r="Z1159" s="180"/>
    </row>
    <row r="1160" spans="1:26" outlineLevel="1">
      <c r="A1160" s="103"/>
      <c r="B1160" s="122" t="s">
        <v>105</v>
      </c>
      <c r="C1160" s="119">
        <v>2217</v>
      </c>
      <c r="D1160" s="156"/>
      <c r="E1160" s="120"/>
      <c r="F1160" s="120">
        <v>0</v>
      </c>
      <c r="G1160" s="120"/>
      <c r="H1160" s="120">
        <v>0</v>
      </c>
      <c r="I1160" s="120"/>
      <c r="J1160" s="158"/>
      <c r="K1160" s="158"/>
      <c r="L1160" s="120"/>
      <c r="M1160" s="120"/>
      <c r="N1160" s="120"/>
      <c r="O1160" s="120"/>
      <c r="P1160" s="120"/>
      <c r="Q1160" s="120"/>
      <c r="R1160" s="116">
        <f t="shared" si="261"/>
        <v>0</v>
      </c>
      <c r="S1160" s="116" t="e">
        <f t="shared" si="257"/>
        <v>#DIV/0!</v>
      </c>
      <c r="T1160" s="117">
        <f t="shared" si="262"/>
        <v>0</v>
      </c>
      <c r="U1160" s="117" t="e">
        <f t="shared" si="263"/>
        <v>#DIV/0!</v>
      </c>
      <c r="V1160" s="116">
        <f t="shared" si="264"/>
        <v>0</v>
      </c>
      <c r="W1160" s="116" t="e">
        <f t="shared" si="265"/>
        <v>#DIV/0!</v>
      </c>
      <c r="X1160" s="116">
        <f t="shared" si="266"/>
        <v>0</v>
      </c>
      <c r="Y1160" s="116" t="e">
        <f t="shared" si="267"/>
        <v>#DIV/0!</v>
      </c>
      <c r="Z1160" s="180"/>
    </row>
    <row r="1161" spans="1:26" outlineLevel="1">
      <c r="A1161" s="103"/>
      <c r="B1161" s="118" t="s">
        <v>106</v>
      </c>
      <c r="C1161" s="119">
        <v>2218</v>
      </c>
      <c r="D1161" s="156"/>
      <c r="E1161" s="120"/>
      <c r="F1161" s="120">
        <v>0</v>
      </c>
      <c r="G1161" s="120"/>
      <c r="H1161" s="120">
        <v>0</v>
      </c>
      <c r="I1161" s="120"/>
      <c r="J1161" s="158"/>
      <c r="K1161" s="158"/>
      <c r="L1161" s="120"/>
      <c r="M1161" s="120"/>
      <c r="N1161" s="120"/>
      <c r="O1161" s="120"/>
      <c r="P1161" s="120"/>
      <c r="Q1161" s="120"/>
      <c r="R1161" s="116">
        <f t="shared" si="261"/>
        <v>0</v>
      </c>
      <c r="S1161" s="116" t="e">
        <f t="shared" si="257"/>
        <v>#DIV/0!</v>
      </c>
      <c r="T1161" s="117">
        <f t="shared" si="262"/>
        <v>0</v>
      </c>
      <c r="U1161" s="117" t="e">
        <f t="shared" si="263"/>
        <v>#DIV/0!</v>
      </c>
      <c r="V1161" s="116">
        <f t="shared" si="264"/>
        <v>0</v>
      </c>
      <c r="W1161" s="116" t="e">
        <f t="shared" si="265"/>
        <v>#DIV/0!</v>
      </c>
      <c r="X1161" s="116">
        <f t="shared" si="266"/>
        <v>0</v>
      </c>
      <c r="Y1161" s="116" t="e">
        <f t="shared" si="267"/>
        <v>#DIV/0!</v>
      </c>
      <c r="Z1161" s="180"/>
    </row>
    <row r="1162" spans="1:26" outlineLevel="1">
      <c r="A1162" s="103"/>
      <c r="B1162" s="118" t="s">
        <v>139</v>
      </c>
      <c r="C1162" s="119">
        <v>2221</v>
      </c>
      <c r="D1162" s="156"/>
      <c r="E1162" s="120"/>
      <c r="F1162" s="120">
        <v>0</v>
      </c>
      <c r="G1162" s="120"/>
      <c r="H1162" s="120">
        <v>0</v>
      </c>
      <c r="I1162" s="120"/>
      <c r="J1162" s="158"/>
      <c r="K1162" s="158"/>
      <c r="L1162" s="120"/>
      <c r="M1162" s="120"/>
      <c r="N1162" s="120"/>
      <c r="O1162" s="120"/>
      <c r="P1162" s="120"/>
      <c r="Q1162" s="120"/>
      <c r="R1162" s="116">
        <f t="shared" si="261"/>
        <v>0</v>
      </c>
      <c r="S1162" s="116" t="e">
        <f t="shared" si="257"/>
        <v>#DIV/0!</v>
      </c>
      <c r="T1162" s="117">
        <f t="shared" si="262"/>
        <v>0</v>
      </c>
      <c r="U1162" s="117" t="e">
        <f t="shared" si="263"/>
        <v>#DIV/0!</v>
      </c>
      <c r="V1162" s="116">
        <f t="shared" si="264"/>
        <v>0</v>
      </c>
      <c r="W1162" s="116" t="e">
        <f t="shared" si="265"/>
        <v>#DIV/0!</v>
      </c>
      <c r="X1162" s="116">
        <f t="shared" si="266"/>
        <v>0</v>
      </c>
      <c r="Y1162" s="116" t="e">
        <f t="shared" si="267"/>
        <v>#DIV/0!</v>
      </c>
      <c r="Z1162" s="180"/>
    </row>
    <row r="1163" spans="1:26" ht="25.5" outlineLevel="1">
      <c r="A1163" s="103"/>
      <c r="B1163" s="128" t="s">
        <v>108</v>
      </c>
      <c r="C1163" s="119">
        <v>2222</v>
      </c>
      <c r="D1163" s="156">
        <v>5</v>
      </c>
      <c r="E1163" s="120"/>
      <c r="F1163" s="120">
        <v>4.2</v>
      </c>
      <c r="G1163" s="120"/>
      <c r="H1163" s="120">
        <v>4.2</v>
      </c>
      <c r="I1163" s="120"/>
      <c r="J1163" s="158"/>
      <c r="K1163" s="158"/>
      <c r="L1163" s="120">
        <v>5</v>
      </c>
      <c r="M1163" s="120"/>
      <c r="N1163" s="120">
        <v>10</v>
      </c>
      <c r="O1163" s="120"/>
      <c r="P1163" s="120">
        <v>10</v>
      </c>
      <c r="Q1163" s="120"/>
      <c r="R1163" s="116">
        <f t="shared" si="261"/>
        <v>-0.79999999999999982</v>
      </c>
      <c r="S1163" s="116">
        <f t="shared" si="257"/>
        <v>84.000000000000014</v>
      </c>
      <c r="T1163" s="117">
        <f t="shared" si="262"/>
        <v>0.79999999999999982</v>
      </c>
      <c r="U1163" s="117">
        <f t="shared" si="263"/>
        <v>119.04761904761905</v>
      </c>
      <c r="V1163" s="116">
        <f t="shared" si="264"/>
        <v>5</v>
      </c>
      <c r="W1163" s="116">
        <f t="shared" si="265"/>
        <v>200</v>
      </c>
      <c r="X1163" s="116">
        <f t="shared" si="266"/>
        <v>0</v>
      </c>
      <c r="Y1163" s="116">
        <f t="shared" si="267"/>
        <v>100</v>
      </c>
      <c r="Z1163" s="180"/>
    </row>
    <row r="1164" spans="1:26" ht="25.5" outlineLevel="1">
      <c r="A1164" s="103"/>
      <c r="B1164" s="119" t="s">
        <v>185</v>
      </c>
      <c r="C1164" s="119">
        <v>2223</v>
      </c>
      <c r="D1164" s="156"/>
      <c r="E1164" s="120"/>
      <c r="F1164" s="120">
        <v>0</v>
      </c>
      <c r="G1164" s="120"/>
      <c r="H1164" s="120">
        <v>0</v>
      </c>
      <c r="I1164" s="120"/>
      <c r="J1164" s="158"/>
      <c r="K1164" s="158"/>
      <c r="L1164" s="120"/>
      <c r="M1164" s="120"/>
      <c r="N1164" s="120"/>
      <c r="O1164" s="120"/>
      <c r="P1164" s="120"/>
      <c r="Q1164" s="120"/>
      <c r="R1164" s="116">
        <f t="shared" si="261"/>
        <v>0</v>
      </c>
      <c r="S1164" s="116" t="e">
        <f t="shared" si="257"/>
        <v>#DIV/0!</v>
      </c>
      <c r="T1164" s="117">
        <f t="shared" si="262"/>
        <v>0</v>
      </c>
      <c r="U1164" s="117" t="e">
        <f t="shared" si="263"/>
        <v>#DIV/0!</v>
      </c>
      <c r="V1164" s="116">
        <f t="shared" si="264"/>
        <v>0</v>
      </c>
      <c r="W1164" s="116" t="e">
        <f t="shared" si="265"/>
        <v>#DIV/0!</v>
      </c>
      <c r="X1164" s="116">
        <f t="shared" si="266"/>
        <v>0</v>
      </c>
      <c r="Y1164" s="116" t="e">
        <f t="shared" si="267"/>
        <v>#DIV/0!</v>
      </c>
      <c r="Z1164" s="180"/>
    </row>
    <row r="1165" spans="1:26" outlineLevel="1">
      <c r="A1165" s="103"/>
      <c r="B1165" s="128" t="s">
        <v>145</v>
      </c>
      <c r="C1165" s="119">
        <v>2224</v>
      </c>
      <c r="D1165" s="120"/>
      <c r="E1165" s="120"/>
      <c r="F1165" s="120">
        <v>0</v>
      </c>
      <c r="G1165" s="120"/>
      <c r="H1165" s="120">
        <v>0</v>
      </c>
      <c r="I1165" s="120"/>
      <c r="J1165" s="158"/>
      <c r="K1165" s="158"/>
      <c r="L1165" s="120"/>
      <c r="M1165" s="120"/>
      <c r="N1165" s="120"/>
      <c r="O1165" s="120"/>
      <c r="P1165" s="120"/>
      <c r="Q1165" s="120"/>
      <c r="R1165" s="116">
        <f t="shared" si="261"/>
        <v>0</v>
      </c>
      <c r="S1165" s="116" t="e">
        <f t="shared" si="257"/>
        <v>#DIV/0!</v>
      </c>
      <c r="T1165" s="117">
        <f t="shared" si="262"/>
        <v>0</v>
      </c>
      <c r="U1165" s="117" t="e">
        <f t="shared" si="263"/>
        <v>#DIV/0!</v>
      </c>
      <c r="V1165" s="116">
        <f t="shared" si="264"/>
        <v>0</v>
      </c>
      <c r="W1165" s="116" t="e">
        <f t="shared" si="265"/>
        <v>#DIV/0!</v>
      </c>
      <c r="X1165" s="116">
        <f t="shared" si="266"/>
        <v>0</v>
      </c>
      <c r="Y1165" s="116" t="e">
        <f t="shared" si="267"/>
        <v>#DIV/0!</v>
      </c>
      <c r="Z1165" s="180"/>
    </row>
    <row r="1166" spans="1:26" ht="12.75" customHeight="1" outlineLevel="1">
      <c r="A1166" s="103"/>
      <c r="B1166" s="128" t="s">
        <v>140</v>
      </c>
      <c r="C1166" s="119">
        <v>2225</v>
      </c>
      <c r="D1166" s="120"/>
      <c r="E1166" s="120"/>
      <c r="F1166" s="120">
        <v>0</v>
      </c>
      <c r="G1166" s="120"/>
      <c r="H1166" s="120">
        <v>0</v>
      </c>
      <c r="I1166" s="120"/>
      <c r="J1166" s="158"/>
      <c r="K1166" s="158"/>
      <c r="L1166" s="120"/>
      <c r="M1166" s="120"/>
      <c r="N1166" s="120"/>
      <c r="O1166" s="120"/>
      <c r="P1166" s="120"/>
      <c r="Q1166" s="120"/>
      <c r="R1166" s="116">
        <f t="shared" si="261"/>
        <v>0</v>
      </c>
      <c r="S1166" s="116" t="e">
        <f t="shared" si="257"/>
        <v>#DIV/0!</v>
      </c>
      <c r="T1166" s="117">
        <f t="shared" si="262"/>
        <v>0</v>
      </c>
      <c r="U1166" s="117" t="e">
        <f t="shared" si="263"/>
        <v>#DIV/0!</v>
      </c>
      <c r="V1166" s="116">
        <f t="shared" si="264"/>
        <v>0</v>
      </c>
      <c r="W1166" s="116" t="e">
        <f t="shared" si="265"/>
        <v>#DIV/0!</v>
      </c>
      <c r="X1166" s="116">
        <f t="shared" si="266"/>
        <v>0</v>
      </c>
      <c r="Y1166" s="116" t="e">
        <f t="shared" si="267"/>
        <v>#DIV/0!</v>
      </c>
      <c r="Z1166" s="180"/>
    </row>
    <row r="1167" spans="1:26" ht="12.75" customHeight="1" outlineLevel="1">
      <c r="A1167" s="103"/>
      <c r="B1167" s="128" t="s">
        <v>141</v>
      </c>
      <c r="C1167" s="119">
        <v>2231</v>
      </c>
      <c r="D1167" s="120"/>
      <c r="E1167" s="120"/>
      <c r="F1167" s="120">
        <v>0</v>
      </c>
      <c r="G1167" s="120"/>
      <c r="H1167" s="120">
        <v>0</v>
      </c>
      <c r="I1167" s="120"/>
      <c r="J1167" s="158"/>
      <c r="K1167" s="158"/>
      <c r="L1167" s="120"/>
      <c r="M1167" s="120"/>
      <c r="N1167" s="120"/>
      <c r="O1167" s="120"/>
      <c r="P1167" s="120"/>
      <c r="Q1167" s="120"/>
      <c r="R1167" s="116">
        <f t="shared" si="261"/>
        <v>0</v>
      </c>
      <c r="S1167" s="116" t="e">
        <f t="shared" si="257"/>
        <v>#DIV/0!</v>
      </c>
      <c r="T1167" s="117">
        <f t="shared" si="262"/>
        <v>0</v>
      </c>
      <c r="U1167" s="117" t="e">
        <f t="shared" si="263"/>
        <v>#DIV/0!</v>
      </c>
      <c r="V1167" s="116">
        <f t="shared" si="264"/>
        <v>0</v>
      </c>
      <c r="W1167" s="116" t="e">
        <f t="shared" si="265"/>
        <v>#DIV/0!</v>
      </c>
      <c r="X1167" s="116">
        <f t="shared" si="266"/>
        <v>0</v>
      </c>
      <c r="Y1167" s="116" t="e">
        <f t="shared" si="267"/>
        <v>#DIV/0!</v>
      </c>
      <c r="Z1167" s="180"/>
    </row>
    <row r="1168" spans="1:26" ht="12.75" customHeight="1" outlineLevel="1">
      <c r="A1168" s="103"/>
      <c r="B1168" s="128" t="s">
        <v>113</v>
      </c>
      <c r="C1168" s="119">
        <v>22311100</v>
      </c>
      <c r="D1168" s="120"/>
      <c r="E1168" s="120"/>
      <c r="F1168" s="120">
        <v>0</v>
      </c>
      <c r="G1168" s="120"/>
      <c r="H1168" s="120">
        <v>0</v>
      </c>
      <c r="I1168" s="120"/>
      <c r="J1168" s="158"/>
      <c r="K1168" s="158"/>
      <c r="L1168" s="120"/>
      <c r="M1168" s="120"/>
      <c r="N1168" s="120"/>
      <c r="O1168" s="120"/>
      <c r="P1168" s="120"/>
      <c r="Q1168" s="120"/>
      <c r="R1168" s="116">
        <f t="shared" si="261"/>
        <v>0</v>
      </c>
      <c r="S1168" s="116" t="e">
        <f t="shared" ref="S1168:S1231" si="269">+F1168/D1168*100</f>
        <v>#DIV/0!</v>
      </c>
      <c r="T1168" s="117">
        <f t="shared" si="262"/>
        <v>0</v>
      </c>
      <c r="U1168" s="117" t="e">
        <f t="shared" si="263"/>
        <v>#DIV/0!</v>
      </c>
      <c r="V1168" s="116">
        <f t="shared" si="264"/>
        <v>0</v>
      </c>
      <c r="W1168" s="116" t="e">
        <f t="shared" si="265"/>
        <v>#DIV/0!</v>
      </c>
      <c r="X1168" s="116">
        <f t="shared" si="266"/>
        <v>0</v>
      </c>
      <c r="Y1168" s="116" t="e">
        <f t="shared" si="267"/>
        <v>#DIV/0!</v>
      </c>
      <c r="Z1168" s="180"/>
    </row>
    <row r="1169" spans="1:26" ht="12.75" customHeight="1" outlineLevel="1">
      <c r="A1169" s="103"/>
      <c r="B1169" s="128" t="s">
        <v>114</v>
      </c>
      <c r="C1169" s="119">
        <v>22311200</v>
      </c>
      <c r="D1169" s="120"/>
      <c r="E1169" s="120"/>
      <c r="F1169" s="120">
        <v>0</v>
      </c>
      <c r="G1169" s="120"/>
      <c r="H1169" s="120">
        <v>0</v>
      </c>
      <c r="I1169" s="120"/>
      <c r="J1169" s="158"/>
      <c r="K1169" s="158"/>
      <c r="L1169" s="120"/>
      <c r="M1169" s="120"/>
      <c r="N1169" s="120"/>
      <c r="O1169" s="120"/>
      <c r="P1169" s="120"/>
      <c r="Q1169" s="120"/>
      <c r="R1169" s="116">
        <f t="shared" si="261"/>
        <v>0</v>
      </c>
      <c r="S1169" s="116" t="e">
        <f t="shared" si="269"/>
        <v>#DIV/0!</v>
      </c>
      <c r="T1169" s="117">
        <f t="shared" si="262"/>
        <v>0</v>
      </c>
      <c r="U1169" s="117" t="e">
        <f t="shared" si="263"/>
        <v>#DIV/0!</v>
      </c>
      <c r="V1169" s="116">
        <f t="shared" si="264"/>
        <v>0</v>
      </c>
      <c r="W1169" s="116" t="e">
        <f t="shared" si="265"/>
        <v>#DIV/0!</v>
      </c>
      <c r="X1169" s="116">
        <f t="shared" si="266"/>
        <v>0</v>
      </c>
      <c r="Y1169" s="116" t="e">
        <f t="shared" si="267"/>
        <v>#DIV/0!</v>
      </c>
      <c r="Z1169" s="180"/>
    </row>
    <row r="1170" spans="1:26" ht="25.5" customHeight="1" outlineLevel="1">
      <c r="A1170" s="103"/>
      <c r="B1170" s="128" t="s">
        <v>115</v>
      </c>
      <c r="C1170" s="119">
        <v>22311300</v>
      </c>
      <c r="D1170" s="120"/>
      <c r="E1170" s="120"/>
      <c r="F1170" s="120">
        <v>0</v>
      </c>
      <c r="G1170" s="120"/>
      <c r="H1170" s="120">
        <v>0</v>
      </c>
      <c r="I1170" s="120"/>
      <c r="J1170" s="158"/>
      <c r="K1170" s="158"/>
      <c r="L1170" s="120"/>
      <c r="M1170" s="120"/>
      <c r="N1170" s="120"/>
      <c r="O1170" s="120"/>
      <c r="P1170" s="120"/>
      <c r="Q1170" s="120"/>
      <c r="R1170" s="116">
        <f t="shared" si="261"/>
        <v>0</v>
      </c>
      <c r="S1170" s="116" t="e">
        <f t="shared" si="269"/>
        <v>#DIV/0!</v>
      </c>
      <c r="T1170" s="117">
        <f t="shared" si="262"/>
        <v>0</v>
      </c>
      <c r="U1170" s="117" t="e">
        <f t="shared" si="263"/>
        <v>#DIV/0!</v>
      </c>
      <c r="V1170" s="116">
        <f t="shared" si="264"/>
        <v>0</v>
      </c>
      <c r="W1170" s="116" t="e">
        <f t="shared" si="265"/>
        <v>#DIV/0!</v>
      </c>
      <c r="X1170" s="116">
        <f t="shared" si="266"/>
        <v>0</v>
      </c>
      <c r="Y1170" s="116" t="e">
        <f t="shared" si="267"/>
        <v>#DIV/0!</v>
      </c>
      <c r="Z1170" s="180"/>
    </row>
    <row r="1171" spans="1:26" ht="12.75" customHeight="1" outlineLevel="1">
      <c r="A1171" s="103"/>
      <c r="B1171" s="128" t="s">
        <v>116</v>
      </c>
      <c r="C1171" s="119">
        <v>22311400</v>
      </c>
      <c r="D1171" s="120"/>
      <c r="E1171" s="120"/>
      <c r="F1171" s="120">
        <v>0</v>
      </c>
      <c r="G1171" s="120"/>
      <c r="H1171" s="120">
        <v>0</v>
      </c>
      <c r="I1171" s="120"/>
      <c r="J1171" s="158"/>
      <c r="K1171" s="158"/>
      <c r="L1171" s="120"/>
      <c r="M1171" s="120"/>
      <c r="N1171" s="120"/>
      <c r="O1171" s="120"/>
      <c r="P1171" s="120"/>
      <c r="Q1171" s="120"/>
      <c r="R1171" s="116">
        <f t="shared" si="261"/>
        <v>0</v>
      </c>
      <c r="S1171" s="116" t="e">
        <f t="shared" si="269"/>
        <v>#DIV/0!</v>
      </c>
      <c r="T1171" s="117">
        <f t="shared" si="262"/>
        <v>0</v>
      </c>
      <c r="U1171" s="117" t="e">
        <f t="shared" si="263"/>
        <v>#DIV/0!</v>
      </c>
      <c r="V1171" s="116">
        <f t="shared" si="264"/>
        <v>0</v>
      </c>
      <c r="W1171" s="116" t="e">
        <f t="shared" si="265"/>
        <v>#DIV/0!</v>
      </c>
      <c r="X1171" s="116">
        <f t="shared" si="266"/>
        <v>0</v>
      </c>
      <c r="Y1171" s="116" t="e">
        <f t="shared" si="267"/>
        <v>#DIV/0!</v>
      </c>
      <c r="Z1171" s="180"/>
    </row>
    <row r="1172" spans="1:26" ht="12.75" customHeight="1" outlineLevel="1">
      <c r="A1172" s="103"/>
      <c r="B1172" s="128" t="s">
        <v>117</v>
      </c>
      <c r="C1172" s="119">
        <v>2235</v>
      </c>
      <c r="D1172" s="120"/>
      <c r="E1172" s="120"/>
      <c r="F1172" s="120">
        <v>0</v>
      </c>
      <c r="G1172" s="120"/>
      <c r="H1172" s="120">
        <v>0</v>
      </c>
      <c r="I1172" s="120"/>
      <c r="J1172" s="158"/>
      <c r="K1172" s="158"/>
      <c r="L1172" s="120"/>
      <c r="M1172" s="120"/>
      <c r="N1172" s="120"/>
      <c r="O1172" s="120"/>
      <c r="P1172" s="120"/>
      <c r="Q1172" s="120"/>
      <c r="R1172" s="116">
        <f t="shared" si="261"/>
        <v>0</v>
      </c>
      <c r="S1172" s="116" t="e">
        <f t="shared" si="269"/>
        <v>#DIV/0!</v>
      </c>
      <c r="T1172" s="117">
        <f t="shared" si="262"/>
        <v>0</v>
      </c>
      <c r="U1172" s="117" t="e">
        <f t="shared" si="263"/>
        <v>#DIV/0!</v>
      </c>
      <c r="V1172" s="116">
        <f t="shared" si="264"/>
        <v>0</v>
      </c>
      <c r="W1172" s="116" t="e">
        <f t="shared" si="265"/>
        <v>#DIV/0!</v>
      </c>
      <c r="X1172" s="116">
        <f t="shared" si="266"/>
        <v>0</v>
      </c>
      <c r="Y1172" s="116" t="e">
        <f t="shared" si="267"/>
        <v>#DIV/0!</v>
      </c>
      <c r="Z1172" s="180"/>
    </row>
    <row r="1173" spans="1:26" ht="12.75" customHeight="1" outlineLevel="1">
      <c r="A1173" s="103"/>
      <c r="B1173" s="118" t="s">
        <v>118</v>
      </c>
      <c r="C1173" s="135">
        <v>2511</v>
      </c>
      <c r="D1173" s="120"/>
      <c r="E1173" s="120"/>
      <c r="F1173" s="120">
        <v>0</v>
      </c>
      <c r="G1173" s="120"/>
      <c r="H1173" s="120">
        <v>0</v>
      </c>
      <c r="I1173" s="120"/>
      <c r="J1173" s="158"/>
      <c r="K1173" s="158"/>
      <c r="L1173" s="120"/>
      <c r="M1173" s="120"/>
      <c r="N1173" s="120"/>
      <c r="O1173" s="120"/>
      <c r="P1173" s="120"/>
      <c r="Q1173" s="120"/>
      <c r="R1173" s="116">
        <f t="shared" si="261"/>
        <v>0</v>
      </c>
      <c r="S1173" s="116" t="e">
        <f t="shared" si="269"/>
        <v>#DIV/0!</v>
      </c>
      <c r="T1173" s="117">
        <f t="shared" si="262"/>
        <v>0</v>
      </c>
      <c r="U1173" s="117" t="e">
        <f t="shared" si="263"/>
        <v>#DIV/0!</v>
      </c>
      <c r="V1173" s="116">
        <f t="shared" si="264"/>
        <v>0</v>
      </c>
      <c r="W1173" s="116" t="e">
        <f t="shared" si="265"/>
        <v>#DIV/0!</v>
      </c>
      <c r="X1173" s="116">
        <f t="shared" si="266"/>
        <v>0</v>
      </c>
      <c r="Y1173" s="116" t="e">
        <f t="shared" si="267"/>
        <v>#DIV/0!</v>
      </c>
      <c r="Z1173" s="180"/>
    </row>
    <row r="1174" spans="1:26" ht="12.75" customHeight="1" outlineLevel="1">
      <c r="A1174" s="103"/>
      <c r="B1174" s="118" t="s">
        <v>119</v>
      </c>
      <c r="C1174" s="135">
        <v>2512</v>
      </c>
      <c r="D1174" s="120"/>
      <c r="E1174" s="120"/>
      <c r="F1174" s="120">
        <v>0</v>
      </c>
      <c r="G1174" s="120"/>
      <c r="H1174" s="120">
        <v>0</v>
      </c>
      <c r="I1174" s="120"/>
      <c r="J1174" s="158"/>
      <c r="K1174" s="158"/>
      <c r="L1174" s="120"/>
      <c r="M1174" s="120"/>
      <c r="N1174" s="120"/>
      <c r="O1174" s="120"/>
      <c r="P1174" s="120"/>
      <c r="Q1174" s="120"/>
      <c r="R1174" s="116">
        <f t="shared" si="261"/>
        <v>0</v>
      </c>
      <c r="S1174" s="116" t="e">
        <f t="shared" si="269"/>
        <v>#DIV/0!</v>
      </c>
      <c r="T1174" s="117">
        <f t="shared" si="262"/>
        <v>0</v>
      </c>
      <c r="U1174" s="117" t="e">
        <f t="shared" si="263"/>
        <v>#DIV/0!</v>
      </c>
      <c r="V1174" s="116">
        <f t="shared" si="264"/>
        <v>0</v>
      </c>
      <c r="W1174" s="116" t="e">
        <f t="shared" si="265"/>
        <v>#DIV/0!</v>
      </c>
      <c r="X1174" s="116">
        <f t="shared" si="266"/>
        <v>0</v>
      </c>
      <c r="Y1174" s="116" t="e">
        <f t="shared" si="267"/>
        <v>#DIV/0!</v>
      </c>
      <c r="Z1174" s="180"/>
    </row>
    <row r="1175" spans="1:26" ht="12.75" customHeight="1" outlineLevel="1">
      <c r="A1175" s="103"/>
      <c r="B1175" s="118" t="s">
        <v>146</v>
      </c>
      <c r="C1175" s="135">
        <v>2521</v>
      </c>
      <c r="D1175" s="120"/>
      <c r="E1175" s="120"/>
      <c r="F1175" s="120">
        <v>0</v>
      </c>
      <c r="G1175" s="120"/>
      <c r="H1175" s="120">
        <v>0</v>
      </c>
      <c r="I1175" s="120"/>
      <c r="J1175" s="158"/>
      <c r="K1175" s="158"/>
      <c r="L1175" s="120"/>
      <c r="M1175" s="120"/>
      <c r="N1175" s="120"/>
      <c r="O1175" s="120"/>
      <c r="P1175" s="120"/>
      <c r="Q1175" s="120"/>
      <c r="R1175" s="116">
        <f t="shared" si="261"/>
        <v>0</v>
      </c>
      <c r="S1175" s="116" t="e">
        <f t="shared" si="269"/>
        <v>#DIV/0!</v>
      </c>
      <c r="T1175" s="117">
        <f t="shared" si="262"/>
        <v>0</v>
      </c>
      <c r="U1175" s="117" t="e">
        <f t="shared" si="263"/>
        <v>#DIV/0!</v>
      </c>
      <c r="V1175" s="116">
        <f t="shared" si="264"/>
        <v>0</v>
      </c>
      <c r="W1175" s="116" t="e">
        <f t="shared" si="265"/>
        <v>#DIV/0!</v>
      </c>
      <c r="X1175" s="116">
        <f t="shared" si="266"/>
        <v>0</v>
      </c>
      <c r="Y1175" s="116" t="e">
        <f t="shared" si="267"/>
        <v>#DIV/0!</v>
      </c>
      <c r="Z1175" s="180"/>
    </row>
    <row r="1176" spans="1:26" ht="25.5" customHeight="1" outlineLevel="1">
      <c r="A1176" s="103"/>
      <c r="B1176" s="136" t="s">
        <v>121</v>
      </c>
      <c r="C1176" s="119">
        <v>2721</v>
      </c>
      <c r="D1176" s="120"/>
      <c r="E1176" s="120"/>
      <c r="F1176" s="120">
        <v>0</v>
      </c>
      <c r="G1176" s="120"/>
      <c r="H1176" s="120">
        <v>0</v>
      </c>
      <c r="I1176" s="120"/>
      <c r="J1176" s="158"/>
      <c r="K1176" s="158"/>
      <c r="L1176" s="120"/>
      <c r="M1176" s="120"/>
      <c r="N1176" s="120"/>
      <c r="O1176" s="120"/>
      <c r="P1176" s="120"/>
      <c r="Q1176" s="120"/>
      <c r="R1176" s="116">
        <f t="shared" si="261"/>
        <v>0</v>
      </c>
      <c r="S1176" s="116" t="e">
        <f t="shared" si="269"/>
        <v>#DIV/0!</v>
      </c>
      <c r="T1176" s="117">
        <f t="shared" si="262"/>
        <v>0</v>
      </c>
      <c r="U1176" s="117" t="e">
        <f t="shared" si="263"/>
        <v>#DIV/0!</v>
      </c>
      <c r="V1176" s="116">
        <f t="shared" si="264"/>
        <v>0</v>
      </c>
      <c r="W1176" s="116" t="e">
        <f t="shared" si="265"/>
        <v>#DIV/0!</v>
      </c>
      <c r="X1176" s="116">
        <f t="shared" si="266"/>
        <v>0</v>
      </c>
      <c r="Y1176" s="116" t="e">
        <f t="shared" si="267"/>
        <v>#DIV/0!</v>
      </c>
      <c r="Z1176" s="180"/>
    </row>
    <row r="1177" spans="1:26" outlineLevel="1">
      <c r="A1177" s="103"/>
      <c r="B1177" s="140" t="s">
        <v>126</v>
      </c>
      <c r="C1177" s="119"/>
      <c r="D1177" s="141">
        <f>SUM(D1178:D1180)</f>
        <v>596.50199999999995</v>
      </c>
      <c r="E1177" s="141">
        <f>SUM(E1178:E1180)</f>
        <v>0</v>
      </c>
      <c r="F1177" s="197">
        <f>F1178+F1179+F1180</f>
        <v>495</v>
      </c>
      <c r="G1177" s="141">
        <f>SUM(G1178:G1180)</f>
        <v>0</v>
      </c>
      <c r="H1177" s="197">
        <f>H1178+H1179+H1180</f>
        <v>487</v>
      </c>
      <c r="I1177" s="141">
        <f>SUM(I1178:I1180)</f>
        <v>0</v>
      </c>
      <c r="J1177" s="155">
        <f>SUM(J1178:J1180)</f>
        <v>200</v>
      </c>
      <c r="K1177" s="169">
        <f>SUM(K1178:K1180)</f>
        <v>0</v>
      </c>
      <c r="L1177" s="197">
        <f>L1178+L1179+L1180</f>
        <v>307.5</v>
      </c>
      <c r="M1177" s="141">
        <f>SUM(M1178:M1180)</f>
        <v>0</v>
      </c>
      <c r="N1177" s="197">
        <f>N1178+N1179+N1180</f>
        <v>600</v>
      </c>
      <c r="O1177" s="141">
        <f>SUM(O1178:O1180)</f>
        <v>0</v>
      </c>
      <c r="P1177" s="197">
        <f>P1178+P1179+P1180</f>
        <v>600</v>
      </c>
      <c r="Q1177" s="141">
        <f>SUM(Q1178:Q1180)</f>
        <v>0</v>
      </c>
      <c r="R1177" s="116">
        <f t="shared" si="261"/>
        <v>-101.50199999999995</v>
      </c>
      <c r="S1177" s="116">
        <f t="shared" si="269"/>
        <v>82.983795527927825</v>
      </c>
      <c r="T1177" s="117">
        <f t="shared" si="262"/>
        <v>-187.5</v>
      </c>
      <c r="U1177" s="117">
        <f t="shared" si="263"/>
        <v>62.121212121212125</v>
      </c>
      <c r="V1177" s="116">
        <f t="shared" si="264"/>
        <v>292.5</v>
      </c>
      <c r="W1177" s="116">
        <f t="shared" si="265"/>
        <v>195.1219512195122</v>
      </c>
      <c r="X1177" s="116">
        <f t="shared" si="266"/>
        <v>0</v>
      </c>
      <c r="Y1177" s="116">
        <f t="shared" si="267"/>
        <v>100</v>
      </c>
      <c r="Z1177" s="180"/>
    </row>
    <row r="1178" spans="1:26" outlineLevel="1">
      <c r="A1178" s="103"/>
      <c r="B1178" s="118" t="s">
        <v>127</v>
      </c>
      <c r="C1178" s="119">
        <v>3111</v>
      </c>
      <c r="D1178" s="120"/>
      <c r="E1178" s="120"/>
      <c r="F1178" s="120">
        <v>0</v>
      </c>
      <c r="G1178" s="120"/>
      <c r="H1178" s="120">
        <v>0</v>
      </c>
      <c r="I1178" s="120"/>
      <c r="J1178" s="158"/>
      <c r="K1178" s="158"/>
      <c r="L1178" s="120"/>
      <c r="M1178" s="120"/>
      <c r="N1178" s="120"/>
      <c r="O1178" s="120"/>
      <c r="P1178" s="120"/>
      <c r="Q1178" s="120"/>
      <c r="R1178" s="116">
        <f t="shared" si="261"/>
        <v>0</v>
      </c>
      <c r="S1178" s="116" t="e">
        <f t="shared" si="269"/>
        <v>#DIV/0!</v>
      </c>
      <c r="T1178" s="117">
        <f t="shared" si="262"/>
        <v>0</v>
      </c>
      <c r="U1178" s="117" t="e">
        <f t="shared" si="263"/>
        <v>#DIV/0!</v>
      </c>
      <c r="V1178" s="116">
        <f t="shared" si="264"/>
        <v>0</v>
      </c>
      <c r="W1178" s="116" t="e">
        <f t="shared" si="265"/>
        <v>#DIV/0!</v>
      </c>
      <c r="X1178" s="116">
        <f t="shared" si="266"/>
        <v>0</v>
      </c>
      <c r="Y1178" s="116" t="e">
        <f t="shared" si="267"/>
        <v>#DIV/0!</v>
      </c>
      <c r="Z1178" s="180"/>
    </row>
    <row r="1179" spans="1:26" outlineLevel="1">
      <c r="A1179" s="103"/>
      <c r="B1179" s="118" t="s">
        <v>128</v>
      </c>
      <c r="C1179" s="119">
        <v>3112</v>
      </c>
      <c r="D1179" s="170">
        <v>596.50199999999995</v>
      </c>
      <c r="E1179" s="120"/>
      <c r="F1179" s="120">
        <v>495</v>
      </c>
      <c r="G1179" s="120"/>
      <c r="H1179" s="120">
        <v>487</v>
      </c>
      <c r="I1179" s="120"/>
      <c r="J1179" s="158">
        <v>200</v>
      </c>
      <c r="K1179" s="158"/>
      <c r="L1179" s="120">
        <v>307.5</v>
      </c>
      <c r="M1179" s="120"/>
      <c r="N1179" s="120">
        <v>600</v>
      </c>
      <c r="O1179" s="120"/>
      <c r="P1179" s="120">
        <v>600</v>
      </c>
      <c r="Q1179" s="120"/>
      <c r="R1179" s="116">
        <f t="shared" si="261"/>
        <v>-101.50199999999995</v>
      </c>
      <c r="S1179" s="116">
        <f t="shared" si="269"/>
        <v>82.983795527927825</v>
      </c>
      <c r="T1179" s="117">
        <f t="shared" si="262"/>
        <v>-187.5</v>
      </c>
      <c r="U1179" s="117">
        <f t="shared" si="263"/>
        <v>62.121212121212125</v>
      </c>
      <c r="V1179" s="116">
        <f t="shared" si="264"/>
        <v>292.5</v>
      </c>
      <c r="W1179" s="116">
        <f t="shared" si="265"/>
        <v>195.1219512195122</v>
      </c>
      <c r="X1179" s="116">
        <f t="shared" si="266"/>
        <v>0</v>
      </c>
      <c r="Y1179" s="116">
        <f t="shared" si="267"/>
        <v>100</v>
      </c>
      <c r="Z1179" s="180"/>
    </row>
    <row r="1180" spans="1:26" outlineLevel="1">
      <c r="A1180" s="103"/>
      <c r="B1180" s="118" t="s">
        <v>129</v>
      </c>
      <c r="C1180" s="119">
        <v>3113</v>
      </c>
      <c r="D1180" s="120"/>
      <c r="E1180" s="120"/>
      <c r="F1180" s="120">
        <v>0</v>
      </c>
      <c r="G1180" s="120"/>
      <c r="H1180" s="120">
        <v>0</v>
      </c>
      <c r="I1180" s="120"/>
      <c r="J1180" s="158"/>
      <c r="K1180" s="158"/>
      <c r="L1180" s="120"/>
      <c r="M1180" s="120"/>
      <c r="N1180" s="120"/>
      <c r="O1180" s="120"/>
      <c r="P1180" s="120"/>
      <c r="Q1180" s="120"/>
      <c r="R1180" s="116">
        <f t="shared" si="261"/>
        <v>0</v>
      </c>
      <c r="S1180" s="116" t="e">
        <f t="shared" si="269"/>
        <v>#DIV/0!</v>
      </c>
      <c r="T1180" s="117">
        <f t="shared" si="262"/>
        <v>0</v>
      </c>
      <c r="U1180" s="117" t="e">
        <f t="shared" si="263"/>
        <v>#DIV/0!</v>
      </c>
      <c r="V1180" s="116">
        <f t="shared" si="264"/>
        <v>0</v>
      </c>
      <c r="W1180" s="116" t="e">
        <f t="shared" si="265"/>
        <v>#DIV/0!</v>
      </c>
      <c r="X1180" s="116">
        <f t="shared" si="266"/>
        <v>0</v>
      </c>
      <c r="Y1180" s="116" t="e">
        <f t="shared" si="267"/>
        <v>#DIV/0!</v>
      </c>
      <c r="Z1180" s="180"/>
    </row>
    <row r="1181" spans="1:26" outlineLevel="1">
      <c r="A1181" s="103"/>
      <c r="B1181" s="185"/>
      <c r="C1181" s="186"/>
      <c r="D1181" s="120"/>
      <c r="E1181" s="120"/>
      <c r="F1181" s="120"/>
      <c r="G1181" s="120"/>
      <c r="H1181" s="120"/>
      <c r="I1181" s="120"/>
      <c r="J1181" s="158"/>
      <c r="K1181" s="158"/>
      <c r="L1181" s="120"/>
      <c r="M1181" s="120"/>
      <c r="N1181" s="120"/>
      <c r="O1181" s="120"/>
      <c r="P1181" s="120"/>
      <c r="Q1181" s="120"/>
      <c r="R1181" s="116">
        <f t="shared" si="261"/>
        <v>0</v>
      </c>
      <c r="S1181" s="116" t="e">
        <f t="shared" si="269"/>
        <v>#DIV/0!</v>
      </c>
      <c r="T1181" s="117">
        <f t="shared" si="262"/>
        <v>0</v>
      </c>
      <c r="U1181" s="117" t="e">
        <f t="shared" si="263"/>
        <v>#DIV/0!</v>
      </c>
      <c r="V1181" s="116">
        <f t="shared" si="264"/>
        <v>0</v>
      </c>
      <c r="W1181" s="116" t="e">
        <f t="shared" si="265"/>
        <v>#DIV/0!</v>
      </c>
      <c r="X1181" s="116">
        <f t="shared" si="266"/>
        <v>0</v>
      </c>
      <c r="Y1181" s="116" t="e">
        <f t="shared" si="267"/>
        <v>#DIV/0!</v>
      </c>
      <c r="Z1181" s="180"/>
    </row>
    <row r="1182" spans="1:26" ht="25.5" outlineLevel="1">
      <c r="A1182" s="103">
        <v>24</v>
      </c>
      <c r="B1182" s="176" t="s">
        <v>192</v>
      </c>
      <c r="C1182" s="154" t="s">
        <v>193</v>
      </c>
      <c r="D1182" s="151"/>
      <c r="E1182" s="151"/>
      <c r="F1182" s="151"/>
      <c r="G1182" s="151"/>
      <c r="H1182" s="151"/>
      <c r="I1182" s="151"/>
      <c r="J1182" s="152"/>
      <c r="K1182" s="152"/>
      <c r="L1182" s="151"/>
      <c r="M1182" s="151"/>
      <c r="N1182" s="151"/>
      <c r="O1182" s="151"/>
      <c r="P1182" s="151"/>
      <c r="Q1182" s="151"/>
      <c r="R1182" s="116">
        <f t="shared" si="261"/>
        <v>0</v>
      </c>
      <c r="S1182" s="116" t="e">
        <f t="shared" si="269"/>
        <v>#DIV/0!</v>
      </c>
      <c r="T1182" s="117">
        <f t="shared" si="262"/>
        <v>0</v>
      </c>
      <c r="U1182" s="117" t="e">
        <f t="shared" si="263"/>
        <v>#DIV/0!</v>
      </c>
      <c r="V1182" s="116">
        <f t="shared" si="264"/>
        <v>0</v>
      </c>
      <c r="W1182" s="116" t="e">
        <f t="shared" si="265"/>
        <v>#DIV/0!</v>
      </c>
      <c r="X1182" s="116">
        <f t="shared" si="266"/>
        <v>0</v>
      </c>
      <c r="Y1182" s="116" t="e">
        <f t="shared" si="267"/>
        <v>#DIV/0!</v>
      </c>
      <c r="Z1182" s="180"/>
    </row>
    <row r="1183" spans="1:26" outlineLevel="1">
      <c r="A1183" s="103"/>
      <c r="B1183" s="176" t="s">
        <v>134</v>
      </c>
      <c r="C1183" s="154"/>
      <c r="D1183" s="111">
        <f>D1184+D1185+D1186+D1196+D1190+D1198+D1202+D1214</f>
        <v>17391.261999999999</v>
      </c>
      <c r="E1183" s="111">
        <f>SUM(E1184:E1190,E1195:E1212)</f>
        <v>0</v>
      </c>
      <c r="F1183" s="111">
        <f>SUM(F1184:F1190,F1195:F1212)-F1202</f>
        <v>19576.900000000001</v>
      </c>
      <c r="G1183" s="111">
        <f>SUM(G1184:G1190,G1195:G1212)</f>
        <v>0</v>
      </c>
      <c r="H1183" s="111">
        <f>SUM(H1184:H1190,H1195:H1212)-H1202</f>
        <v>19576.900000000001</v>
      </c>
      <c r="I1183" s="111">
        <f>SUM(I1184:I1190,I1195:I1212)</f>
        <v>0</v>
      </c>
      <c r="J1183" s="155">
        <f>SUM(J1184:J1190,J1195:J1212)</f>
        <v>11252.497000000001</v>
      </c>
      <c r="K1183" s="155">
        <f>SUM(K1184:K1190,K1195:K1212)</f>
        <v>0</v>
      </c>
      <c r="L1183" s="111">
        <f>SUM(L1184:L1190,L1195:L1212)-L1202</f>
        <v>17245.8</v>
      </c>
      <c r="M1183" s="111">
        <f>SUM(M1184:M1190,M1195:M1212)</f>
        <v>0</v>
      </c>
      <c r="N1183" s="111">
        <f>SUM(N1184:N1190,N1195:N1212)-N1202</f>
        <v>17245.8</v>
      </c>
      <c r="O1183" s="111">
        <f>SUM(O1184:O1190,O1195:O1212)</f>
        <v>0</v>
      </c>
      <c r="P1183" s="111">
        <f>SUM(P1184:P1190,P1195:P1212)-P1202</f>
        <v>17245.8</v>
      </c>
      <c r="Q1183" s="111">
        <f>SUM(Q1184:Q1190,Q1195:Q1212)</f>
        <v>0</v>
      </c>
      <c r="R1183" s="116">
        <f t="shared" si="261"/>
        <v>2185.6380000000026</v>
      </c>
      <c r="S1183" s="116">
        <f t="shared" si="269"/>
        <v>112.56744910173857</v>
      </c>
      <c r="T1183" s="117">
        <f t="shared" si="262"/>
        <v>-2331.1000000000022</v>
      </c>
      <c r="U1183" s="117">
        <f t="shared" si="263"/>
        <v>88.092598930372006</v>
      </c>
      <c r="V1183" s="116">
        <f t="shared" si="264"/>
        <v>0</v>
      </c>
      <c r="W1183" s="116">
        <f t="shared" si="265"/>
        <v>100</v>
      </c>
      <c r="X1183" s="116">
        <f t="shared" si="266"/>
        <v>0</v>
      </c>
      <c r="Y1183" s="116">
        <f t="shared" si="267"/>
        <v>100</v>
      </c>
      <c r="Z1183" s="180"/>
    </row>
    <row r="1184" spans="1:26" outlineLevel="1">
      <c r="A1184" s="103"/>
      <c r="B1184" s="118" t="s">
        <v>94</v>
      </c>
      <c r="C1184" s="119">
        <v>2111</v>
      </c>
      <c r="D1184" s="156">
        <v>1680.5719999999999</v>
      </c>
      <c r="E1184" s="120"/>
      <c r="F1184" s="120">
        <v>1772.5</v>
      </c>
      <c r="G1184" s="120"/>
      <c r="H1184" s="120">
        <v>1772.5</v>
      </c>
      <c r="I1184" s="120"/>
      <c r="J1184" s="158">
        <v>775.72199999999998</v>
      </c>
      <c r="K1184" s="158"/>
      <c r="L1184" s="120">
        <v>1794</v>
      </c>
      <c r="M1184" s="120"/>
      <c r="N1184" s="120">
        <v>1794</v>
      </c>
      <c r="O1184" s="120"/>
      <c r="P1184" s="120">
        <v>1794</v>
      </c>
      <c r="Q1184" s="120"/>
      <c r="R1184" s="116">
        <f t="shared" si="261"/>
        <v>91.928000000000111</v>
      </c>
      <c r="S1184" s="116">
        <f t="shared" si="269"/>
        <v>105.47004234272617</v>
      </c>
      <c r="T1184" s="117">
        <f t="shared" si="262"/>
        <v>21.5</v>
      </c>
      <c r="U1184" s="117">
        <f t="shared" si="263"/>
        <v>101.21297602256701</v>
      </c>
      <c r="V1184" s="116">
        <f t="shared" si="264"/>
        <v>0</v>
      </c>
      <c r="W1184" s="116">
        <f t="shared" si="265"/>
        <v>100</v>
      </c>
      <c r="X1184" s="116">
        <f t="shared" si="266"/>
        <v>0</v>
      </c>
      <c r="Y1184" s="116">
        <f t="shared" si="267"/>
        <v>100</v>
      </c>
      <c r="Z1184" s="180"/>
    </row>
    <row r="1185" spans="1:26" outlineLevel="1">
      <c r="A1185" s="103"/>
      <c r="B1185" s="118" t="s">
        <v>135</v>
      </c>
      <c r="C1185" s="119">
        <v>2121</v>
      </c>
      <c r="D1185" s="156">
        <v>218.4</v>
      </c>
      <c r="E1185" s="120"/>
      <c r="F1185" s="120">
        <v>231.10000000000002</v>
      </c>
      <c r="G1185" s="120"/>
      <c r="H1185" s="120">
        <v>231.10000000000002</v>
      </c>
      <c r="I1185" s="120"/>
      <c r="J1185" s="177">
        <v>88.5</v>
      </c>
      <c r="K1185" s="158"/>
      <c r="L1185" s="120">
        <v>234.3</v>
      </c>
      <c r="M1185" s="120"/>
      <c r="N1185" s="120">
        <v>234.3</v>
      </c>
      <c r="O1185" s="120"/>
      <c r="P1185" s="120">
        <v>234.3</v>
      </c>
      <c r="Q1185" s="120"/>
      <c r="R1185" s="116">
        <f t="shared" si="261"/>
        <v>12.700000000000017</v>
      </c>
      <c r="S1185" s="116">
        <f t="shared" si="269"/>
        <v>105.81501831501832</v>
      </c>
      <c r="T1185" s="117">
        <f t="shared" si="262"/>
        <v>3.1999999999999886</v>
      </c>
      <c r="U1185" s="117">
        <f t="shared" si="263"/>
        <v>101.38468195586326</v>
      </c>
      <c r="V1185" s="116">
        <f t="shared" si="264"/>
        <v>0</v>
      </c>
      <c r="W1185" s="116">
        <f t="shared" si="265"/>
        <v>100</v>
      </c>
      <c r="X1185" s="116">
        <f t="shared" si="266"/>
        <v>0</v>
      </c>
      <c r="Y1185" s="116">
        <f t="shared" si="267"/>
        <v>100</v>
      </c>
      <c r="Z1185" s="180"/>
    </row>
    <row r="1186" spans="1:26" outlineLevel="1">
      <c r="A1186" s="103"/>
      <c r="B1186" s="160" t="s">
        <v>96</v>
      </c>
      <c r="C1186" s="119">
        <v>2211</v>
      </c>
      <c r="D1186" s="156">
        <v>6019.7</v>
      </c>
      <c r="E1186" s="120"/>
      <c r="F1186" s="120">
        <v>6460</v>
      </c>
      <c r="G1186" s="120"/>
      <c r="H1186" s="120">
        <v>6460</v>
      </c>
      <c r="I1186" s="120"/>
      <c r="J1186" s="177">
        <v>3510.8</v>
      </c>
      <c r="K1186" s="158"/>
      <c r="L1186" s="120">
        <v>6760</v>
      </c>
      <c r="M1186" s="120"/>
      <c r="N1186" s="120">
        <v>6760</v>
      </c>
      <c r="O1186" s="120"/>
      <c r="P1186" s="120">
        <v>6760</v>
      </c>
      <c r="Q1186" s="120"/>
      <c r="R1186" s="116">
        <f t="shared" si="261"/>
        <v>440.30000000000018</v>
      </c>
      <c r="S1186" s="116">
        <f t="shared" si="269"/>
        <v>107.31431798926859</v>
      </c>
      <c r="T1186" s="117">
        <f t="shared" si="262"/>
        <v>300</v>
      </c>
      <c r="U1186" s="117">
        <f t="shared" si="263"/>
        <v>104.64396284829722</v>
      </c>
      <c r="V1186" s="116">
        <f t="shared" si="264"/>
        <v>0</v>
      </c>
      <c r="W1186" s="116">
        <f t="shared" si="265"/>
        <v>100</v>
      </c>
      <c r="X1186" s="116">
        <f t="shared" si="266"/>
        <v>0</v>
      </c>
      <c r="Y1186" s="116">
        <f t="shared" si="267"/>
        <v>100</v>
      </c>
      <c r="Z1186" s="180"/>
    </row>
    <row r="1187" spans="1:26" outlineLevel="1">
      <c r="A1187" s="103"/>
      <c r="B1187" s="122" t="s">
        <v>97</v>
      </c>
      <c r="C1187" s="119">
        <v>2212</v>
      </c>
      <c r="D1187" s="156"/>
      <c r="E1187" s="120"/>
      <c r="F1187" s="120">
        <v>0</v>
      </c>
      <c r="G1187" s="120"/>
      <c r="H1187" s="120">
        <v>0</v>
      </c>
      <c r="I1187" s="120"/>
      <c r="J1187" s="158"/>
      <c r="K1187" s="158"/>
      <c r="L1187" s="120"/>
      <c r="M1187" s="120"/>
      <c r="N1187" s="120"/>
      <c r="O1187" s="120"/>
      <c r="P1187" s="120"/>
      <c r="Q1187" s="120"/>
      <c r="R1187" s="116">
        <f t="shared" si="261"/>
        <v>0</v>
      </c>
      <c r="S1187" s="116" t="e">
        <f t="shared" si="269"/>
        <v>#DIV/0!</v>
      </c>
      <c r="T1187" s="117">
        <f t="shared" si="262"/>
        <v>0</v>
      </c>
      <c r="U1187" s="117" t="e">
        <f t="shared" si="263"/>
        <v>#DIV/0!</v>
      </c>
      <c r="V1187" s="116">
        <f t="shared" si="264"/>
        <v>0</v>
      </c>
      <c r="W1187" s="116" t="e">
        <f t="shared" si="265"/>
        <v>#DIV/0!</v>
      </c>
      <c r="X1187" s="116">
        <f t="shared" si="266"/>
        <v>0</v>
      </c>
      <c r="Y1187" s="116" t="e">
        <f t="shared" si="267"/>
        <v>#DIV/0!</v>
      </c>
      <c r="Z1187" s="180"/>
    </row>
    <row r="1188" spans="1:26" outlineLevel="1">
      <c r="A1188" s="103"/>
      <c r="B1188" s="118" t="s">
        <v>98</v>
      </c>
      <c r="C1188" s="119">
        <v>2213</v>
      </c>
      <c r="D1188" s="156"/>
      <c r="E1188" s="120"/>
      <c r="F1188" s="120">
        <v>0</v>
      </c>
      <c r="G1188" s="120"/>
      <c r="H1188" s="120">
        <v>0</v>
      </c>
      <c r="I1188" s="120"/>
      <c r="J1188" s="158"/>
      <c r="K1188" s="158"/>
      <c r="L1188" s="120"/>
      <c r="M1188" s="120"/>
      <c r="N1188" s="120"/>
      <c r="O1188" s="120"/>
      <c r="P1188" s="120"/>
      <c r="Q1188" s="120"/>
      <c r="R1188" s="116">
        <f t="shared" si="261"/>
        <v>0</v>
      </c>
      <c r="S1188" s="116" t="e">
        <f t="shared" si="269"/>
        <v>#DIV/0!</v>
      </c>
      <c r="T1188" s="117">
        <f t="shared" si="262"/>
        <v>0</v>
      </c>
      <c r="U1188" s="117" t="e">
        <f t="shared" si="263"/>
        <v>#DIV/0!</v>
      </c>
      <c r="V1188" s="116">
        <f t="shared" si="264"/>
        <v>0</v>
      </c>
      <c r="W1188" s="116" t="e">
        <f t="shared" si="265"/>
        <v>#DIV/0!</v>
      </c>
      <c r="X1188" s="116">
        <f t="shared" si="266"/>
        <v>0</v>
      </c>
      <c r="Y1188" s="116" t="e">
        <f t="shared" si="267"/>
        <v>#DIV/0!</v>
      </c>
      <c r="Z1188" s="180"/>
    </row>
    <row r="1189" spans="1:26" outlineLevel="1">
      <c r="A1189" s="103"/>
      <c r="B1189" s="118" t="s">
        <v>99</v>
      </c>
      <c r="C1189" s="119">
        <v>2214</v>
      </c>
      <c r="D1189" s="156"/>
      <c r="E1189" s="120"/>
      <c r="F1189" s="120">
        <v>0</v>
      </c>
      <c r="G1189" s="120"/>
      <c r="H1189" s="120">
        <v>0</v>
      </c>
      <c r="I1189" s="120"/>
      <c r="J1189" s="158"/>
      <c r="K1189" s="158"/>
      <c r="L1189" s="120"/>
      <c r="M1189" s="120"/>
      <c r="N1189" s="120"/>
      <c r="O1189" s="120"/>
      <c r="P1189" s="120"/>
      <c r="Q1189" s="120"/>
      <c r="R1189" s="116">
        <f t="shared" si="261"/>
        <v>0</v>
      </c>
      <c r="S1189" s="116" t="e">
        <f t="shared" si="269"/>
        <v>#DIV/0!</v>
      </c>
      <c r="T1189" s="117">
        <f t="shared" si="262"/>
        <v>0</v>
      </c>
      <c r="U1189" s="117" t="e">
        <f t="shared" si="263"/>
        <v>#DIV/0!</v>
      </c>
      <c r="V1189" s="116">
        <f t="shared" si="264"/>
        <v>0</v>
      </c>
      <c r="W1189" s="116" t="e">
        <f t="shared" si="265"/>
        <v>#DIV/0!</v>
      </c>
      <c r="X1189" s="116">
        <f t="shared" si="266"/>
        <v>0</v>
      </c>
      <c r="Y1189" s="116" t="e">
        <f t="shared" si="267"/>
        <v>#DIV/0!</v>
      </c>
      <c r="Z1189" s="180"/>
    </row>
    <row r="1190" spans="1:26" outlineLevel="1">
      <c r="A1190" s="103"/>
      <c r="B1190" s="161" t="s">
        <v>100</v>
      </c>
      <c r="C1190" s="124">
        <v>2215</v>
      </c>
      <c r="D1190" s="189">
        <f>D1194</f>
        <v>3297.83</v>
      </c>
      <c r="E1190" s="125">
        <f t="shared" ref="E1190:Q1190" si="270">E1191+E1192+E1193+E1194</f>
        <v>0</v>
      </c>
      <c r="F1190" s="125">
        <f t="shared" si="270"/>
        <v>4055.8</v>
      </c>
      <c r="G1190" s="125">
        <f t="shared" si="270"/>
        <v>0</v>
      </c>
      <c r="H1190" s="125">
        <f t="shared" si="270"/>
        <v>4055.8</v>
      </c>
      <c r="I1190" s="125">
        <f t="shared" si="270"/>
        <v>0</v>
      </c>
      <c r="J1190" s="194">
        <f t="shared" si="270"/>
        <v>3420.7750000000001</v>
      </c>
      <c r="K1190" s="163">
        <f t="shared" si="270"/>
        <v>0</v>
      </c>
      <c r="L1190" s="125">
        <f t="shared" si="270"/>
        <v>1400</v>
      </c>
      <c r="M1190" s="125">
        <f t="shared" si="270"/>
        <v>0</v>
      </c>
      <c r="N1190" s="125">
        <f>N1191+N1192+N1193+N1194</f>
        <v>1400</v>
      </c>
      <c r="O1190" s="125">
        <f t="shared" si="270"/>
        <v>0</v>
      </c>
      <c r="P1190" s="125">
        <f>P1191+P1192+P1193+P1194</f>
        <v>1400</v>
      </c>
      <c r="Q1190" s="125">
        <f t="shared" si="270"/>
        <v>0</v>
      </c>
      <c r="R1190" s="116">
        <f t="shared" si="261"/>
        <v>757.97000000000025</v>
      </c>
      <c r="S1190" s="116">
        <f t="shared" si="269"/>
        <v>122.98390153525199</v>
      </c>
      <c r="T1190" s="117">
        <f t="shared" si="262"/>
        <v>-2655.8</v>
      </c>
      <c r="U1190" s="117">
        <f t="shared" si="263"/>
        <v>34.518467380048321</v>
      </c>
      <c r="V1190" s="116">
        <f t="shared" si="264"/>
        <v>0</v>
      </c>
      <c r="W1190" s="116">
        <f t="shared" si="265"/>
        <v>100</v>
      </c>
      <c r="X1190" s="116">
        <f t="shared" si="266"/>
        <v>0</v>
      </c>
      <c r="Y1190" s="116">
        <f t="shared" si="267"/>
        <v>100</v>
      </c>
      <c r="Z1190" s="180"/>
    </row>
    <row r="1191" spans="1:26" outlineLevel="1">
      <c r="A1191" s="103"/>
      <c r="B1191" s="126" t="s">
        <v>136</v>
      </c>
      <c r="C1191" s="119">
        <v>22151</v>
      </c>
      <c r="D1191" s="156"/>
      <c r="E1191" s="120"/>
      <c r="F1191" s="120">
        <v>0</v>
      </c>
      <c r="G1191" s="120"/>
      <c r="H1191" s="120">
        <v>0</v>
      </c>
      <c r="I1191" s="120"/>
      <c r="J1191" s="158"/>
      <c r="K1191" s="158"/>
      <c r="L1191" s="120"/>
      <c r="M1191" s="120"/>
      <c r="N1191" s="120"/>
      <c r="O1191" s="120"/>
      <c r="P1191" s="120"/>
      <c r="Q1191" s="120"/>
      <c r="R1191" s="116">
        <f t="shared" si="261"/>
        <v>0</v>
      </c>
      <c r="S1191" s="116" t="e">
        <f t="shared" si="269"/>
        <v>#DIV/0!</v>
      </c>
      <c r="T1191" s="117">
        <f t="shared" si="262"/>
        <v>0</v>
      </c>
      <c r="U1191" s="117" t="e">
        <f t="shared" si="263"/>
        <v>#DIV/0!</v>
      </c>
      <c r="V1191" s="116">
        <f t="shared" si="264"/>
        <v>0</v>
      </c>
      <c r="W1191" s="116" t="e">
        <f t="shared" si="265"/>
        <v>#DIV/0!</v>
      </c>
      <c r="X1191" s="116">
        <f t="shared" si="266"/>
        <v>0</v>
      </c>
      <c r="Y1191" s="116" t="e">
        <f t="shared" si="267"/>
        <v>#DIV/0!</v>
      </c>
      <c r="Z1191" s="180"/>
    </row>
    <row r="1192" spans="1:26" outlineLevel="1">
      <c r="A1192" s="103"/>
      <c r="B1192" s="126" t="s">
        <v>137</v>
      </c>
      <c r="C1192" s="119">
        <v>22152</v>
      </c>
      <c r="D1192" s="156"/>
      <c r="E1192" s="120"/>
      <c r="F1192" s="120">
        <v>0</v>
      </c>
      <c r="G1192" s="120"/>
      <c r="H1192" s="120">
        <v>0</v>
      </c>
      <c r="I1192" s="120"/>
      <c r="J1192" s="158"/>
      <c r="K1192" s="158"/>
      <c r="L1192" s="120">
        <v>0</v>
      </c>
      <c r="M1192" s="120"/>
      <c r="N1192" s="120">
        <v>0</v>
      </c>
      <c r="O1192" s="120"/>
      <c r="P1192" s="120">
        <v>0</v>
      </c>
      <c r="Q1192" s="120"/>
      <c r="R1192" s="116">
        <f t="shared" si="261"/>
        <v>0</v>
      </c>
      <c r="S1192" s="116" t="e">
        <f t="shared" si="269"/>
        <v>#DIV/0!</v>
      </c>
      <c r="T1192" s="117">
        <f t="shared" si="262"/>
        <v>0</v>
      </c>
      <c r="U1192" s="117" t="e">
        <f t="shared" si="263"/>
        <v>#DIV/0!</v>
      </c>
      <c r="V1192" s="116">
        <f t="shared" si="264"/>
        <v>0</v>
      </c>
      <c r="W1192" s="116" t="e">
        <f t="shared" si="265"/>
        <v>#DIV/0!</v>
      </c>
      <c r="X1192" s="116">
        <f t="shared" si="266"/>
        <v>0</v>
      </c>
      <c r="Y1192" s="116" t="e">
        <f t="shared" si="267"/>
        <v>#DIV/0!</v>
      </c>
      <c r="Z1192" s="180"/>
    </row>
    <row r="1193" spans="1:26" outlineLevel="1">
      <c r="A1193" s="103"/>
      <c r="B1193" s="126" t="s">
        <v>103</v>
      </c>
      <c r="C1193" s="119">
        <v>22153</v>
      </c>
      <c r="D1193" s="156"/>
      <c r="E1193" s="120"/>
      <c r="F1193" s="120">
        <v>0</v>
      </c>
      <c r="G1193" s="120"/>
      <c r="H1193" s="120">
        <v>0</v>
      </c>
      <c r="I1193" s="120"/>
      <c r="J1193" s="158"/>
      <c r="K1193" s="158"/>
      <c r="L1193" s="120"/>
      <c r="M1193" s="120"/>
      <c r="N1193" s="120"/>
      <c r="O1193" s="120"/>
      <c r="P1193" s="120"/>
      <c r="Q1193" s="120"/>
      <c r="R1193" s="116">
        <f t="shared" si="261"/>
        <v>0</v>
      </c>
      <c r="S1193" s="116" t="e">
        <f t="shared" si="269"/>
        <v>#DIV/0!</v>
      </c>
      <c r="T1193" s="117">
        <f t="shared" si="262"/>
        <v>0</v>
      </c>
      <c r="U1193" s="117" t="e">
        <f t="shared" si="263"/>
        <v>#DIV/0!</v>
      </c>
      <c r="V1193" s="116">
        <f t="shared" si="264"/>
        <v>0</v>
      </c>
      <c r="W1193" s="116" t="e">
        <f t="shared" si="265"/>
        <v>#DIV/0!</v>
      </c>
      <c r="X1193" s="116">
        <f t="shared" si="266"/>
        <v>0</v>
      </c>
      <c r="Y1193" s="116" t="e">
        <f t="shared" si="267"/>
        <v>#DIV/0!</v>
      </c>
      <c r="Z1193" s="180"/>
    </row>
    <row r="1194" spans="1:26" outlineLevel="1">
      <c r="A1194" s="103"/>
      <c r="B1194" s="126" t="s">
        <v>138</v>
      </c>
      <c r="C1194" s="119">
        <v>22154</v>
      </c>
      <c r="D1194" s="156">
        <v>3297.83</v>
      </c>
      <c r="E1194" s="120"/>
      <c r="F1194" s="120">
        <v>4055.8</v>
      </c>
      <c r="G1194" s="120"/>
      <c r="H1194" s="120">
        <v>4055.8</v>
      </c>
      <c r="I1194" s="120"/>
      <c r="J1194" s="158">
        <v>3420.7750000000001</v>
      </c>
      <c r="K1194" s="158"/>
      <c r="L1194" s="120">
        <v>1400</v>
      </c>
      <c r="M1194" s="120"/>
      <c r="N1194" s="120">
        <v>1400</v>
      </c>
      <c r="O1194" s="120"/>
      <c r="P1194" s="120">
        <v>1400</v>
      </c>
      <c r="Q1194" s="120"/>
      <c r="R1194" s="116">
        <f t="shared" si="261"/>
        <v>757.97000000000025</v>
      </c>
      <c r="S1194" s="116">
        <f t="shared" si="269"/>
        <v>122.98390153525199</v>
      </c>
      <c r="T1194" s="117">
        <f t="shared" si="262"/>
        <v>-2655.8</v>
      </c>
      <c r="U1194" s="117">
        <f t="shared" si="263"/>
        <v>34.518467380048321</v>
      </c>
      <c r="V1194" s="116">
        <f t="shared" si="264"/>
        <v>0</v>
      </c>
      <c r="W1194" s="116">
        <f t="shared" si="265"/>
        <v>100</v>
      </c>
      <c r="X1194" s="116">
        <f t="shared" si="266"/>
        <v>0</v>
      </c>
      <c r="Y1194" s="116">
        <f t="shared" si="267"/>
        <v>100</v>
      </c>
      <c r="Z1194" s="180"/>
    </row>
    <row r="1195" spans="1:26" outlineLevel="1">
      <c r="A1195" s="103"/>
      <c r="B1195" s="122" t="s">
        <v>105</v>
      </c>
      <c r="C1195" s="119">
        <v>2217</v>
      </c>
      <c r="D1195" s="156"/>
      <c r="E1195" s="120"/>
      <c r="F1195" s="120">
        <v>0</v>
      </c>
      <c r="G1195" s="120"/>
      <c r="H1195" s="120">
        <v>0</v>
      </c>
      <c r="I1195" s="120"/>
      <c r="J1195" s="177"/>
      <c r="K1195" s="158"/>
      <c r="L1195" s="120"/>
      <c r="M1195" s="120"/>
      <c r="N1195" s="120"/>
      <c r="O1195" s="120"/>
      <c r="P1195" s="120"/>
      <c r="Q1195" s="120"/>
      <c r="R1195" s="116">
        <f t="shared" si="261"/>
        <v>0</v>
      </c>
      <c r="S1195" s="116" t="e">
        <f t="shared" si="269"/>
        <v>#DIV/0!</v>
      </c>
      <c r="T1195" s="117">
        <f t="shared" si="262"/>
        <v>0</v>
      </c>
      <c r="U1195" s="117" t="e">
        <f t="shared" si="263"/>
        <v>#DIV/0!</v>
      </c>
      <c r="V1195" s="116">
        <f t="shared" si="264"/>
        <v>0</v>
      </c>
      <c r="W1195" s="116" t="e">
        <f t="shared" si="265"/>
        <v>#DIV/0!</v>
      </c>
      <c r="X1195" s="116">
        <f t="shared" si="266"/>
        <v>0</v>
      </c>
      <c r="Y1195" s="116" t="e">
        <f t="shared" si="267"/>
        <v>#DIV/0!</v>
      </c>
      <c r="Z1195" s="180"/>
    </row>
    <row r="1196" spans="1:26" outlineLevel="1">
      <c r="A1196" s="103"/>
      <c r="B1196" s="118" t="s">
        <v>106</v>
      </c>
      <c r="C1196" s="119">
        <v>2218</v>
      </c>
      <c r="D1196" s="156">
        <v>5948.5</v>
      </c>
      <c r="E1196" s="120"/>
      <c r="F1196" s="120">
        <v>6899</v>
      </c>
      <c r="G1196" s="120"/>
      <c r="H1196" s="120">
        <v>6899</v>
      </c>
      <c r="I1196" s="120"/>
      <c r="J1196" s="177">
        <v>3415.1</v>
      </c>
      <c r="K1196" s="158"/>
      <c r="L1196" s="120">
        <v>6899</v>
      </c>
      <c r="M1196" s="120"/>
      <c r="N1196" s="120">
        <v>6899</v>
      </c>
      <c r="O1196" s="120"/>
      <c r="P1196" s="120">
        <v>6899</v>
      </c>
      <c r="Q1196" s="120"/>
      <c r="R1196" s="116">
        <f t="shared" si="261"/>
        <v>950.5</v>
      </c>
      <c r="S1196" s="116">
        <f t="shared" si="269"/>
        <v>115.97881818945952</v>
      </c>
      <c r="T1196" s="117">
        <f t="shared" si="262"/>
        <v>0</v>
      </c>
      <c r="U1196" s="117">
        <f t="shared" si="263"/>
        <v>100</v>
      </c>
      <c r="V1196" s="116">
        <f t="shared" si="264"/>
        <v>0</v>
      </c>
      <c r="W1196" s="116">
        <f t="shared" si="265"/>
        <v>100</v>
      </c>
      <c r="X1196" s="116">
        <f t="shared" si="266"/>
        <v>0</v>
      </c>
      <c r="Y1196" s="116">
        <f t="shared" si="267"/>
        <v>100</v>
      </c>
      <c r="Z1196" s="180"/>
    </row>
    <row r="1197" spans="1:26" outlineLevel="1">
      <c r="A1197" s="103"/>
      <c r="B1197" s="118" t="s">
        <v>139</v>
      </c>
      <c r="C1197" s="119">
        <v>2221</v>
      </c>
      <c r="D1197" s="156"/>
      <c r="E1197" s="120"/>
      <c r="F1197" s="120">
        <v>0</v>
      </c>
      <c r="G1197" s="120"/>
      <c r="H1197" s="120">
        <v>0</v>
      </c>
      <c r="I1197" s="120"/>
      <c r="J1197" s="177"/>
      <c r="K1197" s="158"/>
      <c r="L1197" s="120"/>
      <c r="M1197" s="120"/>
      <c r="N1197" s="120"/>
      <c r="O1197" s="120"/>
      <c r="P1197" s="120"/>
      <c r="Q1197" s="120"/>
      <c r="R1197" s="116">
        <f t="shared" si="261"/>
        <v>0</v>
      </c>
      <c r="S1197" s="116" t="e">
        <f t="shared" si="269"/>
        <v>#DIV/0!</v>
      </c>
      <c r="T1197" s="117">
        <f t="shared" si="262"/>
        <v>0</v>
      </c>
      <c r="U1197" s="117" t="e">
        <f t="shared" si="263"/>
        <v>#DIV/0!</v>
      </c>
      <c r="V1197" s="116">
        <f t="shared" si="264"/>
        <v>0</v>
      </c>
      <c r="W1197" s="116" t="e">
        <f t="shared" si="265"/>
        <v>#DIV/0!</v>
      </c>
      <c r="X1197" s="116">
        <f t="shared" si="266"/>
        <v>0</v>
      </c>
      <c r="Y1197" s="116" t="e">
        <f t="shared" si="267"/>
        <v>#DIV/0!</v>
      </c>
      <c r="Z1197" s="180"/>
    </row>
    <row r="1198" spans="1:26" ht="25.5" outlineLevel="1">
      <c r="A1198" s="103"/>
      <c r="B1198" s="128" t="s">
        <v>108</v>
      </c>
      <c r="C1198" s="119">
        <v>2222</v>
      </c>
      <c r="D1198" s="156">
        <v>80.760000000000005</v>
      </c>
      <c r="E1198" s="120"/>
      <c r="F1198" s="120">
        <v>18.5</v>
      </c>
      <c r="G1198" s="120"/>
      <c r="H1198" s="120">
        <v>18.5</v>
      </c>
      <c r="I1198" s="120"/>
      <c r="J1198" s="177"/>
      <c r="K1198" s="158"/>
      <c r="L1198" s="120">
        <v>18.5</v>
      </c>
      <c r="M1198" s="120"/>
      <c r="N1198" s="120">
        <v>18.5</v>
      </c>
      <c r="O1198" s="120"/>
      <c r="P1198" s="120">
        <v>18.5</v>
      </c>
      <c r="Q1198" s="120"/>
      <c r="R1198" s="116">
        <f t="shared" si="261"/>
        <v>-62.260000000000005</v>
      </c>
      <c r="S1198" s="116">
        <f t="shared" si="269"/>
        <v>22.907379891035166</v>
      </c>
      <c r="T1198" s="117">
        <f t="shared" si="262"/>
        <v>0</v>
      </c>
      <c r="U1198" s="117">
        <f t="shared" si="263"/>
        <v>100</v>
      </c>
      <c r="V1198" s="116">
        <f t="shared" si="264"/>
        <v>0</v>
      </c>
      <c r="W1198" s="116">
        <f t="shared" si="265"/>
        <v>100</v>
      </c>
      <c r="X1198" s="116">
        <f t="shared" si="266"/>
        <v>0</v>
      </c>
      <c r="Y1198" s="116">
        <f t="shared" si="267"/>
        <v>100</v>
      </c>
      <c r="Z1198" s="180"/>
    </row>
    <row r="1199" spans="1:26" ht="25.5" outlineLevel="1">
      <c r="A1199" s="103"/>
      <c r="B1199" s="119" t="s">
        <v>185</v>
      </c>
      <c r="C1199" s="119">
        <v>2223</v>
      </c>
      <c r="D1199" s="156"/>
      <c r="E1199" s="120"/>
      <c r="F1199" s="120">
        <v>0</v>
      </c>
      <c r="G1199" s="120"/>
      <c r="H1199" s="120">
        <v>0</v>
      </c>
      <c r="I1199" s="120"/>
      <c r="J1199" s="177"/>
      <c r="K1199" s="158"/>
      <c r="L1199" s="120"/>
      <c r="M1199" s="120"/>
      <c r="N1199" s="120"/>
      <c r="O1199" s="120"/>
      <c r="P1199" s="120"/>
      <c r="Q1199" s="120"/>
      <c r="R1199" s="116">
        <f t="shared" si="261"/>
        <v>0</v>
      </c>
      <c r="S1199" s="116" t="e">
        <f t="shared" si="269"/>
        <v>#DIV/0!</v>
      </c>
      <c r="T1199" s="117">
        <f t="shared" si="262"/>
        <v>0</v>
      </c>
      <c r="U1199" s="117" t="e">
        <f t="shared" si="263"/>
        <v>#DIV/0!</v>
      </c>
      <c r="V1199" s="116">
        <f t="shared" si="264"/>
        <v>0</v>
      </c>
      <c r="W1199" s="116" t="e">
        <f t="shared" si="265"/>
        <v>#DIV/0!</v>
      </c>
      <c r="X1199" s="116">
        <f t="shared" si="266"/>
        <v>0</v>
      </c>
      <c r="Y1199" s="116" t="e">
        <f t="shared" si="267"/>
        <v>#DIV/0!</v>
      </c>
      <c r="Z1199" s="180"/>
    </row>
    <row r="1200" spans="1:26" outlineLevel="1">
      <c r="A1200" s="103"/>
      <c r="B1200" s="128" t="s">
        <v>145</v>
      </c>
      <c r="C1200" s="119">
        <v>2224</v>
      </c>
      <c r="D1200" s="120"/>
      <c r="E1200" s="120"/>
      <c r="F1200" s="120">
        <v>0</v>
      </c>
      <c r="G1200" s="120"/>
      <c r="H1200" s="120">
        <v>0</v>
      </c>
      <c r="I1200" s="120"/>
      <c r="J1200" s="158"/>
      <c r="K1200" s="158"/>
      <c r="L1200" s="120"/>
      <c r="M1200" s="120"/>
      <c r="N1200" s="120"/>
      <c r="O1200" s="120"/>
      <c r="P1200" s="120"/>
      <c r="Q1200" s="120"/>
      <c r="R1200" s="116">
        <f t="shared" si="261"/>
        <v>0</v>
      </c>
      <c r="S1200" s="116" t="e">
        <f t="shared" si="269"/>
        <v>#DIV/0!</v>
      </c>
      <c r="T1200" s="117">
        <f t="shared" si="262"/>
        <v>0</v>
      </c>
      <c r="U1200" s="117" t="e">
        <f t="shared" si="263"/>
        <v>#DIV/0!</v>
      </c>
      <c r="V1200" s="116">
        <f t="shared" si="264"/>
        <v>0</v>
      </c>
      <c r="W1200" s="116" t="e">
        <f t="shared" si="265"/>
        <v>#DIV/0!</v>
      </c>
      <c r="X1200" s="116">
        <f t="shared" si="266"/>
        <v>0</v>
      </c>
      <c r="Y1200" s="116" t="e">
        <f t="shared" si="267"/>
        <v>#DIV/0!</v>
      </c>
      <c r="Z1200" s="180"/>
    </row>
    <row r="1201" spans="1:26" ht="13.5" customHeight="1" outlineLevel="1">
      <c r="A1201" s="103"/>
      <c r="B1201" s="128" t="s">
        <v>140</v>
      </c>
      <c r="C1201" s="119">
        <v>2225</v>
      </c>
      <c r="D1201" s="120"/>
      <c r="E1201" s="120"/>
      <c r="F1201" s="120">
        <v>0</v>
      </c>
      <c r="G1201" s="120"/>
      <c r="H1201" s="120">
        <v>0</v>
      </c>
      <c r="I1201" s="120"/>
      <c r="J1201" s="158"/>
      <c r="K1201" s="158"/>
      <c r="L1201" s="120"/>
      <c r="M1201" s="120"/>
      <c r="N1201" s="120"/>
      <c r="O1201" s="120"/>
      <c r="P1201" s="120"/>
      <c r="Q1201" s="120"/>
      <c r="R1201" s="116">
        <f t="shared" si="261"/>
        <v>0</v>
      </c>
      <c r="S1201" s="116" t="e">
        <f t="shared" si="269"/>
        <v>#DIV/0!</v>
      </c>
      <c r="T1201" s="117">
        <f t="shared" si="262"/>
        <v>0</v>
      </c>
      <c r="U1201" s="117" t="e">
        <f t="shared" si="263"/>
        <v>#DIV/0!</v>
      </c>
      <c r="V1201" s="116">
        <f t="shared" si="264"/>
        <v>0</v>
      </c>
      <c r="W1201" s="116" t="e">
        <f t="shared" si="265"/>
        <v>#DIV/0!</v>
      </c>
      <c r="X1201" s="116">
        <f t="shared" si="266"/>
        <v>0</v>
      </c>
      <c r="Y1201" s="116" t="e">
        <f t="shared" si="267"/>
        <v>#DIV/0!</v>
      </c>
      <c r="Z1201" s="180"/>
    </row>
    <row r="1202" spans="1:26" ht="13.5" customHeight="1" outlineLevel="1">
      <c r="A1202" s="103"/>
      <c r="B1202" s="128" t="s">
        <v>141</v>
      </c>
      <c r="C1202" s="119">
        <v>2231</v>
      </c>
      <c r="D1202" s="120">
        <v>80</v>
      </c>
      <c r="E1202" s="120"/>
      <c r="F1202" s="133">
        <f>F1203+F1204+F1205+F1206</f>
        <v>100</v>
      </c>
      <c r="G1202" s="120"/>
      <c r="H1202" s="133">
        <f>H1203+H1204+H1205+H1206</f>
        <v>100</v>
      </c>
      <c r="I1202" s="120"/>
      <c r="J1202" s="158"/>
      <c r="K1202" s="158"/>
      <c r="L1202" s="133">
        <f>L1203+L1204+L1205+L1206</f>
        <v>100</v>
      </c>
      <c r="M1202" s="120"/>
      <c r="N1202" s="133">
        <f>N1203+N1204+N1205+N1206</f>
        <v>100</v>
      </c>
      <c r="O1202" s="120"/>
      <c r="P1202" s="133">
        <f>P1203+P1204+P1205+P1206</f>
        <v>100</v>
      </c>
      <c r="Q1202" s="120"/>
      <c r="R1202" s="116">
        <f t="shared" si="261"/>
        <v>20</v>
      </c>
      <c r="S1202" s="116">
        <f t="shared" si="269"/>
        <v>125</v>
      </c>
      <c r="T1202" s="117">
        <f t="shared" si="262"/>
        <v>0</v>
      </c>
      <c r="U1202" s="117">
        <f t="shared" si="263"/>
        <v>100</v>
      </c>
      <c r="V1202" s="116">
        <f t="shared" si="264"/>
        <v>0</v>
      </c>
      <c r="W1202" s="116">
        <f t="shared" si="265"/>
        <v>100</v>
      </c>
      <c r="X1202" s="116">
        <f t="shared" si="266"/>
        <v>0</v>
      </c>
      <c r="Y1202" s="116">
        <f t="shared" si="267"/>
        <v>100</v>
      </c>
      <c r="Z1202" s="180"/>
    </row>
    <row r="1203" spans="1:26" ht="13.5" customHeight="1" outlineLevel="1">
      <c r="A1203" s="103"/>
      <c r="B1203" s="128" t="s">
        <v>113</v>
      </c>
      <c r="C1203" s="119">
        <v>22311100</v>
      </c>
      <c r="D1203" s="120"/>
      <c r="E1203" s="120"/>
      <c r="F1203" s="120">
        <v>0</v>
      </c>
      <c r="G1203" s="120"/>
      <c r="H1203" s="120">
        <v>0</v>
      </c>
      <c r="I1203" s="120"/>
      <c r="J1203" s="158"/>
      <c r="K1203" s="158"/>
      <c r="L1203" s="120"/>
      <c r="M1203" s="120"/>
      <c r="N1203" s="120"/>
      <c r="O1203" s="120"/>
      <c r="P1203" s="120"/>
      <c r="Q1203" s="120"/>
      <c r="R1203" s="116">
        <f t="shared" si="261"/>
        <v>0</v>
      </c>
      <c r="S1203" s="116" t="e">
        <f t="shared" si="269"/>
        <v>#DIV/0!</v>
      </c>
      <c r="T1203" s="117">
        <f t="shared" si="262"/>
        <v>0</v>
      </c>
      <c r="U1203" s="117" t="e">
        <f t="shared" si="263"/>
        <v>#DIV/0!</v>
      </c>
      <c r="V1203" s="116">
        <f t="shared" si="264"/>
        <v>0</v>
      </c>
      <c r="W1203" s="116" t="e">
        <f t="shared" si="265"/>
        <v>#DIV/0!</v>
      </c>
      <c r="X1203" s="116">
        <f t="shared" si="266"/>
        <v>0</v>
      </c>
      <c r="Y1203" s="116" t="e">
        <f t="shared" si="267"/>
        <v>#DIV/0!</v>
      </c>
      <c r="Z1203" s="180"/>
    </row>
    <row r="1204" spans="1:26" ht="13.5" customHeight="1" outlineLevel="1">
      <c r="A1204" s="103"/>
      <c r="B1204" s="128" t="s">
        <v>114</v>
      </c>
      <c r="C1204" s="119">
        <v>22311200</v>
      </c>
      <c r="D1204" s="120">
        <v>80</v>
      </c>
      <c r="E1204" s="120"/>
      <c r="F1204" s="120">
        <v>100</v>
      </c>
      <c r="G1204" s="120"/>
      <c r="H1204" s="120">
        <v>100</v>
      </c>
      <c r="I1204" s="120"/>
      <c r="J1204" s="158">
        <v>41.6</v>
      </c>
      <c r="K1204" s="158"/>
      <c r="L1204" s="120">
        <v>100</v>
      </c>
      <c r="M1204" s="120"/>
      <c r="N1204" s="120">
        <v>100</v>
      </c>
      <c r="O1204" s="120"/>
      <c r="P1204" s="120">
        <v>100</v>
      </c>
      <c r="Q1204" s="120"/>
      <c r="R1204" s="116">
        <f t="shared" si="261"/>
        <v>20</v>
      </c>
      <c r="S1204" s="116">
        <f t="shared" si="269"/>
        <v>125</v>
      </c>
      <c r="T1204" s="117">
        <f t="shared" si="262"/>
        <v>0</v>
      </c>
      <c r="U1204" s="117">
        <f t="shared" si="263"/>
        <v>100</v>
      </c>
      <c r="V1204" s="116">
        <f t="shared" si="264"/>
        <v>0</v>
      </c>
      <c r="W1204" s="116">
        <f t="shared" si="265"/>
        <v>100</v>
      </c>
      <c r="X1204" s="116">
        <f t="shared" si="266"/>
        <v>0</v>
      </c>
      <c r="Y1204" s="116">
        <f t="shared" si="267"/>
        <v>100</v>
      </c>
      <c r="Z1204" s="180"/>
    </row>
    <row r="1205" spans="1:26" ht="13.5" customHeight="1" outlineLevel="1">
      <c r="A1205" s="103"/>
      <c r="B1205" s="128" t="s">
        <v>115</v>
      </c>
      <c r="C1205" s="119">
        <v>22311300</v>
      </c>
      <c r="D1205" s="120"/>
      <c r="E1205" s="120"/>
      <c r="F1205" s="120">
        <v>0</v>
      </c>
      <c r="G1205" s="120"/>
      <c r="H1205" s="120">
        <v>0</v>
      </c>
      <c r="I1205" s="120"/>
      <c r="J1205" s="158"/>
      <c r="K1205" s="158"/>
      <c r="L1205" s="120"/>
      <c r="M1205" s="120"/>
      <c r="N1205" s="120"/>
      <c r="O1205" s="120"/>
      <c r="P1205" s="120"/>
      <c r="Q1205" s="120"/>
      <c r="R1205" s="116">
        <f t="shared" si="261"/>
        <v>0</v>
      </c>
      <c r="S1205" s="116" t="e">
        <f t="shared" si="269"/>
        <v>#DIV/0!</v>
      </c>
      <c r="T1205" s="117">
        <f t="shared" si="262"/>
        <v>0</v>
      </c>
      <c r="U1205" s="117" t="e">
        <f t="shared" si="263"/>
        <v>#DIV/0!</v>
      </c>
      <c r="V1205" s="116">
        <f t="shared" si="264"/>
        <v>0</v>
      </c>
      <c r="W1205" s="116" t="e">
        <f t="shared" si="265"/>
        <v>#DIV/0!</v>
      </c>
      <c r="X1205" s="116">
        <f t="shared" si="266"/>
        <v>0</v>
      </c>
      <c r="Y1205" s="116" t="e">
        <f t="shared" si="267"/>
        <v>#DIV/0!</v>
      </c>
      <c r="Z1205" s="180"/>
    </row>
    <row r="1206" spans="1:26" ht="13.5" customHeight="1" outlineLevel="1">
      <c r="A1206" s="103"/>
      <c r="B1206" s="128" t="s">
        <v>116</v>
      </c>
      <c r="C1206" s="119">
        <v>22311400</v>
      </c>
      <c r="D1206" s="120"/>
      <c r="E1206" s="120"/>
      <c r="F1206" s="120">
        <v>0</v>
      </c>
      <c r="G1206" s="120"/>
      <c r="H1206" s="120">
        <v>0</v>
      </c>
      <c r="I1206" s="120"/>
      <c r="J1206" s="158"/>
      <c r="K1206" s="158"/>
      <c r="L1206" s="120"/>
      <c r="M1206" s="120"/>
      <c r="N1206" s="120"/>
      <c r="O1206" s="120"/>
      <c r="P1206" s="120"/>
      <c r="Q1206" s="120"/>
      <c r="R1206" s="116">
        <f t="shared" si="261"/>
        <v>0</v>
      </c>
      <c r="S1206" s="116" t="e">
        <f t="shared" si="269"/>
        <v>#DIV/0!</v>
      </c>
      <c r="T1206" s="117">
        <f t="shared" si="262"/>
        <v>0</v>
      </c>
      <c r="U1206" s="117" t="e">
        <f t="shared" si="263"/>
        <v>#DIV/0!</v>
      </c>
      <c r="V1206" s="116">
        <f t="shared" si="264"/>
        <v>0</v>
      </c>
      <c r="W1206" s="116" t="e">
        <f t="shared" si="265"/>
        <v>#DIV/0!</v>
      </c>
      <c r="X1206" s="116">
        <f t="shared" si="266"/>
        <v>0</v>
      </c>
      <c r="Y1206" s="116" t="e">
        <f t="shared" si="267"/>
        <v>#DIV/0!</v>
      </c>
      <c r="Z1206" s="180"/>
    </row>
    <row r="1207" spans="1:26" ht="13.5" customHeight="1" outlineLevel="1">
      <c r="A1207" s="103"/>
      <c r="B1207" s="128" t="s">
        <v>117</v>
      </c>
      <c r="C1207" s="119">
        <v>2235</v>
      </c>
      <c r="D1207" s="120"/>
      <c r="E1207" s="120"/>
      <c r="F1207" s="120">
        <v>0</v>
      </c>
      <c r="G1207" s="120"/>
      <c r="H1207" s="120">
        <v>0</v>
      </c>
      <c r="I1207" s="120"/>
      <c r="J1207" s="158"/>
      <c r="K1207" s="158"/>
      <c r="L1207" s="120"/>
      <c r="M1207" s="120"/>
      <c r="N1207" s="120"/>
      <c r="O1207" s="120"/>
      <c r="P1207" s="120"/>
      <c r="Q1207" s="120"/>
      <c r="R1207" s="116">
        <f t="shared" si="261"/>
        <v>0</v>
      </c>
      <c r="S1207" s="116" t="e">
        <f t="shared" si="269"/>
        <v>#DIV/0!</v>
      </c>
      <c r="T1207" s="117">
        <f t="shared" si="262"/>
        <v>0</v>
      </c>
      <c r="U1207" s="117" t="e">
        <f t="shared" si="263"/>
        <v>#DIV/0!</v>
      </c>
      <c r="V1207" s="116">
        <f t="shared" si="264"/>
        <v>0</v>
      </c>
      <c r="W1207" s="116" t="e">
        <f t="shared" si="265"/>
        <v>#DIV/0!</v>
      </c>
      <c r="X1207" s="116">
        <f t="shared" si="266"/>
        <v>0</v>
      </c>
      <c r="Y1207" s="116" t="e">
        <f t="shared" si="267"/>
        <v>#DIV/0!</v>
      </c>
      <c r="Z1207" s="180"/>
    </row>
    <row r="1208" spans="1:26" ht="13.5" customHeight="1" outlineLevel="1">
      <c r="A1208" s="103"/>
      <c r="B1208" s="118" t="s">
        <v>118</v>
      </c>
      <c r="C1208" s="135">
        <v>2511</v>
      </c>
      <c r="D1208" s="120"/>
      <c r="E1208" s="120"/>
      <c r="F1208" s="138">
        <v>0</v>
      </c>
      <c r="G1208" s="120"/>
      <c r="H1208" s="138">
        <v>0</v>
      </c>
      <c r="I1208" s="120"/>
      <c r="J1208" s="158"/>
      <c r="K1208" s="158"/>
      <c r="L1208" s="138"/>
      <c r="M1208" s="120"/>
      <c r="N1208" s="138"/>
      <c r="O1208" s="120"/>
      <c r="P1208" s="138"/>
      <c r="Q1208" s="120"/>
      <c r="R1208" s="116">
        <f t="shared" si="261"/>
        <v>0</v>
      </c>
      <c r="S1208" s="116" t="e">
        <f t="shared" si="269"/>
        <v>#DIV/0!</v>
      </c>
      <c r="T1208" s="117">
        <f t="shared" si="262"/>
        <v>0</v>
      </c>
      <c r="U1208" s="117" t="e">
        <f t="shared" si="263"/>
        <v>#DIV/0!</v>
      </c>
      <c r="V1208" s="116">
        <f t="shared" si="264"/>
        <v>0</v>
      </c>
      <c r="W1208" s="116" t="e">
        <f t="shared" si="265"/>
        <v>#DIV/0!</v>
      </c>
      <c r="X1208" s="116">
        <f t="shared" si="266"/>
        <v>0</v>
      </c>
      <c r="Y1208" s="116" t="e">
        <f t="shared" si="267"/>
        <v>#DIV/0!</v>
      </c>
      <c r="Z1208" s="180"/>
    </row>
    <row r="1209" spans="1:26" ht="13.5" customHeight="1" outlineLevel="1">
      <c r="A1209" s="103"/>
      <c r="B1209" s="118" t="s">
        <v>119</v>
      </c>
      <c r="C1209" s="135">
        <v>2512</v>
      </c>
      <c r="D1209" s="120"/>
      <c r="E1209" s="120"/>
      <c r="F1209" s="120">
        <v>0</v>
      </c>
      <c r="G1209" s="120"/>
      <c r="H1209" s="120">
        <v>0</v>
      </c>
      <c r="I1209" s="120"/>
      <c r="J1209" s="158"/>
      <c r="K1209" s="158"/>
      <c r="L1209" s="120"/>
      <c r="M1209" s="120"/>
      <c r="N1209" s="120"/>
      <c r="O1209" s="120"/>
      <c r="P1209" s="120"/>
      <c r="Q1209" s="120"/>
      <c r="R1209" s="116">
        <f t="shared" si="261"/>
        <v>0</v>
      </c>
      <c r="S1209" s="116" t="e">
        <f t="shared" si="269"/>
        <v>#DIV/0!</v>
      </c>
      <c r="T1209" s="117">
        <f t="shared" si="262"/>
        <v>0</v>
      </c>
      <c r="U1209" s="117" t="e">
        <f t="shared" si="263"/>
        <v>#DIV/0!</v>
      </c>
      <c r="V1209" s="116">
        <f t="shared" si="264"/>
        <v>0</v>
      </c>
      <c r="W1209" s="116" t="e">
        <f t="shared" si="265"/>
        <v>#DIV/0!</v>
      </c>
      <c r="X1209" s="116">
        <f t="shared" si="266"/>
        <v>0</v>
      </c>
      <c r="Y1209" s="116" t="e">
        <f t="shared" si="267"/>
        <v>#DIV/0!</v>
      </c>
      <c r="Z1209" s="180"/>
    </row>
    <row r="1210" spans="1:26" ht="13.5" customHeight="1" outlineLevel="1">
      <c r="A1210" s="103"/>
      <c r="B1210" s="118" t="s">
        <v>146</v>
      </c>
      <c r="C1210" s="135">
        <v>2521</v>
      </c>
      <c r="D1210" s="120"/>
      <c r="E1210" s="120"/>
      <c r="F1210" s="120">
        <v>0</v>
      </c>
      <c r="G1210" s="120"/>
      <c r="H1210" s="120">
        <v>0</v>
      </c>
      <c r="I1210" s="120"/>
      <c r="J1210" s="158"/>
      <c r="K1210" s="158"/>
      <c r="L1210" s="120"/>
      <c r="M1210" s="120"/>
      <c r="N1210" s="120"/>
      <c r="O1210" s="120"/>
      <c r="P1210" s="120"/>
      <c r="Q1210" s="120"/>
      <c r="R1210" s="116">
        <f t="shared" si="261"/>
        <v>0</v>
      </c>
      <c r="S1210" s="116" t="e">
        <f t="shared" si="269"/>
        <v>#DIV/0!</v>
      </c>
      <c r="T1210" s="117">
        <f t="shared" si="262"/>
        <v>0</v>
      </c>
      <c r="U1210" s="117" t="e">
        <f t="shared" si="263"/>
        <v>#DIV/0!</v>
      </c>
      <c r="V1210" s="116">
        <f t="shared" si="264"/>
        <v>0</v>
      </c>
      <c r="W1210" s="116" t="e">
        <f t="shared" si="265"/>
        <v>#DIV/0!</v>
      </c>
      <c r="X1210" s="116">
        <f t="shared" si="266"/>
        <v>0</v>
      </c>
      <c r="Y1210" s="116" t="e">
        <f t="shared" si="267"/>
        <v>#DIV/0!</v>
      </c>
      <c r="Z1210" s="180"/>
    </row>
    <row r="1211" spans="1:26" ht="13.5" customHeight="1" outlineLevel="1">
      <c r="A1211" s="103"/>
      <c r="B1211" s="136" t="s">
        <v>121</v>
      </c>
      <c r="C1211" s="119">
        <v>2721</v>
      </c>
      <c r="D1211" s="120"/>
      <c r="E1211" s="120"/>
      <c r="F1211" s="120">
        <v>0</v>
      </c>
      <c r="G1211" s="120"/>
      <c r="H1211" s="120">
        <v>0</v>
      </c>
      <c r="I1211" s="120"/>
      <c r="J1211" s="158"/>
      <c r="K1211" s="158"/>
      <c r="L1211" s="120"/>
      <c r="M1211" s="120"/>
      <c r="N1211" s="120"/>
      <c r="O1211" s="120"/>
      <c r="P1211" s="120"/>
      <c r="Q1211" s="120"/>
      <c r="R1211" s="116">
        <f t="shared" si="261"/>
        <v>0</v>
      </c>
      <c r="S1211" s="116" t="e">
        <f t="shared" si="269"/>
        <v>#DIV/0!</v>
      </c>
      <c r="T1211" s="117">
        <f t="shared" si="262"/>
        <v>0</v>
      </c>
      <c r="U1211" s="117" t="e">
        <f t="shared" si="263"/>
        <v>#DIV/0!</v>
      </c>
      <c r="V1211" s="116">
        <f t="shared" si="264"/>
        <v>0</v>
      </c>
      <c r="W1211" s="116" t="e">
        <f t="shared" si="265"/>
        <v>#DIV/0!</v>
      </c>
      <c r="X1211" s="116">
        <f t="shared" si="266"/>
        <v>0</v>
      </c>
      <c r="Y1211" s="116" t="e">
        <f t="shared" si="267"/>
        <v>#DIV/0!</v>
      </c>
      <c r="Z1211" s="180"/>
    </row>
    <row r="1212" spans="1:26" outlineLevel="1">
      <c r="A1212" s="103"/>
      <c r="B1212" s="140" t="s">
        <v>126</v>
      </c>
      <c r="C1212" s="119"/>
      <c r="D1212" s="141">
        <f>SUM(D1213:D1215)</f>
        <v>65.5</v>
      </c>
      <c r="E1212" s="141">
        <f>SUM(E1213:E1215)</f>
        <v>0</v>
      </c>
      <c r="F1212" s="141">
        <f>F1213+F1214+F1215</f>
        <v>40</v>
      </c>
      <c r="G1212" s="141">
        <f>SUM(G1213:G1215)</f>
        <v>0</v>
      </c>
      <c r="H1212" s="141">
        <f>H1213+H1214+H1215</f>
        <v>40</v>
      </c>
      <c r="I1212" s="141">
        <f>SUM(I1213:I1215)</f>
        <v>0</v>
      </c>
      <c r="J1212" s="155">
        <f>SUM(J1213:J1215)</f>
        <v>0</v>
      </c>
      <c r="K1212" s="169">
        <f>SUM(K1213:K1215)</f>
        <v>0</v>
      </c>
      <c r="L1212" s="141">
        <f>L1213+L1214+L1215</f>
        <v>40</v>
      </c>
      <c r="M1212" s="141">
        <f>SUM(M1213:M1215)</f>
        <v>0</v>
      </c>
      <c r="N1212" s="141">
        <f>N1213+N1214+N1215</f>
        <v>40</v>
      </c>
      <c r="O1212" s="141">
        <f>SUM(O1213:O1215)</f>
        <v>0</v>
      </c>
      <c r="P1212" s="141">
        <f>P1213+P1214+P1215</f>
        <v>40</v>
      </c>
      <c r="Q1212" s="141">
        <f>SUM(Q1213:Q1215)</f>
        <v>0</v>
      </c>
      <c r="R1212" s="116">
        <f t="shared" si="261"/>
        <v>-25.5</v>
      </c>
      <c r="S1212" s="116">
        <f t="shared" si="269"/>
        <v>61.068702290076338</v>
      </c>
      <c r="T1212" s="117">
        <f t="shared" si="262"/>
        <v>0</v>
      </c>
      <c r="U1212" s="117">
        <f t="shared" si="263"/>
        <v>100</v>
      </c>
      <c r="V1212" s="116">
        <f t="shared" si="264"/>
        <v>0</v>
      </c>
      <c r="W1212" s="116">
        <f t="shared" si="265"/>
        <v>100</v>
      </c>
      <c r="X1212" s="116">
        <f t="shared" si="266"/>
        <v>0</v>
      </c>
      <c r="Y1212" s="116">
        <f t="shared" si="267"/>
        <v>100</v>
      </c>
      <c r="Z1212" s="180"/>
    </row>
    <row r="1213" spans="1:26" outlineLevel="1">
      <c r="A1213" s="103"/>
      <c r="B1213" s="118" t="s">
        <v>127</v>
      </c>
      <c r="C1213" s="119">
        <v>3111</v>
      </c>
      <c r="D1213" s="120"/>
      <c r="E1213" s="120"/>
      <c r="F1213" s="120">
        <v>0</v>
      </c>
      <c r="G1213" s="120"/>
      <c r="H1213" s="120">
        <v>0</v>
      </c>
      <c r="I1213" s="120"/>
      <c r="J1213" s="158"/>
      <c r="K1213" s="158"/>
      <c r="L1213" s="120"/>
      <c r="M1213" s="120"/>
      <c r="N1213" s="120"/>
      <c r="O1213" s="120"/>
      <c r="P1213" s="120"/>
      <c r="Q1213" s="120"/>
      <c r="R1213" s="116">
        <f t="shared" si="261"/>
        <v>0</v>
      </c>
      <c r="S1213" s="116" t="e">
        <f t="shared" si="269"/>
        <v>#DIV/0!</v>
      </c>
      <c r="T1213" s="117">
        <f t="shared" si="262"/>
        <v>0</v>
      </c>
      <c r="U1213" s="117" t="e">
        <f t="shared" si="263"/>
        <v>#DIV/0!</v>
      </c>
      <c r="V1213" s="116">
        <f t="shared" si="264"/>
        <v>0</v>
      </c>
      <c r="W1213" s="116" t="e">
        <f t="shared" si="265"/>
        <v>#DIV/0!</v>
      </c>
      <c r="X1213" s="116">
        <f t="shared" si="266"/>
        <v>0</v>
      </c>
      <c r="Y1213" s="116" t="e">
        <f t="shared" si="267"/>
        <v>#DIV/0!</v>
      </c>
      <c r="Z1213" s="180"/>
    </row>
    <row r="1214" spans="1:26" outlineLevel="1">
      <c r="A1214" s="103"/>
      <c r="B1214" s="118" t="s">
        <v>128</v>
      </c>
      <c r="C1214" s="119">
        <v>3112</v>
      </c>
      <c r="D1214" s="170">
        <v>65.5</v>
      </c>
      <c r="E1214" s="120"/>
      <c r="F1214" s="120">
        <v>40</v>
      </c>
      <c r="G1214" s="120"/>
      <c r="H1214" s="120">
        <v>40</v>
      </c>
      <c r="I1214" s="120"/>
      <c r="J1214" s="158"/>
      <c r="K1214" s="158"/>
      <c r="L1214" s="120">
        <v>40</v>
      </c>
      <c r="M1214" s="120"/>
      <c r="N1214" s="120">
        <v>40</v>
      </c>
      <c r="O1214" s="120"/>
      <c r="P1214" s="120">
        <v>40</v>
      </c>
      <c r="Q1214" s="120"/>
      <c r="R1214" s="116">
        <f t="shared" si="261"/>
        <v>-25.5</v>
      </c>
      <c r="S1214" s="116">
        <f t="shared" si="269"/>
        <v>61.068702290076338</v>
      </c>
      <c r="T1214" s="117">
        <f t="shared" si="262"/>
        <v>0</v>
      </c>
      <c r="U1214" s="117">
        <f t="shared" si="263"/>
        <v>100</v>
      </c>
      <c r="V1214" s="116">
        <f t="shared" si="264"/>
        <v>0</v>
      </c>
      <c r="W1214" s="116">
        <f t="shared" si="265"/>
        <v>100</v>
      </c>
      <c r="X1214" s="116">
        <f t="shared" si="266"/>
        <v>0</v>
      </c>
      <c r="Y1214" s="116">
        <f t="shared" si="267"/>
        <v>100</v>
      </c>
      <c r="Z1214" s="180"/>
    </row>
    <row r="1215" spans="1:26" outlineLevel="1">
      <c r="A1215" s="103"/>
      <c r="B1215" s="118" t="s">
        <v>129</v>
      </c>
      <c r="C1215" s="119">
        <v>3113</v>
      </c>
      <c r="D1215" s="120"/>
      <c r="E1215" s="120"/>
      <c r="F1215" s="120">
        <v>0</v>
      </c>
      <c r="G1215" s="120"/>
      <c r="H1215" s="120">
        <v>0</v>
      </c>
      <c r="I1215" s="120"/>
      <c r="J1215" s="158"/>
      <c r="K1215" s="158"/>
      <c r="L1215" s="120"/>
      <c r="M1215" s="120"/>
      <c r="N1215" s="120"/>
      <c r="O1215" s="120"/>
      <c r="P1215" s="120"/>
      <c r="Q1215" s="120"/>
      <c r="R1215" s="116">
        <f t="shared" ref="R1215:R1278" si="271">F1215-D1215</f>
        <v>0</v>
      </c>
      <c r="S1215" s="116" t="e">
        <f t="shared" si="269"/>
        <v>#DIV/0!</v>
      </c>
      <c r="T1215" s="117">
        <f t="shared" ref="T1215:T1278" si="272">L1215-F1215</f>
        <v>0</v>
      </c>
      <c r="U1215" s="117" t="e">
        <f t="shared" ref="U1215:U1278" si="273">L1215/F1215*100</f>
        <v>#DIV/0!</v>
      </c>
      <c r="V1215" s="116">
        <f t="shared" ref="V1215:V1278" si="274">N1215-L1215</f>
        <v>0</v>
      </c>
      <c r="W1215" s="116" t="e">
        <f t="shared" ref="W1215:W1278" si="275">+N1215/L1215*100</f>
        <v>#DIV/0!</v>
      </c>
      <c r="X1215" s="116">
        <f t="shared" ref="X1215:X1278" si="276">P1215-N1215</f>
        <v>0</v>
      </c>
      <c r="Y1215" s="116" t="e">
        <f t="shared" ref="Y1215:Y1278" si="277">+P1215/N1215*100</f>
        <v>#DIV/0!</v>
      </c>
      <c r="Z1215" s="180"/>
    </row>
    <row r="1216" spans="1:26" outlineLevel="1">
      <c r="A1216" s="103"/>
      <c r="B1216" s="185"/>
      <c r="C1216" s="186"/>
      <c r="D1216" s="120"/>
      <c r="E1216" s="120"/>
      <c r="F1216" s="120"/>
      <c r="G1216" s="120"/>
      <c r="H1216" s="120"/>
      <c r="I1216" s="120"/>
      <c r="J1216" s="158"/>
      <c r="K1216" s="158"/>
      <c r="L1216" s="120"/>
      <c r="M1216" s="120"/>
      <c r="N1216" s="120"/>
      <c r="O1216" s="120"/>
      <c r="P1216" s="120"/>
      <c r="Q1216" s="120"/>
      <c r="R1216" s="116">
        <f t="shared" si="271"/>
        <v>0</v>
      </c>
      <c r="S1216" s="116" t="e">
        <f t="shared" si="269"/>
        <v>#DIV/0!</v>
      </c>
      <c r="T1216" s="117">
        <f t="shared" si="272"/>
        <v>0</v>
      </c>
      <c r="U1216" s="117" t="e">
        <f t="shared" si="273"/>
        <v>#DIV/0!</v>
      </c>
      <c r="V1216" s="116">
        <f t="shared" si="274"/>
        <v>0</v>
      </c>
      <c r="W1216" s="116" t="e">
        <f t="shared" si="275"/>
        <v>#DIV/0!</v>
      </c>
      <c r="X1216" s="116">
        <f t="shared" si="276"/>
        <v>0</v>
      </c>
      <c r="Y1216" s="116" t="e">
        <f t="shared" si="277"/>
        <v>#DIV/0!</v>
      </c>
      <c r="Z1216" s="180"/>
    </row>
    <row r="1217" spans="1:26" outlineLevel="1">
      <c r="A1217" s="103">
        <v>25</v>
      </c>
      <c r="B1217" s="176" t="s">
        <v>194</v>
      </c>
      <c r="C1217" s="154" t="s">
        <v>195</v>
      </c>
      <c r="D1217" s="151"/>
      <c r="E1217" s="151"/>
      <c r="F1217" s="151"/>
      <c r="G1217" s="151"/>
      <c r="H1217" s="151"/>
      <c r="I1217" s="151"/>
      <c r="J1217" s="152"/>
      <c r="K1217" s="152"/>
      <c r="L1217" s="151"/>
      <c r="M1217" s="151"/>
      <c r="N1217" s="151"/>
      <c r="O1217" s="151"/>
      <c r="P1217" s="151"/>
      <c r="Q1217" s="151"/>
      <c r="R1217" s="116">
        <f t="shared" si="271"/>
        <v>0</v>
      </c>
      <c r="S1217" s="116" t="e">
        <f t="shared" si="269"/>
        <v>#DIV/0!</v>
      </c>
      <c r="T1217" s="117">
        <f t="shared" si="272"/>
        <v>0</v>
      </c>
      <c r="U1217" s="117" t="e">
        <f t="shared" si="273"/>
        <v>#DIV/0!</v>
      </c>
      <c r="V1217" s="116">
        <f t="shared" si="274"/>
        <v>0</v>
      </c>
      <c r="W1217" s="116" t="e">
        <f t="shared" si="275"/>
        <v>#DIV/0!</v>
      </c>
      <c r="X1217" s="116">
        <f t="shared" si="276"/>
        <v>0</v>
      </c>
      <c r="Y1217" s="116" t="e">
        <f t="shared" si="277"/>
        <v>#DIV/0!</v>
      </c>
      <c r="Z1217" s="180"/>
    </row>
    <row r="1218" spans="1:26" outlineLevel="1">
      <c r="A1218" s="103"/>
      <c r="B1218" s="176" t="s">
        <v>134</v>
      </c>
      <c r="C1218" s="154"/>
      <c r="D1218" s="111">
        <f>SUM(D1219:D1225,D1230:D1247)-D1237</f>
        <v>23392.894</v>
      </c>
      <c r="E1218" s="111">
        <f>SUM(E1219:E1225,E1230:E1247)</f>
        <v>18</v>
      </c>
      <c r="F1218" s="111">
        <f>SUM(F1219:F1225,F1230:F1247)-F1237</f>
        <v>13441.8</v>
      </c>
      <c r="G1218" s="111">
        <f>SUM(G1219:G1225,G1230:G1247)</f>
        <v>347.2</v>
      </c>
      <c r="H1218" s="111">
        <f>SUM(H1219:H1225,H1230:H1247)-H1237</f>
        <v>13424.9</v>
      </c>
      <c r="I1218" s="111">
        <f>SUM(I1219:I1225,I1230:I1247)</f>
        <v>347.2</v>
      </c>
      <c r="J1218" s="155">
        <f>SUM(J1219:J1225,J1230:J1247)-J1237</f>
        <v>3797.1979999999994</v>
      </c>
      <c r="K1218" s="155">
        <f>SUM(K1219:K1225,K1230:K1247)</f>
        <v>0</v>
      </c>
      <c r="L1218" s="111">
        <f>SUM(L1219:L1225,L1230:L1247)-L1237</f>
        <v>14389.800000000003</v>
      </c>
      <c r="M1218" s="111">
        <f>SUM(M1219:M1225,M1230:M1247)</f>
        <v>347.2</v>
      </c>
      <c r="N1218" s="111">
        <f>SUM(N1219:N1225,N1230:N1247)-N1237</f>
        <v>14389.800000000003</v>
      </c>
      <c r="O1218" s="111">
        <f>SUM(O1219:O1225,O1230:O1247)</f>
        <v>347.2</v>
      </c>
      <c r="P1218" s="111">
        <f>SUM(P1219:P1225,P1230:P1247)-P1237</f>
        <v>14389.800000000003</v>
      </c>
      <c r="Q1218" s="111">
        <f>SUM(Q1219:Q1225,Q1230:Q1247)</f>
        <v>347.2</v>
      </c>
      <c r="R1218" s="116">
        <f t="shared" si="271"/>
        <v>-9951.094000000001</v>
      </c>
      <c r="S1218" s="116">
        <f t="shared" si="269"/>
        <v>57.461039236958023</v>
      </c>
      <c r="T1218" s="117">
        <f t="shared" si="272"/>
        <v>948.00000000000364</v>
      </c>
      <c r="U1218" s="117">
        <f t="shared" si="273"/>
        <v>107.05262688032855</v>
      </c>
      <c r="V1218" s="116">
        <f t="shared" si="274"/>
        <v>0</v>
      </c>
      <c r="W1218" s="116">
        <f t="shared" si="275"/>
        <v>100</v>
      </c>
      <c r="X1218" s="116">
        <f t="shared" si="276"/>
        <v>0</v>
      </c>
      <c r="Y1218" s="116">
        <f t="shared" si="277"/>
        <v>100</v>
      </c>
      <c r="Z1218" s="180"/>
    </row>
    <row r="1219" spans="1:26" outlineLevel="1">
      <c r="A1219" s="103"/>
      <c r="B1219" s="118" t="s">
        <v>94</v>
      </c>
      <c r="C1219" s="119">
        <v>2111</v>
      </c>
      <c r="D1219" s="156">
        <v>4443.4989999999998</v>
      </c>
      <c r="E1219" s="120"/>
      <c r="F1219" s="120">
        <v>5438.6</v>
      </c>
      <c r="G1219" s="120"/>
      <c r="H1219" s="120">
        <v>5438.6</v>
      </c>
      <c r="I1219" s="120"/>
      <c r="J1219" s="158">
        <v>1858.857</v>
      </c>
      <c r="K1219" s="158"/>
      <c r="L1219" s="120">
        <v>5741.8</v>
      </c>
      <c r="M1219" s="120"/>
      <c r="N1219" s="120">
        <v>5741.8</v>
      </c>
      <c r="O1219" s="120"/>
      <c r="P1219" s="120">
        <v>5741.8</v>
      </c>
      <c r="Q1219" s="120"/>
      <c r="R1219" s="116">
        <f t="shared" si="271"/>
        <v>995.10100000000057</v>
      </c>
      <c r="S1219" s="116">
        <f t="shared" si="269"/>
        <v>122.39453637775097</v>
      </c>
      <c r="T1219" s="117">
        <f t="shared" si="272"/>
        <v>303.19999999999982</v>
      </c>
      <c r="U1219" s="117">
        <f t="shared" si="273"/>
        <v>105.57496414518441</v>
      </c>
      <c r="V1219" s="116">
        <f t="shared" si="274"/>
        <v>0</v>
      </c>
      <c r="W1219" s="116">
        <f t="shared" si="275"/>
        <v>100</v>
      </c>
      <c r="X1219" s="116">
        <f t="shared" si="276"/>
        <v>0</v>
      </c>
      <c r="Y1219" s="116">
        <f t="shared" si="277"/>
        <v>100</v>
      </c>
      <c r="Z1219" s="180"/>
    </row>
    <row r="1220" spans="1:26" outlineLevel="1">
      <c r="A1220" s="103"/>
      <c r="B1220" s="118" t="s">
        <v>135</v>
      </c>
      <c r="C1220" s="119">
        <v>2121</v>
      </c>
      <c r="D1220" s="156">
        <v>674.73699999999997</v>
      </c>
      <c r="E1220" s="120"/>
      <c r="F1220" s="159">
        <v>815.40000000000009</v>
      </c>
      <c r="G1220" s="120"/>
      <c r="H1220" s="159">
        <v>815.40000000000009</v>
      </c>
      <c r="I1220" s="120"/>
      <c r="J1220" s="177">
        <v>293.351</v>
      </c>
      <c r="K1220" s="158"/>
      <c r="L1220" s="159">
        <v>860.8</v>
      </c>
      <c r="M1220" s="120"/>
      <c r="N1220" s="159">
        <v>860.8</v>
      </c>
      <c r="O1220" s="120"/>
      <c r="P1220" s="159">
        <v>860.8</v>
      </c>
      <c r="Q1220" s="120"/>
      <c r="R1220" s="116">
        <f t="shared" si="271"/>
        <v>140.66300000000012</v>
      </c>
      <c r="S1220" s="116">
        <f t="shared" si="269"/>
        <v>120.8470856052062</v>
      </c>
      <c r="T1220" s="117">
        <f t="shared" si="272"/>
        <v>45.399999999999864</v>
      </c>
      <c r="U1220" s="117">
        <f t="shared" si="273"/>
        <v>105.56781947510423</v>
      </c>
      <c r="V1220" s="116">
        <f t="shared" si="274"/>
        <v>0</v>
      </c>
      <c r="W1220" s="116">
        <f t="shared" si="275"/>
        <v>100</v>
      </c>
      <c r="X1220" s="116">
        <f t="shared" si="276"/>
        <v>0</v>
      </c>
      <c r="Y1220" s="116">
        <f t="shared" si="277"/>
        <v>100</v>
      </c>
      <c r="Z1220" s="180"/>
    </row>
    <row r="1221" spans="1:26" outlineLevel="1">
      <c r="A1221" s="103"/>
      <c r="B1221" s="160" t="s">
        <v>96</v>
      </c>
      <c r="C1221" s="119">
        <v>2211</v>
      </c>
      <c r="D1221" s="156"/>
      <c r="E1221" s="120"/>
      <c r="F1221" s="159">
        <v>0</v>
      </c>
      <c r="G1221" s="120"/>
      <c r="H1221" s="159">
        <v>0</v>
      </c>
      <c r="I1221" s="120"/>
      <c r="J1221" s="177"/>
      <c r="K1221" s="158"/>
      <c r="L1221" s="159"/>
      <c r="M1221" s="120"/>
      <c r="N1221" s="159"/>
      <c r="O1221" s="120"/>
      <c r="P1221" s="159"/>
      <c r="Q1221" s="120"/>
      <c r="R1221" s="116">
        <f t="shared" si="271"/>
        <v>0</v>
      </c>
      <c r="S1221" s="116" t="e">
        <f t="shared" si="269"/>
        <v>#DIV/0!</v>
      </c>
      <c r="T1221" s="117">
        <f t="shared" si="272"/>
        <v>0</v>
      </c>
      <c r="U1221" s="117" t="e">
        <f t="shared" si="273"/>
        <v>#DIV/0!</v>
      </c>
      <c r="V1221" s="116">
        <f t="shared" si="274"/>
        <v>0</v>
      </c>
      <c r="W1221" s="116" t="e">
        <f t="shared" si="275"/>
        <v>#DIV/0!</v>
      </c>
      <c r="X1221" s="116">
        <f t="shared" si="276"/>
        <v>0</v>
      </c>
      <c r="Y1221" s="116" t="e">
        <f t="shared" si="277"/>
        <v>#DIV/0!</v>
      </c>
      <c r="Z1221" s="180"/>
    </row>
    <row r="1222" spans="1:26" outlineLevel="1">
      <c r="A1222" s="103"/>
      <c r="B1222" s="122" t="s">
        <v>97</v>
      </c>
      <c r="C1222" s="119">
        <v>2212</v>
      </c>
      <c r="D1222" s="156">
        <v>32.5</v>
      </c>
      <c r="E1222" s="120">
        <v>18</v>
      </c>
      <c r="F1222" s="159">
        <v>370.70000000000005</v>
      </c>
      <c r="G1222" s="120"/>
      <c r="H1222" s="159">
        <v>370.70000000000005</v>
      </c>
      <c r="I1222" s="120"/>
      <c r="J1222" s="158">
        <v>148.9</v>
      </c>
      <c r="K1222" s="158"/>
      <c r="L1222" s="159">
        <v>370.8</v>
      </c>
      <c r="M1222" s="120"/>
      <c r="N1222" s="159">
        <v>370.8</v>
      </c>
      <c r="O1222" s="120"/>
      <c r="P1222" s="159">
        <v>370.8</v>
      </c>
      <c r="Q1222" s="120"/>
      <c r="R1222" s="116">
        <f t="shared" si="271"/>
        <v>338.20000000000005</v>
      </c>
      <c r="S1222" s="116">
        <f t="shared" si="269"/>
        <v>1140.6153846153848</v>
      </c>
      <c r="T1222" s="117">
        <f t="shared" si="272"/>
        <v>9.9999999999965894E-2</v>
      </c>
      <c r="U1222" s="117">
        <f t="shared" si="273"/>
        <v>100.02697599136768</v>
      </c>
      <c r="V1222" s="116">
        <f t="shared" si="274"/>
        <v>0</v>
      </c>
      <c r="W1222" s="116">
        <f t="shared" si="275"/>
        <v>100</v>
      </c>
      <c r="X1222" s="116">
        <f t="shared" si="276"/>
        <v>0</v>
      </c>
      <c r="Y1222" s="116">
        <f t="shared" si="277"/>
        <v>100</v>
      </c>
      <c r="Z1222" s="180"/>
    </row>
    <row r="1223" spans="1:26" outlineLevel="1">
      <c r="A1223" s="103"/>
      <c r="B1223" s="118" t="s">
        <v>98</v>
      </c>
      <c r="C1223" s="119">
        <v>2213</v>
      </c>
      <c r="D1223" s="156"/>
      <c r="E1223" s="120"/>
      <c r="F1223" s="159">
        <v>0</v>
      </c>
      <c r="G1223" s="120"/>
      <c r="H1223" s="159">
        <v>0</v>
      </c>
      <c r="I1223" s="120"/>
      <c r="J1223" s="177"/>
      <c r="K1223" s="158"/>
      <c r="L1223" s="159"/>
      <c r="M1223" s="120"/>
      <c r="N1223" s="159"/>
      <c r="O1223" s="120"/>
      <c r="P1223" s="159"/>
      <c r="Q1223" s="120"/>
      <c r="R1223" s="116">
        <f t="shared" si="271"/>
        <v>0</v>
      </c>
      <c r="S1223" s="116" t="e">
        <f t="shared" si="269"/>
        <v>#DIV/0!</v>
      </c>
      <c r="T1223" s="117">
        <f t="shared" si="272"/>
        <v>0</v>
      </c>
      <c r="U1223" s="117" t="e">
        <f t="shared" si="273"/>
        <v>#DIV/0!</v>
      </c>
      <c r="V1223" s="116">
        <f t="shared" si="274"/>
        <v>0</v>
      </c>
      <c r="W1223" s="116" t="e">
        <f t="shared" si="275"/>
        <v>#DIV/0!</v>
      </c>
      <c r="X1223" s="116">
        <f t="shared" si="276"/>
        <v>0</v>
      </c>
      <c r="Y1223" s="116" t="e">
        <f t="shared" si="277"/>
        <v>#DIV/0!</v>
      </c>
      <c r="Z1223" s="180"/>
    </row>
    <row r="1224" spans="1:26" outlineLevel="1">
      <c r="A1224" s="103"/>
      <c r="B1224" s="118" t="s">
        <v>99</v>
      </c>
      <c r="C1224" s="119">
        <v>2214</v>
      </c>
      <c r="D1224" s="156">
        <v>34.54</v>
      </c>
      <c r="E1224" s="120"/>
      <c r="F1224" s="159">
        <v>164.5</v>
      </c>
      <c r="G1224" s="120"/>
      <c r="H1224" s="159">
        <v>164.5</v>
      </c>
      <c r="I1224" s="120"/>
      <c r="J1224" s="177">
        <v>84.04</v>
      </c>
      <c r="K1224" s="158"/>
      <c r="L1224" s="159">
        <v>157.5</v>
      </c>
      <c r="M1224" s="120"/>
      <c r="N1224" s="159">
        <v>157.5</v>
      </c>
      <c r="O1224" s="120"/>
      <c r="P1224" s="159">
        <v>157.5</v>
      </c>
      <c r="Q1224" s="120"/>
      <c r="R1224" s="116">
        <f t="shared" si="271"/>
        <v>129.96</v>
      </c>
      <c r="S1224" s="116">
        <f t="shared" si="269"/>
        <v>476.25940938042851</v>
      </c>
      <c r="T1224" s="117">
        <f t="shared" si="272"/>
        <v>-7</v>
      </c>
      <c r="U1224" s="117">
        <f t="shared" si="273"/>
        <v>95.744680851063833</v>
      </c>
      <c r="V1224" s="116">
        <f t="shared" si="274"/>
        <v>0</v>
      </c>
      <c r="W1224" s="116">
        <f t="shared" si="275"/>
        <v>100</v>
      </c>
      <c r="X1224" s="116">
        <f t="shared" si="276"/>
        <v>0</v>
      </c>
      <c r="Y1224" s="116">
        <f t="shared" si="277"/>
        <v>100</v>
      </c>
      <c r="Z1224" s="180"/>
    </row>
    <row r="1225" spans="1:26" outlineLevel="1">
      <c r="A1225" s="103"/>
      <c r="B1225" s="161" t="s">
        <v>100</v>
      </c>
      <c r="C1225" s="124">
        <v>2215</v>
      </c>
      <c r="D1225" s="189">
        <f>D1226+D1227+D1229</f>
        <v>76.295000000000002</v>
      </c>
      <c r="E1225" s="125"/>
      <c r="F1225" s="125">
        <f t="shared" ref="F1225:Q1225" si="278">F1226+F1227+F1228+F1229</f>
        <v>252</v>
      </c>
      <c r="G1225" s="125">
        <f t="shared" si="278"/>
        <v>0</v>
      </c>
      <c r="H1225" s="125">
        <f t="shared" si="278"/>
        <v>252</v>
      </c>
      <c r="I1225" s="125">
        <f t="shared" si="278"/>
        <v>0</v>
      </c>
      <c r="J1225" s="189">
        <f t="shared" si="278"/>
        <v>71.100000000000009</v>
      </c>
      <c r="K1225" s="163">
        <f t="shared" si="278"/>
        <v>0</v>
      </c>
      <c r="L1225" s="125">
        <f t="shared" si="278"/>
        <v>450</v>
      </c>
      <c r="M1225" s="125">
        <f t="shared" si="278"/>
        <v>0</v>
      </c>
      <c r="N1225" s="125">
        <f>N1226+N1227+N1228+N1229</f>
        <v>450</v>
      </c>
      <c r="O1225" s="125">
        <f t="shared" si="278"/>
        <v>0</v>
      </c>
      <c r="P1225" s="125">
        <f>P1226+P1227+P1228+P1229</f>
        <v>450</v>
      </c>
      <c r="Q1225" s="125">
        <f t="shared" si="278"/>
        <v>0</v>
      </c>
      <c r="R1225" s="116">
        <f t="shared" si="271"/>
        <v>175.70499999999998</v>
      </c>
      <c r="S1225" s="116">
        <f t="shared" si="269"/>
        <v>330.29687397601413</v>
      </c>
      <c r="T1225" s="117">
        <f t="shared" si="272"/>
        <v>198</v>
      </c>
      <c r="U1225" s="117">
        <f t="shared" si="273"/>
        <v>178.57142857142858</v>
      </c>
      <c r="V1225" s="116">
        <f t="shared" si="274"/>
        <v>0</v>
      </c>
      <c r="W1225" s="116">
        <f t="shared" si="275"/>
        <v>100</v>
      </c>
      <c r="X1225" s="116">
        <f t="shared" si="276"/>
        <v>0</v>
      </c>
      <c r="Y1225" s="116">
        <f t="shared" si="277"/>
        <v>100</v>
      </c>
      <c r="Z1225" s="180"/>
    </row>
    <row r="1226" spans="1:26" outlineLevel="1">
      <c r="A1226" s="103"/>
      <c r="B1226" s="126" t="s">
        <v>136</v>
      </c>
      <c r="C1226" s="119">
        <v>22151</v>
      </c>
      <c r="D1226" s="156">
        <v>7.7</v>
      </c>
      <c r="E1226" s="120"/>
      <c r="F1226" s="120">
        <v>15</v>
      </c>
      <c r="G1226" s="120"/>
      <c r="H1226" s="120">
        <v>15</v>
      </c>
      <c r="I1226" s="120"/>
      <c r="J1226" s="156">
        <v>12.6</v>
      </c>
      <c r="K1226" s="158"/>
      <c r="L1226" s="120">
        <v>15</v>
      </c>
      <c r="M1226" s="120"/>
      <c r="N1226" s="120">
        <v>15</v>
      </c>
      <c r="O1226" s="120"/>
      <c r="P1226" s="120">
        <v>15</v>
      </c>
      <c r="Q1226" s="120"/>
      <c r="R1226" s="116">
        <f t="shared" si="271"/>
        <v>7.3</v>
      </c>
      <c r="S1226" s="116">
        <f t="shared" si="269"/>
        <v>194.80519480519482</v>
      </c>
      <c r="T1226" s="117">
        <f t="shared" si="272"/>
        <v>0</v>
      </c>
      <c r="U1226" s="117">
        <f t="shared" si="273"/>
        <v>100</v>
      </c>
      <c r="V1226" s="116">
        <f t="shared" si="274"/>
        <v>0</v>
      </c>
      <c r="W1226" s="116">
        <f t="shared" si="275"/>
        <v>100</v>
      </c>
      <c r="X1226" s="116">
        <f t="shared" si="276"/>
        <v>0</v>
      </c>
      <c r="Y1226" s="116">
        <f t="shared" si="277"/>
        <v>100</v>
      </c>
      <c r="Z1226" s="180"/>
    </row>
    <row r="1227" spans="1:26" outlineLevel="1">
      <c r="A1227" s="103"/>
      <c r="B1227" s="126" t="s">
        <v>137</v>
      </c>
      <c r="C1227" s="119">
        <v>22152</v>
      </c>
      <c r="D1227" s="156">
        <v>53.35</v>
      </c>
      <c r="E1227" s="120"/>
      <c r="F1227" s="120">
        <v>171.6</v>
      </c>
      <c r="G1227" s="120"/>
      <c r="H1227" s="120">
        <v>171.6</v>
      </c>
      <c r="I1227" s="120"/>
      <c r="J1227" s="156">
        <v>56.1</v>
      </c>
      <c r="K1227" s="158"/>
      <c r="L1227" s="120">
        <v>321.60000000000002</v>
      </c>
      <c r="M1227" s="120"/>
      <c r="N1227" s="120">
        <v>321.60000000000002</v>
      </c>
      <c r="O1227" s="120"/>
      <c r="P1227" s="120">
        <v>321.60000000000002</v>
      </c>
      <c r="Q1227" s="120"/>
      <c r="R1227" s="116">
        <f t="shared" si="271"/>
        <v>118.25</v>
      </c>
      <c r="S1227" s="116">
        <f t="shared" si="269"/>
        <v>321.64948453608247</v>
      </c>
      <c r="T1227" s="117">
        <f t="shared" si="272"/>
        <v>150.00000000000003</v>
      </c>
      <c r="U1227" s="117">
        <f t="shared" si="273"/>
        <v>187.41258741258744</v>
      </c>
      <c r="V1227" s="116">
        <f t="shared" si="274"/>
        <v>0</v>
      </c>
      <c r="W1227" s="116">
        <f t="shared" si="275"/>
        <v>100</v>
      </c>
      <c r="X1227" s="116">
        <f t="shared" si="276"/>
        <v>0</v>
      </c>
      <c r="Y1227" s="116">
        <f t="shared" si="277"/>
        <v>100</v>
      </c>
      <c r="Z1227" s="180"/>
    </row>
    <row r="1228" spans="1:26" outlineLevel="1">
      <c r="A1228" s="103"/>
      <c r="B1228" s="126" t="s">
        <v>103</v>
      </c>
      <c r="C1228" s="119">
        <v>22153</v>
      </c>
      <c r="D1228" s="156"/>
      <c r="E1228" s="120"/>
      <c r="F1228" s="159">
        <v>7</v>
      </c>
      <c r="G1228" s="120"/>
      <c r="H1228" s="159">
        <v>7</v>
      </c>
      <c r="I1228" s="120"/>
      <c r="J1228" s="156"/>
      <c r="K1228" s="158"/>
      <c r="L1228" s="159">
        <v>7</v>
      </c>
      <c r="M1228" s="120"/>
      <c r="N1228" s="159">
        <v>7</v>
      </c>
      <c r="O1228" s="120"/>
      <c r="P1228" s="159">
        <v>7</v>
      </c>
      <c r="Q1228" s="120"/>
      <c r="R1228" s="116">
        <f t="shared" si="271"/>
        <v>7</v>
      </c>
      <c r="S1228" s="116" t="e">
        <f t="shared" si="269"/>
        <v>#DIV/0!</v>
      </c>
      <c r="T1228" s="117">
        <f t="shared" si="272"/>
        <v>0</v>
      </c>
      <c r="U1228" s="117">
        <f t="shared" si="273"/>
        <v>100</v>
      </c>
      <c r="V1228" s="116">
        <f t="shared" si="274"/>
        <v>0</v>
      </c>
      <c r="W1228" s="116">
        <f t="shared" si="275"/>
        <v>100</v>
      </c>
      <c r="X1228" s="116">
        <f t="shared" si="276"/>
        <v>0</v>
      </c>
      <c r="Y1228" s="116">
        <f t="shared" si="277"/>
        <v>100</v>
      </c>
      <c r="Z1228" s="180"/>
    </row>
    <row r="1229" spans="1:26" outlineLevel="1">
      <c r="A1229" s="103"/>
      <c r="B1229" s="126" t="s">
        <v>138</v>
      </c>
      <c r="C1229" s="119">
        <v>22154</v>
      </c>
      <c r="D1229" s="156">
        <v>15.244999999999999</v>
      </c>
      <c r="E1229" s="120"/>
      <c r="F1229" s="159">
        <v>58.4</v>
      </c>
      <c r="G1229" s="120"/>
      <c r="H1229" s="159">
        <v>58.4</v>
      </c>
      <c r="I1229" s="120"/>
      <c r="J1229" s="156">
        <v>2.4</v>
      </c>
      <c r="K1229" s="158"/>
      <c r="L1229" s="159">
        <f>104+2.4</f>
        <v>106.4</v>
      </c>
      <c r="M1229" s="120"/>
      <c r="N1229" s="159">
        <f>104+2.4</f>
        <v>106.4</v>
      </c>
      <c r="O1229" s="120"/>
      <c r="P1229" s="159">
        <f>104+2.4</f>
        <v>106.4</v>
      </c>
      <c r="Q1229" s="120"/>
      <c r="R1229" s="116">
        <f t="shared" si="271"/>
        <v>43.155000000000001</v>
      </c>
      <c r="S1229" s="116">
        <f t="shared" si="269"/>
        <v>383.07641849786813</v>
      </c>
      <c r="T1229" s="117">
        <f t="shared" si="272"/>
        <v>48.000000000000007</v>
      </c>
      <c r="U1229" s="117">
        <f t="shared" si="273"/>
        <v>182.19178082191783</v>
      </c>
      <c r="V1229" s="116">
        <f t="shared" si="274"/>
        <v>0</v>
      </c>
      <c r="W1229" s="116">
        <f t="shared" si="275"/>
        <v>100</v>
      </c>
      <c r="X1229" s="116">
        <f t="shared" si="276"/>
        <v>0</v>
      </c>
      <c r="Y1229" s="116">
        <f t="shared" si="277"/>
        <v>100</v>
      </c>
      <c r="Z1229" s="180"/>
    </row>
    <row r="1230" spans="1:26" outlineLevel="1">
      <c r="A1230" s="103"/>
      <c r="B1230" s="122" t="s">
        <v>105</v>
      </c>
      <c r="C1230" s="119">
        <v>2217</v>
      </c>
      <c r="D1230" s="156"/>
      <c r="E1230" s="120"/>
      <c r="F1230" s="159">
        <v>0</v>
      </c>
      <c r="G1230" s="120"/>
      <c r="H1230" s="159">
        <v>0</v>
      </c>
      <c r="I1230" s="120"/>
      <c r="J1230" s="198"/>
      <c r="K1230" s="158"/>
      <c r="L1230" s="159"/>
      <c r="M1230" s="120"/>
      <c r="N1230" s="159"/>
      <c r="O1230" s="120"/>
      <c r="P1230" s="159"/>
      <c r="Q1230" s="120"/>
      <c r="R1230" s="116">
        <f t="shared" si="271"/>
        <v>0</v>
      </c>
      <c r="S1230" s="116" t="e">
        <f t="shared" si="269"/>
        <v>#DIV/0!</v>
      </c>
      <c r="T1230" s="117">
        <f t="shared" si="272"/>
        <v>0</v>
      </c>
      <c r="U1230" s="117" t="e">
        <f t="shared" si="273"/>
        <v>#DIV/0!</v>
      </c>
      <c r="V1230" s="116">
        <f t="shared" si="274"/>
        <v>0</v>
      </c>
      <c r="W1230" s="116" t="e">
        <f t="shared" si="275"/>
        <v>#DIV/0!</v>
      </c>
      <c r="X1230" s="116">
        <f t="shared" si="276"/>
        <v>0</v>
      </c>
      <c r="Y1230" s="116" t="e">
        <f t="shared" si="277"/>
        <v>#DIV/0!</v>
      </c>
      <c r="Z1230" s="180"/>
    </row>
    <row r="1231" spans="1:26" outlineLevel="1">
      <c r="A1231" s="103"/>
      <c r="B1231" s="118" t="s">
        <v>106</v>
      </c>
      <c r="C1231" s="119">
        <v>2218</v>
      </c>
      <c r="D1231" s="156"/>
      <c r="E1231" s="120"/>
      <c r="F1231" s="159">
        <v>0</v>
      </c>
      <c r="G1231" s="120"/>
      <c r="H1231" s="159">
        <v>0</v>
      </c>
      <c r="I1231" s="120"/>
      <c r="J1231" s="198"/>
      <c r="K1231" s="158"/>
      <c r="L1231" s="159"/>
      <c r="M1231" s="120"/>
      <c r="N1231" s="159"/>
      <c r="O1231" s="120"/>
      <c r="P1231" s="159"/>
      <c r="Q1231" s="120"/>
      <c r="R1231" s="116">
        <f t="shared" si="271"/>
        <v>0</v>
      </c>
      <c r="S1231" s="116" t="e">
        <f t="shared" si="269"/>
        <v>#DIV/0!</v>
      </c>
      <c r="T1231" s="117">
        <f t="shared" si="272"/>
        <v>0</v>
      </c>
      <c r="U1231" s="117" t="e">
        <f t="shared" si="273"/>
        <v>#DIV/0!</v>
      </c>
      <c r="V1231" s="116">
        <f t="shared" si="274"/>
        <v>0</v>
      </c>
      <c r="W1231" s="116" t="e">
        <f t="shared" si="275"/>
        <v>#DIV/0!</v>
      </c>
      <c r="X1231" s="116">
        <f t="shared" si="276"/>
        <v>0</v>
      </c>
      <c r="Y1231" s="116" t="e">
        <f t="shared" si="277"/>
        <v>#DIV/0!</v>
      </c>
      <c r="Z1231" s="180"/>
    </row>
    <row r="1232" spans="1:26" outlineLevel="1">
      <c r="A1232" s="103"/>
      <c r="B1232" s="118" t="s">
        <v>139</v>
      </c>
      <c r="C1232" s="119">
        <v>2221</v>
      </c>
      <c r="D1232" s="156"/>
      <c r="E1232" s="120"/>
      <c r="F1232" s="159">
        <v>0</v>
      </c>
      <c r="G1232" s="120"/>
      <c r="H1232" s="159">
        <v>0</v>
      </c>
      <c r="I1232" s="120"/>
      <c r="J1232" s="198"/>
      <c r="K1232" s="158"/>
      <c r="L1232" s="159"/>
      <c r="M1232" s="120"/>
      <c r="N1232" s="159"/>
      <c r="O1232" s="120"/>
      <c r="P1232" s="159"/>
      <c r="Q1232" s="120"/>
      <c r="R1232" s="116">
        <f t="shared" si="271"/>
        <v>0</v>
      </c>
      <c r="S1232" s="116" t="e">
        <f t="shared" ref="S1232:S1295" si="279">+F1232/D1232*100</f>
        <v>#DIV/0!</v>
      </c>
      <c r="T1232" s="117">
        <f t="shared" si="272"/>
        <v>0</v>
      </c>
      <c r="U1232" s="117" t="e">
        <f t="shared" si="273"/>
        <v>#DIV/0!</v>
      </c>
      <c r="V1232" s="116">
        <f t="shared" si="274"/>
        <v>0</v>
      </c>
      <c r="W1232" s="116" t="e">
        <f t="shared" si="275"/>
        <v>#DIV/0!</v>
      </c>
      <c r="X1232" s="116">
        <f t="shared" si="276"/>
        <v>0</v>
      </c>
      <c r="Y1232" s="116" t="e">
        <f t="shared" si="277"/>
        <v>#DIV/0!</v>
      </c>
      <c r="Z1232" s="180"/>
    </row>
    <row r="1233" spans="1:26" ht="25.5" outlineLevel="1">
      <c r="A1233" s="103"/>
      <c r="B1233" s="128" t="s">
        <v>108</v>
      </c>
      <c r="C1233" s="119">
        <v>2222</v>
      </c>
      <c r="D1233" s="156">
        <v>213.26</v>
      </c>
      <c r="E1233" s="156"/>
      <c r="F1233" s="199">
        <v>4488.6000000000004</v>
      </c>
      <c r="G1233" s="156"/>
      <c r="H1233" s="199">
        <v>4475.7</v>
      </c>
      <c r="I1233" s="156"/>
      <c r="J1233" s="200">
        <v>499.45</v>
      </c>
      <c r="K1233" s="200"/>
      <c r="L1233" s="199">
        <v>4817</v>
      </c>
      <c r="M1233" s="156"/>
      <c r="N1233" s="199">
        <v>4817</v>
      </c>
      <c r="O1233" s="156"/>
      <c r="P1233" s="199">
        <v>4817</v>
      </c>
      <c r="Q1233" s="156"/>
      <c r="R1233" s="116">
        <f t="shared" si="271"/>
        <v>4275.34</v>
      </c>
      <c r="S1233" s="116">
        <f t="shared" si="279"/>
        <v>2104.7547594485609</v>
      </c>
      <c r="T1233" s="117">
        <f t="shared" si="272"/>
        <v>328.39999999999964</v>
      </c>
      <c r="U1233" s="117">
        <f t="shared" si="273"/>
        <v>107.31631243594883</v>
      </c>
      <c r="V1233" s="116">
        <f t="shared" si="274"/>
        <v>0</v>
      </c>
      <c r="W1233" s="116">
        <f t="shared" si="275"/>
        <v>100</v>
      </c>
      <c r="X1233" s="116">
        <f t="shared" si="276"/>
        <v>0</v>
      </c>
      <c r="Y1233" s="116">
        <f t="shared" si="277"/>
        <v>100</v>
      </c>
      <c r="Z1233" s="180"/>
    </row>
    <row r="1234" spans="1:26" ht="25.5" outlineLevel="1">
      <c r="A1234" s="103"/>
      <c r="B1234" s="119" t="s">
        <v>185</v>
      </c>
      <c r="C1234" s="119">
        <v>2223</v>
      </c>
      <c r="D1234" s="156"/>
      <c r="E1234" s="120"/>
      <c r="F1234" s="159">
        <v>0</v>
      </c>
      <c r="G1234" s="120"/>
      <c r="H1234" s="159">
        <v>0</v>
      </c>
      <c r="I1234" s="120"/>
      <c r="J1234" s="158"/>
      <c r="K1234" s="158"/>
      <c r="L1234" s="159"/>
      <c r="M1234" s="120"/>
      <c r="N1234" s="159"/>
      <c r="O1234" s="120"/>
      <c r="P1234" s="159"/>
      <c r="Q1234" s="120"/>
      <c r="R1234" s="116">
        <f t="shared" si="271"/>
        <v>0</v>
      </c>
      <c r="S1234" s="116" t="e">
        <f t="shared" si="279"/>
        <v>#DIV/0!</v>
      </c>
      <c r="T1234" s="117">
        <f t="shared" si="272"/>
        <v>0</v>
      </c>
      <c r="U1234" s="117" t="e">
        <f t="shared" si="273"/>
        <v>#DIV/0!</v>
      </c>
      <c r="V1234" s="116">
        <f t="shared" si="274"/>
        <v>0</v>
      </c>
      <c r="W1234" s="116" t="e">
        <f t="shared" si="275"/>
        <v>#DIV/0!</v>
      </c>
      <c r="X1234" s="116">
        <f t="shared" si="276"/>
        <v>0</v>
      </c>
      <c r="Y1234" s="116" t="e">
        <f t="shared" si="277"/>
        <v>#DIV/0!</v>
      </c>
      <c r="Z1234" s="180"/>
    </row>
    <row r="1235" spans="1:26" outlineLevel="1">
      <c r="A1235" s="103"/>
      <c r="B1235" s="128" t="s">
        <v>145</v>
      </c>
      <c r="C1235" s="119">
        <v>2224</v>
      </c>
      <c r="D1235" s="156"/>
      <c r="E1235" s="120"/>
      <c r="F1235" s="120">
        <v>0</v>
      </c>
      <c r="G1235" s="120"/>
      <c r="H1235" s="120">
        <v>0</v>
      </c>
      <c r="I1235" s="120"/>
      <c r="J1235" s="198"/>
      <c r="K1235" s="158"/>
      <c r="L1235" s="120"/>
      <c r="M1235" s="120"/>
      <c r="N1235" s="120"/>
      <c r="O1235" s="120"/>
      <c r="P1235" s="120"/>
      <c r="Q1235" s="120"/>
      <c r="R1235" s="116">
        <f t="shared" si="271"/>
        <v>0</v>
      </c>
      <c r="S1235" s="116" t="e">
        <f t="shared" si="279"/>
        <v>#DIV/0!</v>
      </c>
      <c r="T1235" s="117">
        <f t="shared" si="272"/>
        <v>0</v>
      </c>
      <c r="U1235" s="117" t="e">
        <f t="shared" si="273"/>
        <v>#DIV/0!</v>
      </c>
      <c r="V1235" s="116">
        <f t="shared" si="274"/>
        <v>0</v>
      </c>
      <c r="W1235" s="116" t="e">
        <f t="shared" si="275"/>
        <v>#DIV/0!</v>
      </c>
      <c r="X1235" s="116">
        <f t="shared" si="276"/>
        <v>0</v>
      </c>
      <c r="Y1235" s="116" t="e">
        <f t="shared" si="277"/>
        <v>#DIV/0!</v>
      </c>
      <c r="Z1235" s="180"/>
    </row>
    <row r="1236" spans="1:26" outlineLevel="1">
      <c r="A1236" s="103"/>
      <c r="B1236" s="128" t="s">
        <v>140</v>
      </c>
      <c r="C1236" s="119">
        <v>2225</v>
      </c>
      <c r="D1236" s="156"/>
      <c r="E1236" s="120"/>
      <c r="F1236" s="120">
        <v>0</v>
      </c>
      <c r="G1236" s="120"/>
      <c r="H1236" s="120">
        <v>0</v>
      </c>
      <c r="I1236" s="120"/>
      <c r="J1236" s="198"/>
      <c r="K1236" s="158"/>
      <c r="L1236" s="120"/>
      <c r="M1236" s="120"/>
      <c r="N1236" s="120"/>
      <c r="O1236" s="120"/>
      <c r="P1236" s="120"/>
      <c r="Q1236" s="120"/>
      <c r="R1236" s="116">
        <f t="shared" si="271"/>
        <v>0</v>
      </c>
      <c r="S1236" s="116" t="e">
        <f t="shared" si="279"/>
        <v>#DIV/0!</v>
      </c>
      <c r="T1236" s="117">
        <f t="shared" si="272"/>
        <v>0</v>
      </c>
      <c r="U1236" s="117" t="e">
        <f t="shared" si="273"/>
        <v>#DIV/0!</v>
      </c>
      <c r="V1236" s="116">
        <f t="shared" si="274"/>
        <v>0</v>
      </c>
      <c r="W1236" s="116" t="e">
        <f t="shared" si="275"/>
        <v>#DIV/0!</v>
      </c>
      <c r="X1236" s="116">
        <f t="shared" si="276"/>
        <v>0</v>
      </c>
      <c r="Y1236" s="116" t="e">
        <f t="shared" si="277"/>
        <v>#DIV/0!</v>
      </c>
      <c r="Z1236" s="180"/>
    </row>
    <row r="1237" spans="1:26" outlineLevel="1">
      <c r="A1237" s="103"/>
      <c r="B1237" s="128" t="s">
        <v>141</v>
      </c>
      <c r="C1237" s="119">
        <v>2231</v>
      </c>
      <c r="D1237" s="156">
        <f>D1238+D1239</f>
        <v>859.36300000000006</v>
      </c>
      <c r="E1237" s="120"/>
      <c r="F1237" s="120">
        <f>F1238+F1239+F1240+F1241</f>
        <v>1792</v>
      </c>
      <c r="G1237" s="120"/>
      <c r="H1237" s="120">
        <f>H1238+H1239+H1240+H1241</f>
        <v>1792</v>
      </c>
      <c r="I1237" s="120"/>
      <c r="J1237" s="198">
        <f>J1238+J1239</f>
        <v>728</v>
      </c>
      <c r="K1237" s="158"/>
      <c r="L1237" s="120">
        <f>L1238+L1239+L1240+L1241</f>
        <v>1991.9</v>
      </c>
      <c r="M1237" s="120"/>
      <c r="N1237" s="120">
        <f>N1238+N1239+N1240+N1241</f>
        <v>1991.9</v>
      </c>
      <c r="O1237" s="120"/>
      <c r="P1237" s="120">
        <f>P1238+P1239+P1240+P1241</f>
        <v>1991.9</v>
      </c>
      <c r="Q1237" s="120"/>
      <c r="R1237" s="116">
        <f t="shared" si="271"/>
        <v>932.63699999999994</v>
      </c>
      <c r="S1237" s="116">
        <f t="shared" si="279"/>
        <v>208.52654815252691</v>
      </c>
      <c r="T1237" s="117">
        <f t="shared" si="272"/>
        <v>199.90000000000009</v>
      </c>
      <c r="U1237" s="117">
        <f t="shared" si="273"/>
        <v>111.15513392857143</v>
      </c>
      <c r="V1237" s="116">
        <f t="shared" si="274"/>
        <v>0</v>
      </c>
      <c r="W1237" s="116">
        <f t="shared" si="275"/>
        <v>100</v>
      </c>
      <c r="X1237" s="116">
        <f t="shared" si="276"/>
        <v>0</v>
      </c>
      <c r="Y1237" s="116">
        <f t="shared" si="277"/>
        <v>100</v>
      </c>
      <c r="Z1237" s="180"/>
    </row>
    <row r="1238" spans="1:26" outlineLevel="1">
      <c r="A1238" s="103"/>
      <c r="B1238" s="128" t="s">
        <v>113</v>
      </c>
      <c r="C1238" s="119">
        <v>22311100</v>
      </c>
      <c r="D1238" s="156">
        <v>453.71699999999998</v>
      </c>
      <c r="E1238" s="120"/>
      <c r="F1238" s="120">
        <v>1301.2</v>
      </c>
      <c r="G1238" s="120">
        <v>347.2</v>
      </c>
      <c r="H1238" s="120">
        <v>1301.2</v>
      </c>
      <c r="I1238" s="120">
        <v>347.2</v>
      </c>
      <c r="J1238" s="198">
        <v>482.6</v>
      </c>
      <c r="K1238" s="158"/>
      <c r="L1238" s="120">
        <v>1301.2</v>
      </c>
      <c r="M1238" s="120">
        <v>347.2</v>
      </c>
      <c r="N1238" s="120">
        <v>1301.2</v>
      </c>
      <c r="O1238" s="120">
        <v>347.2</v>
      </c>
      <c r="P1238" s="120">
        <v>1301.2</v>
      </c>
      <c r="Q1238" s="120">
        <v>347.2</v>
      </c>
      <c r="R1238" s="116">
        <f t="shared" si="271"/>
        <v>847.48300000000006</v>
      </c>
      <c r="S1238" s="116">
        <f t="shared" si="279"/>
        <v>286.78669743474455</v>
      </c>
      <c r="T1238" s="117">
        <f t="shared" si="272"/>
        <v>0</v>
      </c>
      <c r="U1238" s="117">
        <f t="shared" si="273"/>
        <v>100</v>
      </c>
      <c r="V1238" s="116">
        <f t="shared" si="274"/>
        <v>0</v>
      </c>
      <c r="W1238" s="116">
        <f t="shared" si="275"/>
        <v>100</v>
      </c>
      <c r="X1238" s="116">
        <f t="shared" si="276"/>
        <v>0</v>
      </c>
      <c r="Y1238" s="116">
        <f t="shared" si="277"/>
        <v>100</v>
      </c>
      <c r="Z1238" s="180"/>
    </row>
    <row r="1239" spans="1:26" outlineLevel="1">
      <c r="A1239" s="103"/>
      <c r="B1239" s="128" t="s">
        <v>114</v>
      </c>
      <c r="C1239" s="119">
        <v>22311200</v>
      </c>
      <c r="D1239" s="156">
        <v>405.64600000000002</v>
      </c>
      <c r="E1239" s="120"/>
      <c r="F1239" s="120">
        <v>490.8</v>
      </c>
      <c r="G1239" s="120"/>
      <c r="H1239" s="120">
        <v>490.8</v>
      </c>
      <c r="I1239" s="120"/>
      <c r="J1239" s="198">
        <v>245.4</v>
      </c>
      <c r="K1239" s="158"/>
      <c r="L1239" s="120">
        <v>690.7</v>
      </c>
      <c r="M1239" s="120"/>
      <c r="N1239" s="120">
        <v>690.7</v>
      </c>
      <c r="O1239" s="120"/>
      <c r="P1239" s="120">
        <v>690.7</v>
      </c>
      <c r="Q1239" s="120"/>
      <c r="R1239" s="116">
        <f t="shared" si="271"/>
        <v>85.153999999999996</v>
      </c>
      <c r="S1239" s="116">
        <f t="shared" si="279"/>
        <v>120.99219516524261</v>
      </c>
      <c r="T1239" s="117">
        <f t="shared" si="272"/>
        <v>199.90000000000003</v>
      </c>
      <c r="U1239" s="117">
        <f t="shared" si="273"/>
        <v>140.72942135289324</v>
      </c>
      <c r="V1239" s="116">
        <f t="shared" si="274"/>
        <v>0</v>
      </c>
      <c r="W1239" s="116">
        <f t="shared" si="275"/>
        <v>100</v>
      </c>
      <c r="X1239" s="116">
        <f t="shared" si="276"/>
        <v>0</v>
      </c>
      <c r="Y1239" s="116">
        <f t="shared" si="277"/>
        <v>100</v>
      </c>
      <c r="Z1239" s="180"/>
    </row>
    <row r="1240" spans="1:26" ht="25.5" outlineLevel="1">
      <c r="A1240" s="103"/>
      <c r="B1240" s="128" t="s">
        <v>115</v>
      </c>
      <c r="C1240" s="119">
        <v>22311300</v>
      </c>
      <c r="D1240" s="120"/>
      <c r="E1240" s="120"/>
      <c r="F1240" s="120">
        <v>0</v>
      </c>
      <c r="G1240" s="120"/>
      <c r="H1240" s="120">
        <v>0</v>
      </c>
      <c r="I1240" s="120"/>
      <c r="J1240" s="158"/>
      <c r="K1240" s="158"/>
      <c r="L1240" s="120"/>
      <c r="M1240" s="120"/>
      <c r="N1240" s="120"/>
      <c r="O1240" s="120"/>
      <c r="P1240" s="120"/>
      <c r="Q1240" s="120"/>
      <c r="R1240" s="116">
        <f t="shared" si="271"/>
        <v>0</v>
      </c>
      <c r="S1240" s="116" t="e">
        <f t="shared" si="279"/>
        <v>#DIV/0!</v>
      </c>
      <c r="T1240" s="117">
        <f t="shared" si="272"/>
        <v>0</v>
      </c>
      <c r="U1240" s="117" t="e">
        <f t="shared" si="273"/>
        <v>#DIV/0!</v>
      </c>
      <c r="V1240" s="116">
        <f t="shared" si="274"/>
        <v>0</v>
      </c>
      <c r="W1240" s="116" t="e">
        <f t="shared" si="275"/>
        <v>#DIV/0!</v>
      </c>
      <c r="X1240" s="116">
        <f t="shared" si="276"/>
        <v>0</v>
      </c>
      <c r="Y1240" s="116" t="e">
        <f t="shared" si="277"/>
        <v>#DIV/0!</v>
      </c>
      <c r="Z1240" s="180"/>
    </row>
    <row r="1241" spans="1:26" outlineLevel="1">
      <c r="A1241" s="103"/>
      <c r="B1241" s="128" t="s">
        <v>116</v>
      </c>
      <c r="C1241" s="119">
        <v>22311400</v>
      </c>
      <c r="D1241" s="120"/>
      <c r="E1241" s="120"/>
      <c r="F1241" s="120">
        <v>0</v>
      </c>
      <c r="G1241" s="120"/>
      <c r="H1241" s="120">
        <v>0</v>
      </c>
      <c r="I1241" s="120"/>
      <c r="J1241" s="158"/>
      <c r="K1241" s="158"/>
      <c r="L1241" s="120"/>
      <c r="M1241" s="120"/>
      <c r="N1241" s="120"/>
      <c r="O1241" s="120"/>
      <c r="P1241" s="120"/>
      <c r="Q1241" s="120"/>
      <c r="R1241" s="116">
        <f t="shared" si="271"/>
        <v>0</v>
      </c>
      <c r="S1241" s="116" t="e">
        <f t="shared" si="279"/>
        <v>#DIV/0!</v>
      </c>
      <c r="T1241" s="117">
        <f t="shared" si="272"/>
        <v>0</v>
      </c>
      <c r="U1241" s="117" t="e">
        <f t="shared" si="273"/>
        <v>#DIV/0!</v>
      </c>
      <c r="V1241" s="116">
        <f t="shared" si="274"/>
        <v>0</v>
      </c>
      <c r="W1241" s="116" t="e">
        <f t="shared" si="275"/>
        <v>#DIV/0!</v>
      </c>
      <c r="X1241" s="116">
        <f t="shared" si="276"/>
        <v>0</v>
      </c>
      <c r="Y1241" s="116" t="e">
        <f t="shared" si="277"/>
        <v>#DIV/0!</v>
      </c>
      <c r="Z1241" s="180"/>
    </row>
    <row r="1242" spans="1:26" outlineLevel="1">
      <c r="A1242" s="103"/>
      <c r="B1242" s="128" t="s">
        <v>117</v>
      </c>
      <c r="C1242" s="119">
        <v>2235</v>
      </c>
      <c r="D1242" s="120"/>
      <c r="E1242" s="120"/>
      <c r="F1242" s="120">
        <v>0</v>
      </c>
      <c r="G1242" s="120"/>
      <c r="H1242" s="120">
        <v>0</v>
      </c>
      <c r="I1242" s="120"/>
      <c r="J1242" s="158"/>
      <c r="K1242" s="158"/>
      <c r="L1242" s="120"/>
      <c r="M1242" s="120"/>
      <c r="N1242" s="120"/>
      <c r="O1242" s="120"/>
      <c r="P1242" s="120"/>
      <c r="Q1242" s="120"/>
      <c r="R1242" s="116">
        <f t="shared" si="271"/>
        <v>0</v>
      </c>
      <c r="S1242" s="116" t="e">
        <f t="shared" si="279"/>
        <v>#DIV/0!</v>
      </c>
      <c r="T1242" s="117">
        <f t="shared" si="272"/>
        <v>0</v>
      </c>
      <c r="U1242" s="117" t="e">
        <f t="shared" si="273"/>
        <v>#DIV/0!</v>
      </c>
      <c r="V1242" s="116">
        <f t="shared" si="274"/>
        <v>0</v>
      </c>
      <c r="W1242" s="116" t="e">
        <f t="shared" si="275"/>
        <v>#DIV/0!</v>
      </c>
      <c r="X1242" s="116">
        <f t="shared" si="276"/>
        <v>0</v>
      </c>
      <c r="Y1242" s="116" t="e">
        <f t="shared" si="277"/>
        <v>#DIV/0!</v>
      </c>
      <c r="Z1242" s="180"/>
    </row>
    <row r="1243" spans="1:26" outlineLevel="1">
      <c r="A1243" s="103"/>
      <c r="B1243" s="118" t="s">
        <v>118</v>
      </c>
      <c r="C1243" s="135">
        <v>2511</v>
      </c>
      <c r="D1243" s="120"/>
      <c r="E1243" s="120"/>
      <c r="F1243" s="120">
        <v>0</v>
      </c>
      <c r="G1243" s="120"/>
      <c r="H1243" s="120">
        <v>0</v>
      </c>
      <c r="I1243" s="120"/>
      <c r="J1243" s="158"/>
      <c r="K1243" s="158"/>
      <c r="L1243" s="120"/>
      <c r="M1243" s="120"/>
      <c r="N1243" s="120"/>
      <c r="O1243" s="120"/>
      <c r="P1243" s="120"/>
      <c r="Q1243" s="120"/>
      <c r="R1243" s="116">
        <f t="shared" si="271"/>
        <v>0</v>
      </c>
      <c r="S1243" s="116" t="e">
        <f t="shared" si="279"/>
        <v>#DIV/0!</v>
      </c>
      <c r="T1243" s="117">
        <f t="shared" si="272"/>
        <v>0</v>
      </c>
      <c r="U1243" s="117" t="e">
        <f t="shared" si="273"/>
        <v>#DIV/0!</v>
      </c>
      <c r="V1243" s="116">
        <f t="shared" si="274"/>
        <v>0</v>
      </c>
      <c r="W1243" s="116" t="e">
        <f t="shared" si="275"/>
        <v>#DIV/0!</v>
      </c>
      <c r="X1243" s="116">
        <f t="shared" si="276"/>
        <v>0</v>
      </c>
      <c r="Y1243" s="116" t="e">
        <f t="shared" si="277"/>
        <v>#DIV/0!</v>
      </c>
      <c r="Z1243" s="180"/>
    </row>
    <row r="1244" spans="1:26" outlineLevel="1">
      <c r="A1244" s="103"/>
      <c r="B1244" s="118" t="s">
        <v>119</v>
      </c>
      <c r="C1244" s="135">
        <v>2512</v>
      </c>
      <c r="D1244" s="120"/>
      <c r="E1244" s="120"/>
      <c r="F1244" s="120">
        <v>0</v>
      </c>
      <c r="G1244" s="120"/>
      <c r="H1244" s="120">
        <v>0</v>
      </c>
      <c r="I1244" s="120"/>
      <c r="J1244" s="158"/>
      <c r="K1244" s="158"/>
      <c r="L1244" s="120"/>
      <c r="M1244" s="120"/>
      <c r="N1244" s="120"/>
      <c r="O1244" s="120"/>
      <c r="P1244" s="120"/>
      <c r="Q1244" s="120"/>
      <c r="R1244" s="116">
        <f t="shared" si="271"/>
        <v>0</v>
      </c>
      <c r="S1244" s="116" t="e">
        <f t="shared" si="279"/>
        <v>#DIV/0!</v>
      </c>
      <c r="T1244" s="117">
        <f t="shared" si="272"/>
        <v>0</v>
      </c>
      <c r="U1244" s="117" t="e">
        <f t="shared" si="273"/>
        <v>#DIV/0!</v>
      </c>
      <c r="V1244" s="116">
        <f t="shared" si="274"/>
        <v>0</v>
      </c>
      <c r="W1244" s="116" t="e">
        <f t="shared" si="275"/>
        <v>#DIV/0!</v>
      </c>
      <c r="X1244" s="116">
        <f t="shared" si="276"/>
        <v>0</v>
      </c>
      <c r="Y1244" s="116" t="e">
        <f t="shared" si="277"/>
        <v>#DIV/0!</v>
      </c>
      <c r="Z1244" s="180"/>
    </row>
    <row r="1245" spans="1:26" outlineLevel="1">
      <c r="A1245" s="103"/>
      <c r="B1245" s="118" t="s">
        <v>146</v>
      </c>
      <c r="C1245" s="135">
        <v>2521</v>
      </c>
      <c r="D1245" s="120"/>
      <c r="E1245" s="120"/>
      <c r="F1245" s="120">
        <v>0</v>
      </c>
      <c r="G1245" s="120"/>
      <c r="H1245" s="120">
        <v>0</v>
      </c>
      <c r="I1245" s="120"/>
      <c r="J1245" s="158"/>
      <c r="K1245" s="158"/>
      <c r="L1245" s="120"/>
      <c r="M1245" s="120"/>
      <c r="N1245" s="120"/>
      <c r="O1245" s="120"/>
      <c r="P1245" s="120"/>
      <c r="Q1245" s="120"/>
      <c r="R1245" s="116">
        <f t="shared" si="271"/>
        <v>0</v>
      </c>
      <c r="S1245" s="116" t="e">
        <f t="shared" si="279"/>
        <v>#DIV/0!</v>
      </c>
      <c r="T1245" s="117">
        <f t="shared" si="272"/>
        <v>0</v>
      </c>
      <c r="U1245" s="117" t="e">
        <f t="shared" si="273"/>
        <v>#DIV/0!</v>
      </c>
      <c r="V1245" s="116">
        <f t="shared" si="274"/>
        <v>0</v>
      </c>
      <c r="W1245" s="116" t="e">
        <f t="shared" si="275"/>
        <v>#DIV/0!</v>
      </c>
      <c r="X1245" s="116">
        <f t="shared" si="276"/>
        <v>0</v>
      </c>
      <c r="Y1245" s="116" t="e">
        <f t="shared" si="277"/>
        <v>#DIV/0!</v>
      </c>
      <c r="Z1245" s="180"/>
    </row>
    <row r="1246" spans="1:26" ht="25.5" outlineLevel="1">
      <c r="A1246" s="103"/>
      <c r="B1246" s="136" t="s">
        <v>121</v>
      </c>
      <c r="C1246" s="119">
        <v>2721</v>
      </c>
      <c r="D1246" s="120"/>
      <c r="E1246" s="120"/>
      <c r="F1246" s="120">
        <v>0</v>
      </c>
      <c r="G1246" s="120"/>
      <c r="H1246" s="120">
        <v>0</v>
      </c>
      <c r="I1246" s="120"/>
      <c r="J1246" s="158"/>
      <c r="K1246" s="158"/>
      <c r="L1246" s="120"/>
      <c r="M1246" s="120"/>
      <c r="N1246" s="120"/>
      <c r="O1246" s="120"/>
      <c r="P1246" s="120"/>
      <c r="Q1246" s="120"/>
      <c r="R1246" s="116">
        <f t="shared" si="271"/>
        <v>0</v>
      </c>
      <c r="S1246" s="116" t="e">
        <f t="shared" si="279"/>
        <v>#DIV/0!</v>
      </c>
      <c r="T1246" s="117">
        <f t="shared" si="272"/>
        <v>0</v>
      </c>
      <c r="U1246" s="117" t="e">
        <f t="shared" si="273"/>
        <v>#DIV/0!</v>
      </c>
      <c r="V1246" s="116">
        <f t="shared" si="274"/>
        <v>0</v>
      </c>
      <c r="W1246" s="116" t="e">
        <f t="shared" si="275"/>
        <v>#DIV/0!</v>
      </c>
      <c r="X1246" s="116">
        <f t="shared" si="276"/>
        <v>0</v>
      </c>
      <c r="Y1246" s="116" t="e">
        <f t="shared" si="277"/>
        <v>#DIV/0!</v>
      </c>
      <c r="Z1246" s="180"/>
    </row>
    <row r="1247" spans="1:26" outlineLevel="1">
      <c r="A1247" s="103"/>
      <c r="B1247" s="140" t="s">
        <v>126</v>
      </c>
      <c r="C1247" s="119"/>
      <c r="D1247" s="141">
        <f>SUM(D1248:D1250)</f>
        <v>17058.7</v>
      </c>
      <c r="E1247" s="141"/>
      <c r="F1247" s="197">
        <f>F1248+F1249+F1250</f>
        <v>120</v>
      </c>
      <c r="G1247" s="141">
        <f>SUM(G1248:G1250)</f>
        <v>0</v>
      </c>
      <c r="H1247" s="197">
        <f>H1248+H1249+H1250</f>
        <v>116</v>
      </c>
      <c r="I1247" s="141">
        <f>SUM(I1248:I1250)</f>
        <v>0</v>
      </c>
      <c r="J1247" s="155">
        <f>SUM(J1248:J1250)</f>
        <v>113.5</v>
      </c>
      <c r="K1247" s="169">
        <f>SUM(K1248:K1250)</f>
        <v>0</v>
      </c>
      <c r="L1247" s="197">
        <f>L1248+L1249+L1250</f>
        <v>0</v>
      </c>
      <c r="M1247" s="141">
        <f>SUM(M1248:M1250)</f>
        <v>0</v>
      </c>
      <c r="N1247" s="197">
        <f>N1248+N1249+N1250</f>
        <v>0</v>
      </c>
      <c r="O1247" s="141">
        <f>SUM(O1248:O1250)</f>
        <v>0</v>
      </c>
      <c r="P1247" s="197">
        <f>P1248+P1249+P1250</f>
        <v>0</v>
      </c>
      <c r="Q1247" s="141">
        <f>SUM(Q1248:Q1250)</f>
        <v>0</v>
      </c>
      <c r="R1247" s="116">
        <f t="shared" si="271"/>
        <v>-16938.7</v>
      </c>
      <c r="S1247" s="116">
        <f t="shared" si="279"/>
        <v>0.70345336983474704</v>
      </c>
      <c r="T1247" s="117">
        <f t="shared" si="272"/>
        <v>-120</v>
      </c>
      <c r="U1247" s="117">
        <f t="shared" si="273"/>
        <v>0</v>
      </c>
      <c r="V1247" s="116">
        <f t="shared" si="274"/>
        <v>0</v>
      </c>
      <c r="W1247" s="116" t="e">
        <f t="shared" si="275"/>
        <v>#DIV/0!</v>
      </c>
      <c r="X1247" s="116">
        <f t="shared" si="276"/>
        <v>0</v>
      </c>
      <c r="Y1247" s="116" t="e">
        <f t="shared" si="277"/>
        <v>#DIV/0!</v>
      </c>
      <c r="Z1247" s="180"/>
    </row>
    <row r="1248" spans="1:26" outlineLevel="1">
      <c r="A1248" s="103"/>
      <c r="B1248" s="118" t="s">
        <v>127</v>
      </c>
      <c r="C1248" s="119">
        <v>3111</v>
      </c>
      <c r="D1248" s="120"/>
      <c r="E1248" s="120"/>
      <c r="F1248" s="120">
        <v>75</v>
      </c>
      <c r="G1248" s="120"/>
      <c r="H1248" s="120">
        <v>72</v>
      </c>
      <c r="I1248" s="120"/>
      <c r="J1248" s="158">
        <v>72</v>
      </c>
      <c r="K1248" s="158"/>
      <c r="L1248" s="120"/>
      <c r="M1248" s="120"/>
      <c r="N1248" s="120"/>
      <c r="O1248" s="120"/>
      <c r="P1248" s="120"/>
      <c r="Q1248" s="120"/>
      <c r="R1248" s="116">
        <f t="shared" si="271"/>
        <v>75</v>
      </c>
      <c r="S1248" s="116" t="e">
        <f t="shared" si="279"/>
        <v>#DIV/0!</v>
      </c>
      <c r="T1248" s="117">
        <f t="shared" si="272"/>
        <v>-75</v>
      </c>
      <c r="U1248" s="117">
        <f t="shared" si="273"/>
        <v>0</v>
      </c>
      <c r="V1248" s="116">
        <f t="shared" si="274"/>
        <v>0</v>
      </c>
      <c r="W1248" s="116" t="e">
        <f t="shared" si="275"/>
        <v>#DIV/0!</v>
      </c>
      <c r="X1248" s="116">
        <f t="shared" si="276"/>
        <v>0</v>
      </c>
      <c r="Y1248" s="116" t="e">
        <f t="shared" si="277"/>
        <v>#DIV/0!</v>
      </c>
      <c r="Z1248" s="180"/>
    </row>
    <row r="1249" spans="1:26" outlineLevel="1">
      <c r="A1249" s="103"/>
      <c r="B1249" s="118" t="s">
        <v>128</v>
      </c>
      <c r="C1249" s="119">
        <v>3112</v>
      </c>
      <c r="D1249" s="120">
        <v>17058.7</v>
      </c>
      <c r="E1249" s="120"/>
      <c r="F1249" s="120">
        <v>45</v>
      </c>
      <c r="G1249" s="120"/>
      <c r="H1249" s="120">
        <v>44</v>
      </c>
      <c r="I1249" s="120"/>
      <c r="J1249" s="158">
        <v>41.5</v>
      </c>
      <c r="K1249" s="158"/>
      <c r="L1249" s="120"/>
      <c r="M1249" s="120"/>
      <c r="N1249" s="120"/>
      <c r="O1249" s="120"/>
      <c r="P1249" s="120"/>
      <c r="Q1249" s="120"/>
      <c r="R1249" s="116">
        <f t="shared" si="271"/>
        <v>-17013.7</v>
      </c>
      <c r="S1249" s="116">
        <f t="shared" si="279"/>
        <v>0.26379501368803016</v>
      </c>
      <c r="T1249" s="117">
        <f t="shared" si="272"/>
        <v>-45</v>
      </c>
      <c r="U1249" s="117">
        <f t="shared" si="273"/>
        <v>0</v>
      </c>
      <c r="V1249" s="116">
        <f t="shared" si="274"/>
        <v>0</v>
      </c>
      <c r="W1249" s="116" t="e">
        <f t="shared" si="275"/>
        <v>#DIV/0!</v>
      </c>
      <c r="X1249" s="116">
        <f t="shared" si="276"/>
        <v>0</v>
      </c>
      <c r="Y1249" s="116" t="e">
        <f t="shared" si="277"/>
        <v>#DIV/0!</v>
      </c>
      <c r="Z1249" s="180"/>
    </row>
    <row r="1250" spans="1:26" outlineLevel="1">
      <c r="A1250" s="103"/>
      <c r="B1250" s="118" t="s">
        <v>129</v>
      </c>
      <c r="C1250" s="119">
        <v>3113</v>
      </c>
      <c r="D1250" s="120"/>
      <c r="E1250" s="120"/>
      <c r="F1250" s="120">
        <v>0</v>
      </c>
      <c r="G1250" s="120"/>
      <c r="H1250" s="120">
        <v>0</v>
      </c>
      <c r="I1250" s="120"/>
      <c r="J1250" s="158"/>
      <c r="K1250" s="158"/>
      <c r="L1250" s="120"/>
      <c r="M1250" s="120"/>
      <c r="N1250" s="120"/>
      <c r="O1250" s="120"/>
      <c r="P1250" s="120"/>
      <c r="Q1250" s="120"/>
      <c r="R1250" s="116">
        <f t="shared" si="271"/>
        <v>0</v>
      </c>
      <c r="S1250" s="116" t="e">
        <f t="shared" si="279"/>
        <v>#DIV/0!</v>
      </c>
      <c r="T1250" s="117">
        <f t="shared" si="272"/>
        <v>0</v>
      </c>
      <c r="U1250" s="117" t="e">
        <f t="shared" si="273"/>
        <v>#DIV/0!</v>
      </c>
      <c r="V1250" s="116">
        <f t="shared" si="274"/>
        <v>0</v>
      </c>
      <c r="W1250" s="116" t="e">
        <f t="shared" si="275"/>
        <v>#DIV/0!</v>
      </c>
      <c r="X1250" s="116">
        <f t="shared" si="276"/>
        <v>0</v>
      </c>
      <c r="Y1250" s="116" t="e">
        <f t="shared" si="277"/>
        <v>#DIV/0!</v>
      </c>
      <c r="Z1250" s="180"/>
    </row>
    <row r="1251" spans="1:26" outlineLevel="1">
      <c r="A1251" s="103"/>
      <c r="B1251" s="118"/>
      <c r="C1251" s="119"/>
      <c r="D1251" s="120"/>
      <c r="E1251" s="120"/>
      <c r="F1251" s="120"/>
      <c r="G1251" s="120"/>
      <c r="H1251" s="120"/>
      <c r="I1251" s="120"/>
      <c r="J1251" s="158"/>
      <c r="K1251" s="158"/>
      <c r="L1251" s="120"/>
      <c r="M1251" s="120"/>
      <c r="N1251" s="120"/>
      <c r="O1251" s="120"/>
      <c r="P1251" s="120"/>
      <c r="Q1251" s="120"/>
      <c r="R1251" s="116">
        <f t="shared" si="271"/>
        <v>0</v>
      </c>
      <c r="S1251" s="116" t="e">
        <f t="shared" si="279"/>
        <v>#DIV/0!</v>
      </c>
      <c r="T1251" s="117">
        <f t="shared" si="272"/>
        <v>0</v>
      </c>
      <c r="U1251" s="117" t="e">
        <f t="shared" si="273"/>
        <v>#DIV/0!</v>
      </c>
      <c r="V1251" s="116">
        <f t="shared" si="274"/>
        <v>0</v>
      </c>
      <c r="W1251" s="116" t="e">
        <f t="shared" si="275"/>
        <v>#DIV/0!</v>
      </c>
      <c r="X1251" s="116">
        <f t="shared" si="276"/>
        <v>0</v>
      </c>
      <c r="Y1251" s="116" t="e">
        <f t="shared" si="277"/>
        <v>#DIV/0!</v>
      </c>
      <c r="Z1251" s="180"/>
    </row>
    <row r="1252" spans="1:26" outlineLevel="1">
      <c r="A1252" s="103">
        <v>26</v>
      </c>
      <c r="B1252" s="176" t="s">
        <v>196</v>
      </c>
      <c r="C1252" s="154" t="s">
        <v>197</v>
      </c>
      <c r="D1252" s="151"/>
      <c r="E1252" s="151"/>
      <c r="F1252" s="151"/>
      <c r="G1252" s="151"/>
      <c r="H1252" s="151"/>
      <c r="I1252" s="151"/>
      <c r="J1252" s="152"/>
      <c r="K1252" s="152"/>
      <c r="L1252" s="151"/>
      <c r="M1252" s="151"/>
      <c r="N1252" s="151"/>
      <c r="O1252" s="151"/>
      <c r="P1252" s="151"/>
      <c r="Q1252" s="151"/>
      <c r="R1252" s="116">
        <f t="shared" si="271"/>
        <v>0</v>
      </c>
      <c r="S1252" s="116" t="e">
        <f t="shared" si="279"/>
        <v>#DIV/0!</v>
      </c>
      <c r="T1252" s="117">
        <f t="shared" si="272"/>
        <v>0</v>
      </c>
      <c r="U1252" s="117" t="e">
        <f t="shared" si="273"/>
        <v>#DIV/0!</v>
      </c>
      <c r="V1252" s="116">
        <f t="shared" si="274"/>
        <v>0</v>
      </c>
      <c r="W1252" s="116" t="e">
        <f t="shared" si="275"/>
        <v>#DIV/0!</v>
      </c>
      <c r="X1252" s="116">
        <f t="shared" si="276"/>
        <v>0</v>
      </c>
      <c r="Y1252" s="116" t="e">
        <f t="shared" si="277"/>
        <v>#DIV/0!</v>
      </c>
      <c r="Z1252" s="180"/>
    </row>
    <row r="1253" spans="1:26" outlineLevel="1">
      <c r="A1253" s="103"/>
      <c r="B1253" s="176" t="s">
        <v>134</v>
      </c>
      <c r="C1253" s="154"/>
      <c r="D1253" s="111">
        <f t="shared" ref="D1253:Q1253" si="280">SUM(D1254:D1260,D1265:D1282)</f>
        <v>0</v>
      </c>
      <c r="E1253" s="111">
        <f t="shared" si="280"/>
        <v>0</v>
      </c>
      <c r="F1253" s="111">
        <f t="shared" si="280"/>
        <v>0</v>
      </c>
      <c r="G1253" s="111">
        <f t="shared" si="280"/>
        <v>0</v>
      </c>
      <c r="H1253" s="111">
        <f t="shared" si="280"/>
        <v>0</v>
      </c>
      <c r="I1253" s="111">
        <f t="shared" si="280"/>
        <v>0</v>
      </c>
      <c r="J1253" s="155">
        <f t="shared" si="280"/>
        <v>0</v>
      </c>
      <c r="K1253" s="155">
        <f t="shared" si="280"/>
        <v>0</v>
      </c>
      <c r="L1253" s="111">
        <f t="shared" si="280"/>
        <v>0</v>
      </c>
      <c r="M1253" s="111">
        <f t="shared" si="280"/>
        <v>0</v>
      </c>
      <c r="N1253" s="111">
        <f t="shared" si="280"/>
        <v>0</v>
      </c>
      <c r="O1253" s="111">
        <f t="shared" si="280"/>
        <v>0</v>
      </c>
      <c r="P1253" s="111">
        <f t="shared" si="280"/>
        <v>0</v>
      </c>
      <c r="Q1253" s="111">
        <f t="shared" si="280"/>
        <v>0</v>
      </c>
      <c r="R1253" s="116">
        <f t="shared" si="271"/>
        <v>0</v>
      </c>
      <c r="S1253" s="116" t="e">
        <f t="shared" si="279"/>
        <v>#DIV/0!</v>
      </c>
      <c r="T1253" s="117">
        <f t="shared" si="272"/>
        <v>0</v>
      </c>
      <c r="U1253" s="117" t="e">
        <f t="shared" si="273"/>
        <v>#DIV/0!</v>
      </c>
      <c r="V1253" s="116">
        <f t="shared" si="274"/>
        <v>0</v>
      </c>
      <c r="W1253" s="116" t="e">
        <f t="shared" si="275"/>
        <v>#DIV/0!</v>
      </c>
      <c r="X1253" s="116">
        <f t="shared" si="276"/>
        <v>0</v>
      </c>
      <c r="Y1253" s="116" t="e">
        <f t="shared" si="277"/>
        <v>#DIV/0!</v>
      </c>
      <c r="Z1253" s="180"/>
    </row>
    <row r="1254" spans="1:26" outlineLevel="1">
      <c r="A1254" s="103"/>
      <c r="B1254" s="118" t="s">
        <v>94</v>
      </c>
      <c r="C1254" s="119">
        <v>2111</v>
      </c>
      <c r="D1254" s="156"/>
      <c r="E1254" s="120"/>
      <c r="F1254" s="120"/>
      <c r="G1254" s="120"/>
      <c r="H1254" s="120"/>
      <c r="I1254" s="120"/>
      <c r="J1254" s="158"/>
      <c r="K1254" s="158"/>
      <c r="L1254" s="120"/>
      <c r="M1254" s="120"/>
      <c r="N1254" s="120"/>
      <c r="O1254" s="120"/>
      <c r="P1254" s="120"/>
      <c r="Q1254" s="120"/>
      <c r="R1254" s="116">
        <f t="shared" si="271"/>
        <v>0</v>
      </c>
      <c r="S1254" s="116" t="e">
        <f t="shared" si="279"/>
        <v>#DIV/0!</v>
      </c>
      <c r="T1254" s="117">
        <f t="shared" si="272"/>
        <v>0</v>
      </c>
      <c r="U1254" s="117" t="e">
        <f t="shared" si="273"/>
        <v>#DIV/0!</v>
      </c>
      <c r="V1254" s="116">
        <f t="shared" si="274"/>
        <v>0</v>
      </c>
      <c r="W1254" s="116" t="e">
        <f t="shared" si="275"/>
        <v>#DIV/0!</v>
      </c>
      <c r="X1254" s="116">
        <f t="shared" si="276"/>
        <v>0</v>
      </c>
      <c r="Y1254" s="116" t="e">
        <f t="shared" si="277"/>
        <v>#DIV/0!</v>
      </c>
      <c r="Z1254" s="180"/>
    </row>
    <row r="1255" spans="1:26" outlineLevel="1">
      <c r="A1255" s="103"/>
      <c r="B1255" s="118" t="s">
        <v>135</v>
      </c>
      <c r="C1255" s="119">
        <v>2121</v>
      </c>
      <c r="D1255" s="156"/>
      <c r="E1255" s="120"/>
      <c r="F1255" s="159"/>
      <c r="G1255" s="120"/>
      <c r="H1255" s="159"/>
      <c r="I1255" s="120"/>
      <c r="J1255" s="158"/>
      <c r="K1255" s="158"/>
      <c r="L1255" s="159"/>
      <c r="M1255" s="120"/>
      <c r="N1255" s="159"/>
      <c r="O1255" s="120"/>
      <c r="P1255" s="159"/>
      <c r="Q1255" s="120"/>
      <c r="R1255" s="116">
        <f t="shared" si="271"/>
        <v>0</v>
      </c>
      <c r="S1255" s="116" t="e">
        <f t="shared" si="279"/>
        <v>#DIV/0!</v>
      </c>
      <c r="T1255" s="117">
        <f t="shared" si="272"/>
        <v>0</v>
      </c>
      <c r="U1255" s="117" t="e">
        <f t="shared" si="273"/>
        <v>#DIV/0!</v>
      </c>
      <c r="V1255" s="116">
        <f t="shared" si="274"/>
        <v>0</v>
      </c>
      <c r="W1255" s="116" t="e">
        <f t="shared" si="275"/>
        <v>#DIV/0!</v>
      </c>
      <c r="X1255" s="116">
        <f t="shared" si="276"/>
        <v>0</v>
      </c>
      <c r="Y1255" s="116" t="e">
        <f t="shared" si="277"/>
        <v>#DIV/0!</v>
      </c>
      <c r="Z1255" s="180"/>
    </row>
    <row r="1256" spans="1:26" outlineLevel="1">
      <c r="A1256" s="103"/>
      <c r="B1256" s="160" t="s">
        <v>96</v>
      </c>
      <c r="C1256" s="119">
        <v>2211</v>
      </c>
      <c r="D1256" s="156"/>
      <c r="E1256" s="120"/>
      <c r="F1256" s="201"/>
      <c r="G1256" s="120"/>
      <c r="H1256" s="201"/>
      <c r="I1256" s="120"/>
      <c r="J1256" s="202"/>
      <c r="K1256" s="158"/>
      <c r="L1256" s="201"/>
      <c r="M1256" s="120"/>
      <c r="N1256" s="201"/>
      <c r="O1256" s="120"/>
      <c r="P1256" s="201"/>
      <c r="Q1256" s="120"/>
      <c r="R1256" s="116">
        <f t="shared" si="271"/>
        <v>0</v>
      </c>
      <c r="S1256" s="116" t="e">
        <f t="shared" si="279"/>
        <v>#DIV/0!</v>
      </c>
      <c r="T1256" s="117">
        <f t="shared" si="272"/>
        <v>0</v>
      </c>
      <c r="U1256" s="117" t="e">
        <f t="shared" si="273"/>
        <v>#DIV/0!</v>
      </c>
      <c r="V1256" s="116">
        <f t="shared" si="274"/>
        <v>0</v>
      </c>
      <c r="W1256" s="116" t="e">
        <f t="shared" si="275"/>
        <v>#DIV/0!</v>
      </c>
      <c r="X1256" s="116">
        <f t="shared" si="276"/>
        <v>0</v>
      </c>
      <c r="Y1256" s="116" t="e">
        <f t="shared" si="277"/>
        <v>#DIV/0!</v>
      </c>
      <c r="Z1256" s="180"/>
    </row>
    <row r="1257" spans="1:26" outlineLevel="1">
      <c r="A1257" s="103"/>
      <c r="B1257" s="122" t="s">
        <v>97</v>
      </c>
      <c r="C1257" s="119">
        <v>2212</v>
      </c>
      <c r="D1257" s="156"/>
      <c r="E1257" s="120"/>
      <c r="F1257" s="201"/>
      <c r="G1257" s="120"/>
      <c r="H1257" s="201"/>
      <c r="I1257" s="120"/>
      <c r="J1257" s="202"/>
      <c r="K1257" s="158"/>
      <c r="L1257" s="201"/>
      <c r="M1257" s="120"/>
      <c r="N1257" s="201"/>
      <c r="O1257" s="120"/>
      <c r="P1257" s="201"/>
      <c r="Q1257" s="120"/>
      <c r="R1257" s="116">
        <f t="shared" si="271"/>
        <v>0</v>
      </c>
      <c r="S1257" s="116" t="e">
        <f t="shared" si="279"/>
        <v>#DIV/0!</v>
      </c>
      <c r="T1257" s="117">
        <f t="shared" si="272"/>
        <v>0</v>
      </c>
      <c r="U1257" s="117" t="e">
        <f t="shared" si="273"/>
        <v>#DIV/0!</v>
      </c>
      <c r="V1257" s="116">
        <f t="shared" si="274"/>
        <v>0</v>
      </c>
      <c r="W1257" s="116" t="e">
        <f t="shared" si="275"/>
        <v>#DIV/0!</v>
      </c>
      <c r="X1257" s="116">
        <f t="shared" si="276"/>
        <v>0</v>
      </c>
      <c r="Y1257" s="116" t="e">
        <f t="shared" si="277"/>
        <v>#DIV/0!</v>
      </c>
      <c r="Z1257" s="180"/>
    </row>
    <row r="1258" spans="1:26" outlineLevel="1">
      <c r="A1258" s="103"/>
      <c r="B1258" s="118" t="s">
        <v>98</v>
      </c>
      <c r="C1258" s="119">
        <v>2213</v>
      </c>
      <c r="D1258" s="156"/>
      <c r="E1258" s="120"/>
      <c r="F1258" s="120"/>
      <c r="G1258" s="120"/>
      <c r="H1258" s="120"/>
      <c r="I1258" s="120"/>
      <c r="J1258" s="158"/>
      <c r="K1258" s="158"/>
      <c r="L1258" s="120"/>
      <c r="M1258" s="120"/>
      <c r="N1258" s="120"/>
      <c r="O1258" s="120"/>
      <c r="P1258" s="120"/>
      <c r="Q1258" s="120"/>
      <c r="R1258" s="116">
        <f t="shared" si="271"/>
        <v>0</v>
      </c>
      <c r="S1258" s="116" t="e">
        <f t="shared" si="279"/>
        <v>#DIV/0!</v>
      </c>
      <c r="T1258" s="117">
        <f t="shared" si="272"/>
        <v>0</v>
      </c>
      <c r="U1258" s="117" t="e">
        <f t="shared" si="273"/>
        <v>#DIV/0!</v>
      </c>
      <c r="V1258" s="116">
        <f t="shared" si="274"/>
        <v>0</v>
      </c>
      <c r="W1258" s="116" t="e">
        <f t="shared" si="275"/>
        <v>#DIV/0!</v>
      </c>
      <c r="X1258" s="116">
        <f t="shared" si="276"/>
        <v>0</v>
      </c>
      <c r="Y1258" s="116" t="e">
        <f t="shared" si="277"/>
        <v>#DIV/0!</v>
      </c>
      <c r="Z1258" s="180"/>
    </row>
    <row r="1259" spans="1:26" outlineLevel="1">
      <c r="A1259" s="103"/>
      <c r="B1259" s="118" t="s">
        <v>99</v>
      </c>
      <c r="C1259" s="119">
        <v>2214</v>
      </c>
      <c r="D1259" s="156"/>
      <c r="E1259" s="120"/>
      <c r="F1259" s="120"/>
      <c r="G1259" s="120"/>
      <c r="H1259" s="120"/>
      <c r="I1259" s="120"/>
      <c r="J1259" s="158"/>
      <c r="K1259" s="158"/>
      <c r="L1259" s="120"/>
      <c r="M1259" s="120"/>
      <c r="N1259" s="120"/>
      <c r="O1259" s="120"/>
      <c r="P1259" s="120"/>
      <c r="Q1259" s="120"/>
      <c r="R1259" s="116">
        <f t="shared" si="271"/>
        <v>0</v>
      </c>
      <c r="S1259" s="116" t="e">
        <f t="shared" si="279"/>
        <v>#DIV/0!</v>
      </c>
      <c r="T1259" s="117">
        <f t="shared" si="272"/>
        <v>0</v>
      </c>
      <c r="U1259" s="117" t="e">
        <f t="shared" si="273"/>
        <v>#DIV/0!</v>
      </c>
      <c r="V1259" s="116">
        <f t="shared" si="274"/>
        <v>0</v>
      </c>
      <c r="W1259" s="116" t="e">
        <f t="shared" si="275"/>
        <v>#DIV/0!</v>
      </c>
      <c r="X1259" s="116">
        <f t="shared" si="276"/>
        <v>0</v>
      </c>
      <c r="Y1259" s="116" t="e">
        <f t="shared" si="277"/>
        <v>#DIV/0!</v>
      </c>
      <c r="Z1259" s="180"/>
    </row>
    <row r="1260" spans="1:26" outlineLevel="1">
      <c r="A1260" s="103"/>
      <c r="B1260" s="161" t="s">
        <v>100</v>
      </c>
      <c r="C1260" s="124">
        <v>2215</v>
      </c>
      <c r="D1260" s="125">
        <f t="shared" ref="D1260:Q1260" si="281">D1261+D1262+D1263+D1264</f>
        <v>0</v>
      </c>
      <c r="E1260" s="125">
        <f t="shared" si="281"/>
        <v>0</v>
      </c>
      <c r="F1260" s="125">
        <f t="shared" si="281"/>
        <v>0</v>
      </c>
      <c r="G1260" s="125">
        <f t="shared" si="281"/>
        <v>0</v>
      </c>
      <c r="H1260" s="125">
        <f t="shared" si="281"/>
        <v>0</v>
      </c>
      <c r="I1260" s="125">
        <f t="shared" si="281"/>
        <v>0</v>
      </c>
      <c r="J1260" s="194">
        <f t="shared" si="281"/>
        <v>0</v>
      </c>
      <c r="K1260" s="163">
        <f t="shared" si="281"/>
        <v>0</v>
      </c>
      <c r="L1260" s="125">
        <f t="shared" si="281"/>
        <v>0</v>
      </c>
      <c r="M1260" s="125">
        <f t="shared" si="281"/>
        <v>0</v>
      </c>
      <c r="N1260" s="125">
        <f t="shared" si="281"/>
        <v>0</v>
      </c>
      <c r="O1260" s="125">
        <f t="shared" si="281"/>
        <v>0</v>
      </c>
      <c r="P1260" s="125">
        <f t="shared" si="281"/>
        <v>0</v>
      </c>
      <c r="Q1260" s="125">
        <f t="shared" si="281"/>
        <v>0</v>
      </c>
      <c r="R1260" s="116">
        <f t="shared" si="271"/>
        <v>0</v>
      </c>
      <c r="S1260" s="116" t="e">
        <f t="shared" si="279"/>
        <v>#DIV/0!</v>
      </c>
      <c r="T1260" s="117">
        <f t="shared" si="272"/>
        <v>0</v>
      </c>
      <c r="U1260" s="117" t="e">
        <f t="shared" si="273"/>
        <v>#DIV/0!</v>
      </c>
      <c r="V1260" s="116">
        <f t="shared" si="274"/>
        <v>0</v>
      </c>
      <c r="W1260" s="116" t="e">
        <f t="shared" si="275"/>
        <v>#DIV/0!</v>
      </c>
      <c r="X1260" s="116">
        <f t="shared" si="276"/>
        <v>0</v>
      </c>
      <c r="Y1260" s="116" t="e">
        <f t="shared" si="277"/>
        <v>#DIV/0!</v>
      </c>
      <c r="Z1260" s="180"/>
    </row>
    <row r="1261" spans="1:26" outlineLevel="1">
      <c r="A1261" s="103"/>
      <c r="B1261" s="126" t="s">
        <v>136</v>
      </c>
      <c r="C1261" s="119">
        <v>22151</v>
      </c>
      <c r="D1261" s="156"/>
      <c r="E1261" s="120"/>
      <c r="F1261" s="120"/>
      <c r="G1261" s="120"/>
      <c r="H1261" s="120"/>
      <c r="I1261" s="120"/>
      <c r="J1261" s="158"/>
      <c r="K1261" s="158"/>
      <c r="L1261" s="120"/>
      <c r="M1261" s="120"/>
      <c r="N1261" s="120"/>
      <c r="O1261" s="120"/>
      <c r="P1261" s="120"/>
      <c r="Q1261" s="120"/>
      <c r="R1261" s="116">
        <f t="shared" si="271"/>
        <v>0</v>
      </c>
      <c r="S1261" s="116" t="e">
        <f t="shared" si="279"/>
        <v>#DIV/0!</v>
      </c>
      <c r="T1261" s="117">
        <f t="shared" si="272"/>
        <v>0</v>
      </c>
      <c r="U1261" s="117" t="e">
        <f t="shared" si="273"/>
        <v>#DIV/0!</v>
      </c>
      <c r="V1261" s="116">
        <f t="shared" si="274"/>
        <v>0</v>
      </c>
      <c r="W1261" s="116" t="e">
        <f t="shared" si="275"/>
        <v>#DIV/0!</v>
      </c>
      <c r="X1261" s="116">
        <f t="shared" si="276"/>
        <v>0</v>
      </c>
      <c r="Y1261" s="116" t="e">
        <f t="shared" si="277"/>
        <v>#DIV/0!</v>
      </c>
      <c r="Z1261" s="180"/>
    </row>
    <row r="1262" spans="1:26" outlineLevel="1">
      <c r="A1262" s="103"/>
      <c r="B1262" s="126" t="s">
        <v>137</v>
      </c>
      <c r="C1262" s="119">
        <v>22152</v>
      </c>
      <c r="D1262" s="156"/>
      <c r="E1262" s="120"/>
      <c r="F1262" s="120"/>
      <c r="G1262" s="120"/>
      <c r="H1262" s="120"/>
      <c r="I1262" s="120"/>
      <c r="J1262" s="158"/>
      <c r="K1262" s="158"/>
      <c r="L1262" s="120"/>
      <c r="M1262" s="120"/>
      <c r="N1262" s="120"/>
      <c r="O1262" s="120"/>
      <c r="P1262" s="120"/>
      <c r="Q1262" s="120"/>
      <c r="R1262" s="116">
        <f t="shared" si="271"/>
        <v>0</v>
      </c>
      <c r="S1262" s="116" t="e">
        <f t="shared" si="279"/>
        <v>#DIV/0!</v>
      </c>
      <c r="T1262" s="117">
        <f t="shared" si="272"/>
        <v>0</v>
      </c>
      <c r="U1262" s="117" t="e">
        <f t="shared" si="273"/>
        <v>#DIV/0!</v>
      </c>
      <c r="V1262" s="116">
        <f t="shared" si="274"/>
        <v>0</v>
      </c>
      <c r="W1262" s="116" t="e">
        <f t="shared" si="275"/>
        <v>#DIV/0!</v>
      </c>
      <c r="X1262" s="116">
        <f t="shared" si="276"/>
        <v>0</v>
      </c>
      <c r="Y1262" s="116" t="e">
        <f t="shared" si="277"/>
        <v>#DIV/0!</v>
      </c>
      <c r="Z1262" s="180"/>
    </row>
    <row r="1263" spans="1:26" outlineLevel="1">
      <c r="A1263" s="103"/>
      <c r="B1263" s="126" t="s">
        <v>103</v>
      </c>
      <c r="C1263" s="119">
        <v>22153</v>
      </c>
      <c r="D1263" s="156"/>
      <c r="E1263" s="120"/>
      <c r="F1263" s="120"/>
      <c r="G1263" s="120"/>
      <c r="H1263" s="120"/>
      <c r="I1263" s="120"/>
      <c r="J1263" s="158"/>
      <c r="K1263" s="158"/>
      <c r="L1263" s="120"/>
      <c r="M1263" s="120"/>
      <c r="N1263" s="120"/>
      <c r="O1263" s="120"/>
      <c r="P1263" s="120"/>
      <c r="Q1263" s="120"/>
      <c r="R1263" s="116">
        <f t="shared" si="271"/>
        <v>0</v>
      </c>
      <c r="S1263" s="116" t="e">
        <f t="shared" si="279"/>
        <v>#DIV/0!</v>
      </c>
      <c r="T1263" s="117">
        <f t="shared" si="272"/>
        <v>0</v>
      </c>
      <c r="U1263" s="117" t="e">
        <f t="shared" si="273"/>
        <v>#DIV/0!</v>
      </c>
      <c r="V1263" s="116">
        <f t="shared" si="274"/>
        <v>0</v>
      </c>
      <c r="W1263" s="116" t="e">
        <f t="shared" si="275"/>
        <v>#DIV/0!</v>
      </c>
      <c r="X1263" s="116">
        <f t="shared" si="276"/>
        <v>0</v>
      </c>
      <c r="Y1263" s="116" t="e">
        <f t="shared" si="277"/>
        <v>#DIV/0!</v>
      </c>
      <c r="Z1263" s="180"/>
    </row>
    <row r="1264" spans="1:26" outlineLevel="1">
      <c r="A1264" s="103"/>
      <c r="B1264" s="126" t="s">
        <v>138</v>
      </c>
      <c r="C1264" s="119">
        <v>22154</v>
      </c>
      <c r="D1264" s="156"/>
      <c r="E1264" s="120"/>
      <c r="F1264" s="120"/>
      <c r="G1264" s="120"/>
      <c r="H1264" s="120"/>
      <c r="I1264" s="120"/>
      <c r="J1264" s="158"/>
      <c r="K1264" s="158"/>
      <c r="L1264" s="120"/>
      <c r="M1264" s="120"/>
      <c r="N1264" s="120"/>
      <c r="O1264" s="120"/>
      <c r="P1264" s="120"/>
      <c r="Q1264" s="120"/>
      <c r="R1264" s="116">
        <f t="shared" si="271"/>
        <v>0</v>
      </c>
      <c r="S1264" s="116" t="e">
        <f t="shared" si="279"/>
        <v>#DIV/0!</v>
      </c>
      <c r="T1264" s="117">
        <f t="shared" si="272"/>
        <v>0</v>
      </c>
      <c r="U1264" s="117" t="e">
        <f t="shared" si="273"/>
        <v>#DIV/0!</v>
      </c>
      <c r="V1264" s="116">
        <f t="shared" si="274"/>
        <v>0</v>
      </c>
      <c r="W1264" s="116" t="e">
        <f t="shared" si="275"/>
        <v>#DIV/0!</v>
      </c>
      <c r="X1264" s="116">
        <f t="shared" si="276"/>
        <v>0</v>
      </c>
      <c r="Y1264" s="116" t="e">
        <f t="shared" si="277"/>
        <v>#DIV/0!</v>
      </c>
      <c r="Z1264" s="180"/>
    </row>
    <row r="1265" spans="1:26" outlineLevel="1">
      <c r="A1265" s="103"/>
      <c r="B1265" s="122" t="s">
        <v>105</v>
      </c>
      <c r="C1265" s="119">
        <v>2217</v>
      </c>
      <c r="D1265" s="156"/>
      <c r="E1265" s="120"/>
      <c r="F1265" s="120"/>
      <c r="G1265" s="120"/>
      <c r="H1265" s="120"/>
      <c r="I1265" s="120"/>
      <c r="J1265" s="158"/>
      <c r="K1265" s="158"/>
      <c r="L1265" s="120"/>
      <c r="M1265" s="120"/>
      <c r="N1265" s="120"/>
      <c r="O1265" s="120"/>
      <c r="P1265" s="120"/>
      <c r="Q1265" s="120"/>
      <c r="R1265" s="116">
        <f t="shared" si="271"/>
        <v>0</v>
      </c>
      <c r="S1265" s="116" t="e">
        <f t="shared" si="279"/>
        <v>#DIV/0!</v>
      </c>
      <c r="T1265" s="117">
        <f t="shared" si="272"/>
        <v>0</v>
      </c>
      <c r="U1265" s="117" t="e">
        <f t="shared" si="273"/>
        <v>#DIV/0!</v>
      </c>
      <c r="V1265" s="116">
        <f t="shared" si="274"/>
        <v>0</v>
      </c>
      <c r="W1265" s="116" t="e">
        <f t="shared" si="275"/>
        <v>#DIV/0!</v>
      </c>
      <c r="X1265" s="116">
        <f t="shared" si="276"/>
        <v>0</v>
      </c>
      <c r="Y1265" s="116" t="e">
        <f t="shared" si="277"/>
        <v>#DIV/0!</v>
      </c>
      <c r="Z1265" s="180"/>
    </row>
    <row r="1266" spans="1:26" outlineLevel="1">
      <c r="A1266" s="103"/>
      <c r="B1266" s="118" t="s">
        <v>106</v>
      </c>
      <c r="C1266" s="119">
        <v>2218</v>
      </c>
      <c r="D1266" s="156"/>
      <c r="E1266" s="120"/>
      <c r="F1266" s="120"/>
      <c r="G1266" s="120"/>
      <c r="H1266" s="120"/>
      <c r="I1266" s="120"/>
      <c r="J1266" s="158"/>
      <c r="K1266" s="158"/>
      <c r="L1266" s="120"/>
      <c r="M1266" s="120"/>
      <c r="N1266" s="120"/>
      <c r="O1266" s="120"/>
      <c r="P1266" s="120"/>
      <c r="Q1266" s="120"/>
      <c r="R1266" s="116">
        <f t="shared" si="271"/>
        <v>0</v>
      </c>
      <c r="S1266" s="116" t="e">
        <f t="shared" si="279"/>
        <v>#DIV/0!</v>
      </c>
      <c r="T1266" s="117">
        <f t="shared" si="272"/>
        <v>0</v>
      </c>
      <c r="U1266" s="117" t="e">
        <f t="shared" si="273"/>
        <v>#DIV/0!</v>
      </c>
      <c r="V1266" s="116">
        <f t="shared" si="274"/>
        <v>0</v>
      </c>
      <c r="W1266" s="116" t="e">
        <f t="shared" si="275"/>
        <v>#DIV/0!</v>
      </c>
      <c r="X1266" s="116">
        <f t="shared" si="276"/>
        <v>0</v>
      </c>
      <c r="Y1266" s="116" t="e">
        <f t="shared" si="277"/>
        <v>#DIV/0!</v>
      </c>
      <c r="Z1266" s="180"/>
    </row>
    <row r="1267" spans="1:26" outlineLevel="1">
      <c r="A1267" s="103"/>
      <c r="B1267" s="118" t="s">
        <v>139</v>
      </c>
      <c r="C1267" s="119">
        <v>2221</v>
      </c>
      <c r="D1267" s="156"/>
      <c r="E1267" s="120"/>
      <c r="F1267" s="120"/>
      <c r="G1267" s="120"/>
      <c r="H1267" s="120"/>
      <c r="I1267" s="120"/>
      <c r="J1267" s="158"/>
      <c r="K1267" s="158"/>
      <c r="L1267" s="120"/>
      <c r="M1267" s="120"/>
      <c r="N1267" s="120"/>
      <c r="O1267" s="120"/>
      <c r="P1267" s="120"/>
      <c r="Q1267" s="120"/>
      <c r="R1267" s="116">
        <f t="shared" si="271"/>
        <v>0</v>
      </c>
      <c r="S1267" s="116" t="e">
        <f t="shared" si="279"/>
        <v>#DIV/0!</v>
      </c>
      <c r="T1267" s="117">
        <f t="shared" si="272"/>
        <v>0</v>
      </c>
      <c r="U1267" s="117" t="e">
        <f t="shared" si="273"/>
        <v>#DIV/0!</v>
      </c>
      <c r="V1267" s="116">
        <f t="shared" si="274"/>
        <v>0</v>
      </c>
      <c r="W1267" s="116" t="e">
        <f t="shared" si="275"/>
        <v>#DIV/0!</v>
      </c>
      <c r="X1267" s="116">
        <f t="shared" si="276"/>
        <v>0</v>
      </c>
      <c r="Y1267" s="116" t="e">
        <f t="shared" si="277"/>
        <v>#DIV/0!</v>
      </c>
      <c r="Z1267" s="180"/>
    </row>
    <row r="1268" spans="1:26" ht="25.5" outlineLevel="1">
      <c r="A1268" s="103"/>
      <c r="B1268" s="128" t="s">
        <v>108</v>
      </c>
      <c r="C1268" s="119">
        <v>2222</v>
      </c>
      <c r="D1268" s="156"/>
      <c r="E1268" s="120"/>
      <c r="F1268" s="120"/>
      <c r="G1268" s="120"/>
      <c r="H1268" s="120"/>
      <c r="I1268" s="120"/>
      <c r="J1268" s="158"/>
      <c r="K1268" s="158"/>
      <c r="L1268" s="120"/>
      <c r="M1268" s="120"/>
      <c r="N1268" s="120"/>
      <c r="O1268" s="120"/>
      <c r="P1268" s="120"/>
      <c r="Q1268" s="120"/>
      <c r="R1268" s="116">
        <f t="shared" si="271"/>
        <v>0</v>
      </c>
      <c r="S1268" s="116" t="e">
        <f t="shared" si="279"/>
        <v>#DIV/0!</v>
      </c>
      <c r="T1268" s="117">
        <f t="shared" si="272"/>
        <v>0</v>
      </c>
      <c r="U1268" s="117" t="e">
        <f t="shared" si="273"/>
        <v>#DIV/0!</v>
      </c>
      <c r="V1268" s="116">
        <f t="shared" si="274"/>
        <v>0</v>
      </c>
      <c r="W1268" s="116" t="e">
        <f t="shared" si="275"/>
        <v>#DIV/0!</v>
      </c>
      <c r="X1268" s="116">
        <f t="shared" si="276"/>
        <v>0</v>
      </c>
      <c r="Y1268" s="116" t="e">
        <f t="shared" si="277"/>
        <v>#DIV/0!</v>
      </c>
      <c r="Z1268" s="180"/>
    </row>
    <row r="1269" spans="1:26" ht="25.5" outlineLevel="1">
      <c r="A1269" s="103"/>
      <c r="B1269" s="119" t="s">
        <v>185</v>
      </c>
      <c r="C1269" s="119">
        <v>2223</v>
      </c>
      <c r="D1269" s="156"/>
      <c r="E1269" s="120"/>
      <c r="F1269" s="120"/>
      <c r="G1269" s="120"/>
      <c r="H1269" s="120"/>
      <c r="I1269" s="120"/>
      <c r="J1269" s="158"/>
      <c r="K1269" s="158"/>
      <c r="L1269" s="120"/>
      <c r="M1269" s="120"/>
      <c r="N1269" s="120"/>
      <c r="O1269" s="120"/>
      <c r="P1269" s="120"/>
      <c r="Q1269" s="120"/>
      <c r="R1269" s="116">
        <f t="shared" si="271"/>
        <v>0</v>
      </c>
      <c r="S1269" s="116" t="e">
        <f t="shared" si="279"/>
        <v>#DIV/0!</v>
      </c>
      <c r="T1269" s="117">
        <f t="shared" si="272"/>
        <v>0</v>
      </c>
      <c r="U1269" s="117" t="e">
        <f t="shared" si="273"/>
        <v>#DIV/0!</v>
      </c>
      <c r="V1269" s="116">
        <f t="shared" si="274"/>
        <v>0</v>
      </c>
      <c r="W1269" s="116" t="e">
        <f t="shared" si="275"/>
        <v>#DIV/0!</v>
      </c>
      <c r="X1269" s="116">
        <f t="shared" si="276"/>
        <v>0</v>
      </c>
      <c r="Y1269" s="116" t="e">
        <f t="shared" si="277"/>
        <v>#DIV/0!</v>
      </c>
      <c r="Z1269" s="180"/>
    </row>
    <row r="1270" spans="1:26" outlineLevel="1">
      <c r="A1270" s="103"/>
      <c r="B1270" s="128" t="s">
        <v>145</v>
      </c>
      <c r="C1270" s="119">
        <v>2224</v>
      </c>
      <c r="D1270" s="120"/>
      <c r="E1270" s="120"/>
      <c r="F1270" s="120"/>
      <c r="G1270" s="120"/>
      <c r="H1270" s="120"/>
      <c r="I1270" s="120"/>
      <c r="J1270" s="158"/>
      <c r="K1270" s="158"/>
      <c r="L1270" s="120"/>
      <c r="M1270" s="120"/>
      <c r="N1270" s="120"/>
      <c r="O1270" s="120"/>
      <c r="P1270" s="120"/>
      <c r="Q1270" s="120"/>
      <c r="R1270" s="116">
        <f t="shared" si="271"/>
        <v>0</v>
      </c>
      <c r="S1270" s="116" t="e">
        <f t="shared" si="279"/>
        <v>#DIV/0!</v>
      </c>
      <c r="T1270" s="117">
        <f t="shared" si="272"/>
        <v>0</v>
      </c>
      <c r="U1270" s="117" t="e">
        <f t="shared" si="273"/>
        <v>#DIV/0!</v>
      </c>
      <c r="V1270" s="116">
        <f t="shared" si="274"/>
        <v>0</v>
      </c>
      <c r="W1270" s="116" t="e">
        <f t="shared" si="275"/>
        <v>#DIV/0!</v>
      </c>
      <c r="X1270" s="116">
        <f t="shared" si="276"/>
        <v>0</v>
      </c>
      <c r="Y1270" s="116" t="e">
        <f t="shared" si="277"/>
        <v>#DIV/0!</v>
      </c>
      <c r="Z1270" s="180"/>
    </row>
    <row r="1271" spans="1:26" outlineLevel="1">
      <c r="A1271" s="103"/>
      <c r="B1271" s="128" t="s">
        <v>140</v>
      </c>
      <c r="C1271" s="119">
        <v>2225</v>
      </c>
      <c r="D1271" s="120"/>
      <c r="E1271" s="120"/>
      <c r="F1271" s="120"/>
      <c r="G1271" s="120"/>
      <c r="H1271" s="120"/>
      <c r="I1271" s="120"/>
      <c r="J1271" s="158"/>
      <c r="K1271" s="158"/>
      <c r="L1271" s="120"/>
      <c r="M1271" s="120"/>
      <c r="N1271" s="120"/>
      <c r="O1271" s="120"/>
      <c r="P1271" s="120"/>
      <c r="Q1271" s="120"/>
      <c r="R1271" s="116">
        <f t="shared" si="271"/>
        <v>0</v>
      </c>
      <c r="S1271" s="116" t="e">
        <f t="shared" si="279"/>
        <v>#DIV/0!</v>
      </c>
      <c r="T1271" s="117">
        <f t="shared" si="272"/>
        <v>0</v>
      </c>
      <c r="U1271" s="117" t="e">
        <f t="shared" si="273"/>
        <v>#DIV/0!</v>
      </c>
      <c r="V1271" s="116">
        <f t="shared" si="274"/>
        <v>0</v>
      </c>
      <c r="W1271" s="116" t="e">
        <f t="shared" si="275"/>
        <v>#DIV/0!</v>
      </c>
      <c r="X1271" s="116">
        <f t="shared" si="276"/>
        <v>0</v>
      </c>
      <c r="Y1271" s="116" t="e">
        <f t="shared" si="277"/>
        <v>#DIV/0!</v>
      </c>
      <c r="Z1271" s="180"/>
    </row>
    <row r="1272" spans="1:26" outlineLevel="1">
      <c r="A1272" s="103"/>
      <c r="B1272" s="128" t="s">
        <v>141</v>
      </c>
      <c r="C1272" s="119">
        <v>2231</v>
      </c>
      <c r="D1272" s="120"/>
      <c r="E1272" s="120"/>
      <c r="F1272" s="120"/>
      <c r="G1272" s="120"/>
      <c r="H1272" s="120"/>
      <c r="I1272" s="120"/>
      <c r="J1272" s="158"/>
      <c r="K1272" s="158"/>
      <c r="L1272" s="120"/>
      <c r="M1272" s="120"/>
      <c r="N1272" s="120"/>
      <c r="O1272" s="120"/>
      <c r="P1272" s="120"/>
      <c r="Q1272" s="120"/>
      <c r="R1272" s="116">
        <f t="shared" si="271"/>
        <v>0</v>
      </c>
      <c r="S1272" s="116" t="e">
        <f t="shared" si="279"/>
        <v>#DIV/0!</v>
      </c>
      <c r="T1272" s="117">
        <f t="shared" si="272"/>
        <v>0</v>
      </c>
      <c r="U1272" s="117" t="e">
        <f t="shared" si="273"/>
        <v>#DIV/0!</v>
      </c>
      <c r="V1272" s="116">
        <f t="shared" si="274"/>
        <v>0</v>
      </c>
      <c r="W1272" s="116" t="e">
        <f t="shared" si="275"/>
        <v>#DIV/0!</v>
      </c>
      <c r="X1272" s="116">
        <f t="shared" si="276"/>
        <v>0</v>
      </c>
      <c r="Y1272" s="116" t="e">
        <f t="shared" si="277"/>
        <v>#DIV/0!</v>
      </c>
      <c r="Z1272" s="180"/>
    </row>
    <row r="1273" spans="1:26" outlineLevel="1">
      <c r="A1273" s="103"/>
      <c r="B1273" s="128" t="s">
        <v>113</v>
      </c>
      <c r="C1273" s="119">
        <v>22311100</v>
      </c>
      <c r="D1273" s="120"/>
      <c r="E1273" s="120"/>
      <c r="F1273" s="120"/>
      <c r="G1273" s="120"/>
      <c r="H1273" s="120"/>
      <c r="I1273" s="120"/>
      <c r="J1273" s="158"/>
      <c r="K1273" s="158"/>
      <c r="L1273" s="120"/>
      <c r="M1273" s="120"/>
      <c r="N1273" s="120"/>
      <c r="O1273" s="120"/>
      <c r="P1273" s="120"/>
      <c r="Q1273" s="120"/>
      <c r="R1273" s="116">
        <f t="shared" si="271"/>
        <v>0</v>
      </c>
      <c r="S1273" s="116" t="e">
        <f t="shared" si="279"/>
        <v>#DIV/0!</v>
      </c>
      <c r="T1273" s="117">
        <f t="shared" si="272"/>
        <v>0</v>
      </c>
      <c r="U1273" s="117" t="e">
        <f t="shared" si="273"/>
        <v>#DIV/0!</v>
      </c>
      <c r="V1273" s="116">
        <f t="shared" si="274"/>
        <v>0</v>
      </c>
      <c r="W1273" s="116" t="e">
        <f t="shared" si="275"/>
        <v>#DIV/0!</v>
      </c>
      <c r="X1273" s="116">
        <f t="shared" si="276"/>
        <v>0</v>
      </c>
      <c r="Y1273" s="116" t="e">
        <f t="shared" si="277"/>
        <v>#DIV/0!</v>
      </c>
      <c r="Z1273" s="180"/>
    </row>
    <row r="1274" spans="1:26" outlineLevel="1">
      <c r="A1274" s="103"/>
      <c r="B1274" s="128" t="s">
        <v>114</v>
      </c>
      <c r="C1274" s="119">
        <v>22311200</v>
      </c>
      <c r="D1274" s="120"/>
      <c r="E1274" s="120"/>
      <c r="F1274" s="120"/>
      <c r="G1274" s="120"/>
      <c r="H1274" s="120"/>
      <c r="I1274" s="120"/>
      <c r="J1274" s="158"/>
      <c r="K1274" s="158"/>
      <c r="L1274" s="120"/>
      <c r="M1274" s="120"/>
      <c r="N1274" s="120"/>
      <c r="O1274" s="120"/>
      <c r="P1274" s="120"/>
      <c r="Q1274" s="120"/>
      <c r="R1274" s="116">
        <f t="shared" si="271"/>
        <v>0</v>
      </c>
      <c r="S1274" s="116" t="e">
        <f t="shared" si="279"/>
        <v>#DIV/0!</v>
      </c>
      <c r="T1274" s="117">
        <f t="shared" si="272"/>
        <v>0</v>
      </c>
      <c r="U1274" s="117" t="e">
        <f t="shared" si="273"/>
        <v>#DIV/0!</v>
      </c>
      <c r="V1274" s="116">
        <f t="shared" si="274"/>
        <v>0</v>
      </c>
      <c r="W1274" s="116" t="e">
        <f t="shared" si="275"/>
        <v>#DIV/0!</v>
      </c>
      <c r="X1274" s="116">
        <f t="shared" si="276"/>
        <v>0</v>
      </c>
      <c r="Y1274" s="116" t="e">
        <f t="shared" si="277"/>
        <v>#DIV/0!</v>
      </c>
      <c r="Z1274" s="180"/>
    </row>
    <row r="1275" spans="1:26" ht="25.5" outlineLevel="1">
      <c r="A1275" s="103"/>
      <c r="B1275" s="128" t="s">
        <v>115</v>
      </c>
      <c r="C1275" s="119">
        <v>22311300</v>
      </c>
      <c r="D1275" s="120"/>
      <c r="E1275" s="120"/>
      <c r="F1275" s="120"/>
      <c r="G1275" s="120"/>
      <c r="H1275" s="120"/>
      <c r="I1275" s="120"/>
      <c r="J1275" s="158"/>
      <c r="K1275" s="158"/>
      <c r="L1275" s="120"/>
      <c r="M1275" s="120"/>
      <c r="N1275" s="120"/>
      <c r="O1275" s="120"/>
      <c r="P1275" s="120"/>
      <c r="Q1275" s="120"/>
      <c r="R1275" s="116">
        <f t="shared" si="271"/>
        <v>0</v>
      </c>
      <c r="S1275" s="116" t="e">
        <f t="shared" si="279"/>
        <v>#DIV/0!</v>
      </c>
      <c r="T1275" s="117">
        <f t="shared" si="272"/>
        <v>0</v>
      </c>
      <c r="U1275" s="117" t="e">
        <f t="shared" si="273"/>
        <v>#DIV/0!</v>
      </c>
      <c r="V1275" s="116">
        <f t="shared" si="274"/>
        <v>0</v>
      </c>
      <c r="W1275" s="116" t="e">
        <f t="shared" si="275"/>
        <v>#DIV/0!</v>
      </c>
      <c r="X1275" s="116">
        <f t="shared" si="276"/>
        <v>0</v>
      </c>
      <c r="Y1275" s="116" t="e">
        <f t="shared" si="277"/>
        <v>#DIV/0!</v>
      </c>
      <c r="Z1275" s="180"/>
    </row>
    <row r="1276" spans="1:26" outlineLevel="1">
      <c r="A1276" s="103"/>
      <c r="B1276" s="128" t="s">
        <v>116</v>
      </c>
      <c r="C1276" s="119">
        <v>22311400</v>
      </c>
      <c r="D1276" s="120"/>
      <c r="E1276" s="120"/>
      <c r="F1276" s="120"/>
      <c r="G1276" s="120"/>
      <c r="H1276" s="120"/>
      <c r="I1276" s="120"/>
      <c r="J1276" s="158"/>
      <c r="K1276" s="158"/>
      <c r="L1276" s="120"/>
      <c r="M1276" s="120"/>
      <c r="N1276" s="120"/>
      <c r="O1276" s="120"/>
      <c r="P1276" s="120"/>
      <c r="Q1276" s="120"/>
      <c r="R1276" s="116">
        <f t="shared" si="271"/>
        <v>0</v>
      </c>
      <c r="S1276" s="116" t="e">
        <f t="shared" si="279"/>
        <v>#DIV/0!</v>
      </c>
      <c r="T1276" s="117">
        <f t="shared" si="272"/>
        <v>0</v>
      </c>
      <c r="U1276" s="117" t="e">
        <f t="shared" si="273"/>
        <v>#DIV/0!</v>
      </c>
      <c r="V1276" s="116">
        <f t="shared" si="274"/>
        <v>0</v>
      </c>
      <c r="W1276" s="116" t="e">
        <f t="shared" si="275"/>
        <v>#DIV/0!</v>
      </c>
      <c r="X1276" s="116">
        <f t="shared" si="276"/>
        <v>0</v>
      </c>
      <c r="Y1276" s="116" t="e">
        <f t="shared" si="277"/>
        <v>#DIV/0!</v>
      </c>
      <c r="Z1276" s="180"/>
    </row>
    <row r="1277" spans="1:26" outlineLevel="1">
      <c r="A1277" s="103"/>
      <c r="B1277" s="128" t="s">
        <v>117</v>
      </c>
      <c r="C1277" s="119">
        <v>2235</v>
      </c>
      <c r="D1277" s="120"/>
      <c r="E1277" s="120"/>
      <c r="F1277" s="120"/>
      <c r="G1277" s="120"/>
      <c r="H1277" s="120"/>
      <c r="I1277" s="120"/>
      <c r="J1277" s="158"/>
      <c r="K1277" s="158"/>
      <c r="L1277" s="120"/>
      <c r="M1277" s="120"/>
      <c r="N1277" s="120"/>
      <c r="O1277" s="120"/>
      <c r="P1277" s="120"/>
      <c r="Q1277" s="120"/>
      <c r="R1277" s="116">
        <f t="shared" si="271"/>
        <v>0</v>
      </c>
      <c r="S1277" s="116" t="e">
        <f t="shared" si="279"/>
        <v>#DIV/0!</v>
      </c>
      <c r="T1277" s="117">
        <f t="shared" si="272"/>
        <v>0</v>
      </c>
      <c r="U1277" s="117" t="e">
        <f t="shared" si="273"/>
        <v>#DIV/0!</v>
      </c>
      <c r="V1277" s="116">
        <f t="shared" si="274"/>
        <v>0</v>
      </c>
      <c r="W1277" s="116" t="e">
        <f t="shared" si="275"/>
        <v>#DIV/0!</v>
      </c>
      <c r="X1277" s="116">
        <f t="shared" si="276"/>
        <v>0</v>
      </c>
      <c r="Y1277" s="116" t="e">
        <f t="shared" si="277"/>
        <v>#DIV/0!</v>
      </c>
      <c r="Z1277" s="180"/>
    </row>
    <row r="1278" spans="1:26" outlineLevel="1">
      <c r="A1278" s="103"/>
      <c r="B1278" s="118" t="s">
        <v>118</v>
      </c>
      <c r="C1278" s="135">
        <v>2511</v>
      </c>
      <c r="D1278" s="120"/>
      <c r="E1278" s="120"/>
      <c r="F1278" s="120"/>
      <c r="G1278" s="120"/>
      <c r="H1278" s="120"/>
      <c r="I1278" s="120"/>
      <c r="J1278" s="158"/>
      <c r="K1278" s="158"/>
      <c r="L1278" s="120"/>
      <c r="M1278" s="120"/>
      <c r="N1278" s="120"/>
      <c r="O1278" s="120"/>
      <c r="P1278" s="120"/>
      <c r="Q1278" s="120"/>
      <c r="R1278" s="116">
        <f t="shared" si="271"/>
        <v>0</v>
      </c>
      <c r="S1278" s="116" t="e">
        <f t="shared" si="279"/>
        <v>#DIV/0!</v>
      </c>
      <c r="T1278" s="117">
        <f t="shared" si="272"/>
        <v>0</v>
      </c>
      <c r="U1278" s="117" t="e">
        <f t="shared" si="273"/>
        <v>#DIV/0!</v>
      </c>
      <c r="V1278" s="116">
        <f t="shared" si="274"/>
        <v>0</v>
      </c>
      <c r="W1278" s="116" t="e">
        <f t="shared" si="275"/>
        <v>#DIV/0!</v>
      </c>
      <c r="X1278" s="116">
        <f t="shared" si="276"/>
        <v>0</v>
      </c>
      <c r="Y1278" s="116" t="e">
        <f t="shared" si="277"/>
        <v>#DIV/0!</v>
      </c>
      <c r="Z1278" s="180"/>
    </row>
    <row r="1279" spans="1:26" outlineLevel="1">
      <c r="A1279" s="103"/>
      <c r="B1279" s="118" t="s">
        <v>119</v>
      </c>
      <c r="C1279" s="135">
        <v>2512</v>
      </c>
      <c r="D1279" s="120"/>
      <c r="E1279" s="120"/>
      <c r="F1279" s="120"/>
      <c r="G1279" s="120"/>
      <c r="H1279" s="120"/>
      <c r="I1279" s="120"/>
      <c r="J1279" s="158"/>
      <c r="K1279" s="158"/>
      <c r="L1279" s="120"/>
      <c r="M1279" s="120"/>
      <c r="N1279" s="120"/>
      <c r="O1279" s="120"/>
      <c r="P1279" s="120"/>
      <c r="Q1279" s="120"/>
      <c r="R1279" s="116">
        <f t="shared" ref="R1279:R1342" si="282">F1279-D1279</f>
        <v>0</v>
      </c>
      <c r="S1279" s="116" t="e">
        <f t="shared" si="279"/>
        <v>#DIV/0!</v>
      </c>
      <c r="T1279" s="117">
        <f t="shared" ref="T1279:T1342" si="283">L1279-F1279</f>
        <v>0</v>
      </c>
      <c r="U1279" s="117" t="e">
        <f t="shared" ref="U1279:U1342" si="284">L1279/F1279*100</f>
        <v>#DIV/0!</v>
      </c>
      <c r="V1279" s="116">
        <f t="shared" ref="V1279:V1342" si="285">N1279-L1279</f>
        <v>0</v>
      </c>
      <c r="W1279" s="116" t="e">
        <f t="shared" ref="W1279:W1342" si="286">+N1279/L1279*100</f>
        <v>#DIV/0!</v>
      </c>
      <c r="X1279" s="116">
        <f t="shared" ref="X1279:X1342" si="287">P1279-N1279</f>
        <v>0</v>
      </c>
      <c r="Y1279" s="116" t="e">
        <f t="shared" ref="Y1279:Y1342" si="288">+P1279/N1279*100</f>
        <v>#DIV/0!</v>
      </c>
      <c r="Z1279" s="180"/>
    </row>
    <row r="1280" spans="1:26" outlineLevel="1">
      <c r="A1280" s="103"/>
      <c r="B1280" s="118" t="s">
        <v>146</v>
      </c>
      <c r="C1280" s="135">
        <v>2521</v>
      </c>
      <c r="D1280" s="120"/>
      <c r="E1280" s="120"/>
      <c r="F1280" s="120"/>
      <c r="G1280" s="120"/>
      <c r="H1280" s="120"/>
      <c r="I1280" s="120"/>
      <c r="J1280" s="158"/>
      <c r="K1280" s="158"/>
      <c r="L1280" s="120"/>
      <c r="M1280" s="120"/>
      <c r="N1280" s="120"/>
      <c r="O1280" s="120"/>
      <c r="P1280" s="120"/>
      <c r="Q1280" s="120"/>
      <c r="R1280" s="116">
        <f t="shared" si="282"/>
        <v>0</v>
      </c>
      <c r="S1280" s="116" t="e">
        <f t="shared" si="279"/>
        <v>#DIV/0!</v>
      </c>
      <c r="T1280" s="117">
        <f t="shared" si="283"/>
        <v>0</v>
      </c>
      <c r="U1280" s="117" t="e">
        <f t="shared" si="284"/>
        <v>#DIV/0!</v>
      </c>
      <c r="V1280" s="116">
        <f t="shared" si="285"/>
        <v>0</v>
      </c>
      <c r="W1280" s="116" t="e">
        <f t="shared" si="286"/>
        <v>#DIV/0!</v>
      </c>
      <c r="X1280" s="116">
        <f t="shared" si="287"/>
        <v>0</v>
      </c>
      <c r="Y1280" s="116" t="e">
        <f t="shared" si="288"/>
        <v>#DIV/0!</v>
      </c>
      <c r="Z1280" s="180"/>
    </row>
    <row r="1281" spans="1:26" ht="25.5" outlineLevel="1">
      <c r="A1281" s="103"/>
      <c r="B1281" s="136" t="s">
        <v>121</v>
      </c>
      <c r="C1281" s="119">
        <v>2721</v>
      </c>
      <c r="D1281" s="120"/>
      <c r="E1281" s="120"/>
      <c r="F1281" s="120"/>
      <c r="G1281" s="120"/>
      <c r="H1281" s="120"/>
      <c r="I1281" s="120"/>
      <c r="J1281" s="158"/>
      <c r="K1281" s="158"/>
      <c r="L1281" s="120"/>
      <c r="M1281" s="120"/>
      <c r="N1281" s="120"/>
      <c r="O1281" s="120"/>
      <c r="P1281" s="120"/>
      <c r="Q1281" s="120"/>
      <c r="R1281" s="116">
        <f t="shared" si="282"/>
        <v>0</v>
      </c>
      <c r="S1281" s="116" t="e">
        <f t="shared" si="279"/>
        <v>#DIV/0!</v>
      </c>
      <c r="T1281" s="117">
        <f t="shared" si="283"/>
        <v>0</v>
      </c>
      <c r="U1281" s="117" t="e">
        <f t="shared" si="284"/>
        <v>#DIV/0!</v>
      </c>
      <c r="V1281" s="116">
        <f t="shared" si="285"/>
        <v>0</v>
      </c>
      <c r="W1281" s="116" t="e">
        <f t="shared" si="286"/>
        <v>#DIV/0!</v>
      </c>
      <c r="X1281" s="116">
        <f t="shared" si="287"/>
        <v>0</v>
      </c>
      <c r="Y1281" s="116" t="e">
        <f t="shared" si="288"/>
        <v>#DIV/0!</v>
      </c>
      <c r="Z1281" s="180"/>
    </row>
    <row r="1282" spans="1:26" outlineLevel="1">
      <c r="A1282" s="103"/>
      <c r="B1282" s="140" t="s">
        <v>126</v>
      </c>
      <c r="C1282" s="119"/>
      <c r="D1282" s="141">
        <f t="shared" ref="D1282:Q1282" si="289">SUM(D1283:D1285)</f>
        <v>0</v>
      </c>
      <c r="E1282" s="141">
        <f t="shared" si="289"/>
        <v>0</v>
      </c>
      <c r="F1282" s="141">
        <f t="shared" si="289"/>
        <v>0</v>
      </c>
      <c r="G1282" s="141">
        <f t="shared" si="289"/>
        <v>0</v>
      </c>
      <c r="H1282" s="141">
        <f t="shared" si="289"/>
        <v>0</v>
      </c>
      <c r="I1282" s="141">
        <f t="shared" si="289"/>
        <v>0</v>
      </c>
      <c r="J1282" s="155">
        <f t="shared" si="289"/>
        <v>0</v>
      </c>
      <c r="K1282" s="169">
        <f t="shared" si="289"/>
        <v>0</v>
      </c>
      <c r="L1282" s="141">
        <f t="shared" si="289"/>
        <v>0</v>
      </c>
      <c r="M1282" s="141">
        <f t="shared" si="289"/>
        <v>0</v>
      </c>
      <c r="N1282" s="141">
        <f t="shared" si="289"/>
        <v>0</v>
      </c>
      <c r="O1282" s="141">
        <f t="shared" si="289"/>
        <v>0</v>
      </c>
      <c r="P1282" s="141">
        <f t="shared" si="289"/>
        <v>0</v>
      </c>
      <c r="Q1282" s="141">
        <f t="shared" si="289"/>
        <v>0</v>
      </c>
      <c r="R1282" s="116">
        <f t="shared" si="282"/>
        <v>0</v>
      </c>
      <c r="S1282" s="116" t="e">
        <f t="shared" si="279"/>
        <v>#DIV/0!</v>
      </c>
      <c r="T1282" s="117">
        <f t="shared" si="283"/>
        <v>0</v>
      </c>
      <c r="U1282" s="117" t="e">
        <f t="shared" si="284"/>
        <v>#DIV/0!</v>
      </c>
      <c r="V1282" s="116">
        <f t="shared" si="285"/>
        <v>0</v>
      </c>
      <c r="W1282" s="116" t="e">
        <f t="shared" si="286"/>
        <v>#DIV/0!</v>
      </c>
      <c r="X1282" s="116">
        <f t="shared" si="287"/>
        <v>0</v>
      </c>
      <c r="Y1282" s="116" t="e">
        <f t="shared" si="288"/>
        <v>#DIV/0!</v>
      </c>
      <c r="Z1282" s="180"/>
    </row>
    <row r="1283" spans="1:26" outlineLevel="1">
      <c r="A1283" s="103"/>
      <c r="B1283" s="118" t="s">
        <v>127</v>
      </c>
      <c r="C1283" s="119">
        <v>3111</v>
      </c>
      <c r="D1283" s="120"/>
      <c r="E1283" s="120"/>
      <c r="F1283" s="111"/>
      <c r="G1283" s="120"/>
      <c r="H1283" s="111"/>
      <c r="I1283" s="120"/>
      <c r="J1283" s="155"/>
      <c r="K1283" s="158"/>
      <c r="L1283" s="111"/>
      <c r="M1283" s="120"/>
      <c r="N1283" s="111"/>
      <c r="O1283" s="120"/>
      <c r="P1283" s="111"/>
      <c r="Q1283" s="120"/>
      <c r="R1283" s="116">
        <f t="shared" si="282"/>
        <v>0</v>
      </c>
      <c r="S1283" s="116" t="e">
        <f t="shared" si="279"/>
        <v>#DIV/0!</v>
      </c>
      <c r="T1283" s="117">
        <f t="shared" si="283"/>
        <v>0</v>
      </c>
      <c r="U1283" s="117" t="e">
        <f t="shared" si="284"/>
        <v>#DIV/0!</v>
      </c>
      <c r="V1283" s="116">
        <f t="shared" si="285"/>
        <v>0</v>
      </c>
      <c r="W1283" s="116" t="e">
        <f t="shared" si="286"/>
        <v>#DIV/0!</v>
      </c>
      <c r="X1283" s="116">
        <f t="shared" si="287"/>
        <v>0</v>
      </c>
      <c r="Y1283" s="116" t="e">
        <f t="shared" si="288"/>
        <v>#DIV/0!</v>
      </c>
      <c r="Z1283" s="180"/>
    </row>
    <row r="1284" spans="1:26" outlineLevel="1">
      <c r="A1284" s="103"/>
      <c r="B1284" s="118" t="s">
        <v>128</v>
      </c>
      <c r="C1284" s="119">
        <v>3112</v>
      </c>
      <c r="D1284" s="120"/>
      <c r="E1284" s="120"/>
      <c r="F1284" s="201"/>
      <c r="G1284" s="120"/>
      <c r="H1284" s="201"/>
      <c r="I1284" s="120"/>
      <c r="J1284" s="158"/>
      <c r="K1284" s="158"/>
      <c r="L1284" s="201"/>
      <c r="M1284" s="120"/>
      <c r="N1284" s="201"/>
      <c r="O1284" s="120"/>
      <c r="P1284" s="201"/>
      <c r="Q1284" s="120"/>
      <c r="R1284" s="116">
        <f t="shared" si="282"/>
        <v>0</v>
      </c>
      <c r="S1284" s="116" t="e">
        <f t="shared" si="279"/>
        <v>#DIV/0!</v>
      </c>
      <c r="T1284" s="117">
        <f t="shared" si="283"/>
        <v>0</v>
      </c>
      <c r="U1284" s="117" t="e">
        <f t="shared" si="284"/>
        <v>#DIV/0!</v>
      </c>
      <c r="V1284" s="116">
        <f t="shared" si="285"/>
        <v>0</v>
      </c>
      <c r="W1284" s="116" t="e">
        <f t="shared" si="286"/>
        <v>#DIV/0!</v>
      </c>
      <c r="X1284" s="116">
        <f t="shared" si="287"/>
        <v>0</v>
      </c>
      <c r="Y1284" s="116" t="e">
        <f t="shared" si="288"/>
        <v>#DIV/0!</v>
      </c>
      <c r="Z1284" s="180"/>
    </row>
    <row r="1285" spans="1:26" outlineLevel="1">
      <c r="A1285" s="103"/>
      <c r="B1285" s="118" t="s">
        <v>129</v>
      </c>
      <c r="C1285" s="119">
        <v>3113</v>
      </c>
      <c r="D1285" s="120"/>
      <c r="E1285" s="120"/>
      <c r="F1285" s="120"/>
      <c r="G1285" s="120"/>
      <c r="H1285" s="120"/>
      <c r="I1285" s="120"/>
      <c r="J1285" s="158"/>
      <c r="K1285" s="158"/>
      <c r="L1285" s="120"/>
      <c r="M1285" s="120"/>
      <c r="N1285" s="120"/>
      <c r="O1285" s="120"/>
      <c r="P1285" s="120"/>
      <c r="Q1285" s="120"/>
      <c r="R1285" s="116">
        <f t="shared" si="282"/>
        <v>0</v>
      </c>
      <c r="S1285" s="116" t="e">
        <f t="shared" si="279"/>
        <v>#DIV/0!</v>
      </c>
      <c r="T1285" s="117">
        <f t="shared" si="283"/>
        <v>0</v>
      </c>
      <c r="U1285" s="117" t="e">
        <f t="shared" si="284"/>
        <v>#DIV/0!</v>
      </c>
      <c r="V1285" s="116">
        <f t="shared" si="285"/>
        <v>0</v>
      </c>
      <c r="W1285" s="116" t="e">
        <f t="shared" si="286"/>
        <v>#DIV/0!</v>
      </c>
      <c r="X1285" s="116">
        <f t="shared" si="287"/>
        <v>0</v>
      </c>
      <c r="Y1285" s="116" t="e">
        <f t="shared" si="288"/>
        <v>#DIV/0!</v>
      </c>
      <c r="Z1285" s="180"/>
    </row>
    <row r="1286" spans="1:26" outlineLevel="1">
      <c r="A1286" s="103"/>
      <c r="B1286" s="118"/>
      <c r="C1286" s="119"/>
      <c r="D1286" s="120"/>
      <c r="E1286" s="120"/>
      <c r="F1286" s="120"/>
      <c r="G1286" s="120"/>
      <c r="H1286" s="120"/>
      <c r="I1286" s="120"/>
      <c r="J1286" s="158"/>
      <c r="K1286" s="158"/>
      <c r="L1286" s="120"/>
      <c r="M1286" s="120"/>
      <c r="N1286" s="120"/>
      <c r="O1286" s="120"/>
      <c r="P1286" s="120"/>
      <c r="Q1286" s="120"/>
      <c r="R1286" s="116">
        <f t="shared" si="282"/>
        <v>0</v>
      </c>
      <c r="S1286" s="116" t="e">
        <f t="shared" si="279"/>
        <v>#DIV/0!</v>
      </c>
      <c r="T1286" s="117">
        <f t="shared" si="283"/>
        <v>0</v>
      </c>
      <c r="U1286" s="117" t="e">
        <f t="shared" si="284"/>
        <v>#DIV/0!</v>
      </c>
      <c r="V1286" s="116">
        <f t="shared" si="285"/>
        <v>0</v>
      </c>
      <c r="W1286" s="116" t="e">
        <f t="shared" si="286"/>
        <v>#DIV/0!</v>
      </c>
      <c r="X1286" s="116">
        <f t="shared" si="287"/>
        <v>0</v>
      </c>
      <c r="Y1286" s="116" t="e">
        <f t="shared" si="288"/>
        <v>#DIV/0!</v>
      </c>
      <c r="Z1286" s="180"/>
    </row>
    <row r="1287" spans="1:26" hidden="1" outlineLevel="1">
      <c r="A1287" s="103">
        <v>27</v>
      </c>
      <c r="B1287" s="176" t="s">
        <v>198</v>
      </c>
      <c r="C1287" s="154" t="s">
        <v>197</v>
      </c>
      <c r="D1287" s="151"/>
      <c r="E1287" s="151"/>
      <c r="F1287" s="151"/>
      <c r="G1287" s="151"/>
      <c r="H1287" s="151"/>
      <c r="I1287" s="151"/>
      <c r="J1287" s="152"/>
      <c r="K1287" s="152"/>
      <c r="L1287" s="151"/>
      <c r="M1287" s="151"/>
      <c r="N1287" s="151"/>
      <c r="O1287" s="151"/>
      <c r="P1287" s="151"/>
      <c r="Q1287" s="151"/>
      <c r="R1287" s="116">
        <f t="shared" si="282"/>
        <v>0</v>
      </c>
      <c r="S1287" s="116" t="e">
        <f t="shared" si="279"/>
        <v>#DIV/0!</v>
      </c>
      <c r="T1287" s="117">
        <f t="shared" si="283"/>
        <v>0</v>
      </c>
      <c r="U1287" s="117" t="e">
        <f t="shared" si="284"/>
        <v>#DIV/0!</v>
      </c>
      <c r="V1287" s="116">
        <f t="shared" si="285"/>
        <v>0</v>
      </c>
      <c r="W1287" s="116" t="e">
        <f t="shared" si="286"/>
        <v>#DIV/0!</v>
      </c>
      <c r="X1287" s="116">
        <f t="shared" si="287"/>
        <v>0</v>
      </c>
      <c r="Y1287" s="116" t="e">
        <f t="shared" si="288"/>
        <v>#DIV/0!</v>
      </c>
      <c r="Z1287" s="180"/>
    </row>
    <row r="1288" spans="1:26" hidden="1" outlineLevel="1">
      <c r="A1288" s="103"/>
      <c r="B1288" s="176" t="s">
        <v>134</v>
      </c>
      <c r="C1288" s="154"/>
      <c r="D1288" s="111">
        <f>SUM(D1289:D1295,D1300:D1318)</f>
        <v>2304.598</v>
      </c>
      <c r="E1288" s="111">
        <f>SUM(E1289:E1295,E1300:E1319)-E1307</f>
        <v>957.43200000000013</v>
      </c>
      <c r="F1288" s="111">
        <f t="shared" ref="F1288:Q1288" si="290">SUM(F1289:F1295,F1300:F1317)</f>
        <v>2331.3000000000002</v>
      </c>
      <c r="G1288" s="111">
        <f t="shared" si="290"/>
        <v>1580.9</v>
      </c>
      <c r="H1288" s="111">
        <f t="shared" si="290"/>
        <v>944.09999999999991</v>
      </c>
      <c r="I1288" s="111">
        <f t="shared" si="290"/>
        <v>1594.6</v>
      </c>
      <c r="J1288" s="155">
        <f t="shared" si="290"/>
        <v>944.06700000000001</v>
      </c>
      <c r="K1288" s="155">
        <f t="shared" si="290"/>
        <v>165.54300000000001</v>
      </c>
      <c r="L1288" s="111">
        <f t="shared" si="290"/>
        <v>0</v>
      </c>
      <c r="M1288" s="111">
        <f t="shared" si="290"/>
        <v>0</v>
      </c>
      <c r="N1288" s="111">
        <f t="shared" si="290"/>
        <v>0</v>
      </c>
      <c r="O1288" s="111">
        <f t="shared" si="290"/>
        <v>0</v>
      </c>
      <c r="P1288" s="111">
        <f t="shared" si="290"/>
        <v>0</v>
      </c>
      <c r="Q1288" s="111">
        <f t="shared" si="290"/>
        <v>0</v>
      </c>
      <c r="R1288" s="116">
        <f t="shared" si="282"/>
        <v>26.702000000000226</v>
      </c>
      <c r="S1288" s="116">
        <f t="shared" si="279"/>
        <v>101.15864024875489</v>
      </c>
      <c r="T1288" s="117">
        <f t="shared" si="283"/>
        <v>-2331.3000000000002</v>
      </c>
      <c r="U1288" s="117">
        <f t="shared" si="284"/>
        <v>0</v>
      </c>
      <c r="V1288" s="116">
        <f t="shared" si="285"/>
        <v>0</v>
      </c>
      <c r="W1288" s="116" t="e">
        <f t="shared" si="286"/>
        <v>#DIV/0!</v>
      </c>
      <c r="X1288" s="116">
        <f t="shared" si="287"/>
        <v>0</v>
      </c>
      <c r="Y1288" s="116" t="e">
        <f t="shared" si="288"/>
        <v>#DIV/0!</v>
      </c>
      <c r="Z1288" s="180"/>
    </row>
    <row r="1289" spans="1:26" hidden="1" outlineLevel="1">
      <c r="A1289" s="103"/>
      <c r="B1289" s="118" t="s">
        <v>94</v>
      </c>
      <c r="C1289" s="119">
        <v>2111</v>
      </c>
      <c r="D1289" s="120">
        <v>1965.5</v>
      </c>
      <c r="E1289" s="120"/>
      <c r="F1289" s="120">
        <v>1988.3</v>
      </c>
      <c r="G1289" s="120"/>
      <c r="H1289" s="120">
        <v>805.3</v>
      </c>
      <c r="I1289" s="120"/>
      <c r="J1289" s="158">
        <v>805.26800000000003</v>
      </c>
      <c r="K1289" s="158"/>
      <c r="L1289" s="120"/>
      <c r="M1289" s="120"/>
      <c r="N1289" s="120"/>
      <c r="O1289" s="120"/>
      <c r="P1289" s="120"/>
      <c r="Q1289" s="120"/>
      <c r="R1289" s="116">
        <f t="shared" si="282"/>
        <v>22.799999999999955</v>
      </c>
      <c r="S1289" s="116">
        <f t="shared" si="279"/>
        <v>101.16001017552784</v>
      </c>
      <c r="T1289" s="117">
        <f t="shared" si="283"/>
        <v>-1988.3</v>
      </c>
      <c r="U1289" s="117">
        <f t="shared" si="284"/>
        <v>0</v>
      </c>
      <c r="V1289" s="116">
        <f t="shared" si="285"/>
        <v>0</v>
      </c>
      <c r="W1289" s="116" t="e">
        <f t="shared" si="286"/>
        <v>#DIV/0!</v>
      </c>
      <c r="X1289" s="116">
        <f t="shared" si="287"/>
        <v>0</v>
      </c>
      <c r="Y1289" s="116" t="e">
        <f t="shared" si="288"/>
        <v>#DIV/0!</v>
      </c>
      <c r="Z1289" s="180"/>
    </row>
    <row r="1290" spans="1:26" hidden="1" outlineLevel="1">
      <c r="A1290" s="103"/>
      <c r="B1290" s="118" t="s">
        <v>135</v>
      </c>
      <c r="C1290" s="119">
        <v>2121</v>
      </c>
      <c r="D1290" s="120">
        <v>339.09800000000001</v>
      </c>
      <c r="E1290" s="120"/>
      <c r="F1290" s="120">
        <v>343</v>
      </c>
      <c r="G1290" s="120"/>
      <c r="H1290" s="120">
        <v>138.80000000000001</v>
      </c>
      <c r="I1290" s="120"/>
      <c r="J1290" s="158">
        <v>138.79900000000001</v>
      </c>
      <c r="K1290" s="158"/>
      <c r="L1290" s="120"/>
      <c r="M1290" s="120"/>
      <c r="N1290" s="120"/>
      <c r="O1290" s="120"/>
      <c r="P1290" s="120"/>
      <c r="Q1290" s="120"/>
      <c r="R1290" s="116">
        <f t="shared" si="282"/>
        <v>3.9019999999999868</v>
      </c>
      <c r="S1290" s="116">
        <f t="shared" si="279"/>
        <v>101.15069979769859</v>
      </c>
      <c r="T1290" s="117">
        <f t="shared" si="283"/>
        <v>-343</v>
      </c>
      <c r="U1290" s="117">
        <f t="shared" si="284"/>
        <v>0</v>
      </c>
      <c r="V1290" s="116">
        <f t="shared" si="285"/>
        <v>0</v>
      </c>
      <c r="W1290" s="116" t="e">
        <f t="shared" si="286"/>
        <v>#DIV/0!</v>
      </c>
      <c r="X1290" s="116">
        <f t="shared" si="287"/>
        <v>0</v>
      </c>
      <c r="Y1290" s="116" t="e">
        <f t="shared" si="288"/>
        <v>#DIV/0!</v>
      </c>
      <c r="Z1290" s="180"/>
    </row>
    <row r="1291" spans="1:26" hidden="1" outlineLevel="1">
      <c r="A1291" s="103"/>
      <c r="B1291" s="160" t="s">
        <v>96</v>
      </c>
      <c r="C1291" s="119">
        <v>2211</v>
      </c>
      <c r="D1291" s="120"/>
      <c r="E1291" s="120"/>
      <c r="F1291" s="120"/>
      <c r="G1291" s="120"/>
      <c r="H1291" s="120"/>
      <c r="I1291" s="120"/>
      <c r="J1291" s="158"/>
      <c r="K1291" s="158"/>
      <c r="L1291" s="120"/>
      <c r="M1291" s="120"/>
      <c r="N1291" s="120"/>
      <c r="O1291" s="120"/>
      <c r="P1291" s="120"/>
      <c r="Q1291" s="120"/>
      <c r="R1291" s="116">
        <f t="shared" si="282"/>
        <v>0</v>
      </c>
      <c r="S1291" s="116" t="e">
        <f t="shared" si="279"/>
        <v>#DIV/0!</v>
      </c>
      <c r="T1291" s="117">
        <f t="shared" si="283"/>
        <v>0</v>
      </c>
      <c r="U1291" s="117" t="e">
        <f t="shared" si="284"/>
        <v>#DIV/0!</v>
      </c>
      <c r="V1291" s="116">
        <f t="shared" si="285"/>
        <v>0</v>
      </c>
      <c r="W1291" s="116" t="e">
        <f t="shared" si="286"/>
        <v>#DIV/0!</v>
      </c>
      <c r="X1291" s="116">
        <f t="shared" si="287"/>
        <v>0</v>
      </c>
      <c r="Y1291" s="116" t="e">
        <f t="shared" si="288"/>
        <v>#DIV/0!</v>
      </c>
      <c r="Z1291" s="180"/>
    </row>
    <row r="1292" spans="1:26" hidden="1" outlineLevel="1">
      <c r="A1292" s="103"/>
      <c r="B1292" s="122" t="s">
        <v>97</v>
      </c>
      <c r="C1292" s="119">
        <v>2212</v>
      </c>
      <c r="D1292" s="120"/>
      <c r="E1292" s="120">
        <v>22.7</v>
      </c>
      <c r="F1292" s="120"/>
      <c r="G1292" s="120">
        <v>38.4</v>
      </c>
      <c r="H1292" s="120"/>
      <c r="I1292" s="120">
        <v>38.4</v>
      </c>
      <c r="J1292" s="158"/>
      <c r="K1292" s="158">
        <v>2</v>
      </c>
      <c r="L1292" s="120"/>
      <c r="M1292" s="120"/>
      <c r="N1292" s="120"/>
      <c r="O1292" s="120"/>
      <c r="P1292" s="120"/>
      <c r="Q1292" s="120"/>
      <c r="R1292" s="116">
        <f t="shared" si="282"/>
        <v>0</v>
      </c>
      <c r="S1292" s="116" t="e">
        <f t="shared" si="279"/>
        <v>#DIV/0!</v>
      </c>
      <c r="T1292" s="117">
        <f t="shared" si="283"/>
        <v>0</v>
      </c>
      <c r="U1292" s="117" t="e">
        <f t="shared" si="284"/>
        <v>#DIV/0!</v>
      </c>
      <c r="V1292" s="116">
        <f t="shared" si="285"/>
        <v>0</v>
      </c>
      <c r="W1292" s="116" t="e">
        <f t="shared" si="286"/>
        <v>#DIV/0!</v>
      </c>
      <c r="X1292" s="116">
        <f t="shared" si="287"/>
        <v>0</v>
      </c>
      <c r="Y1292" s="116" t="e">
        <f t="shared" si="288"/>
        <v>#DIV/0!</v>
      </c>
      <c r="Z1292" s="180"/>
    </row>
    <row r="1293" spans="1:26" hidden="1" outlineLevel="1">
      <c r="A1293" s="103"/>
      <c r="B1293" s="118" t="s">
        <v>98</v>
      </c>
      <c r="C1293" s="119">
        <v>2213</v>
      </c>
      <c r="D1293" s="120"/>
      <c r="E1293" s="120"/>
      <c r="F1293" s="120"/>
      <c r="G1293" s="120"/>
      <c r="H1293" s="120"/>
      <c r="I1293" s="120"/>
      <c r="J1293" s="158"/>
      <c r="K1293" s="158"/>
      <c r="L1293" s="120"/>
      <c r="M1293" s="120"/>
      <c r="N1293" s="120"/>
      <c r="O1293" s="120"/>
      <c r="P1293" s="120"/>
      <c r="Q1293" s="120"/>
      <c r="R1293" s="116">
        <f t="shared" si="282"/>
        <v>0</v>
      </c>
      <c r="S1293" s="116" t="e">
        <f t="shared" si="279"/>
        <v>#DIV/0!</v>
      </c>
      <c r="T1293" s="117">
        <f t="shared" si="283"/>
        <v>0</v>
      </c>
      <c r="U1293" s="117" t="e">
        <f t="shared" si="284"/>
        <v>#DIV/0!</v>
      </c>
      <c r="V1293" s="116">
        <f t="shared" si="285"/>
        <v>0</v>
      </c>
      <c r="W1293" s="116" t="e">
        <f t="shared" si="286"/>
        <v>#DIV/0!</v>
      </c>
      <c r="X1293" s="116">
        <f t="shared" si="287"/>
        <v>0</v>
      </c>
      <c r="Y1293" s="116" t="e">
        <f t="shared" si="288"/>
        <v>#DIV/0!</v>
      </c>
      <c r="Z1293" s="180"/>
    </row>
    <row r="1294" spans="1:26" hidden="1" outlineLevel="1">
      <c r="A1294" s="103"/>
      <c r="B1294" s="118" t="s">
        <v>99</v>
      </c>
      <c r="C1294" s="119">
        <v>2214</v>
      </c>
      <c r="D1294" s="120"/>
      <c r="E1294" s="120"/>
      <c r="F1294" s="120"/>
      <c r="G1294" s="120"/>
      <c r="H1294" s="120"/>
      <c r="I1294" s="120"/>
      <c r="J1294" s="158"/>
      <c r="K1294" s="158"/>
      <c r="L1294" s="120"/>
      <c r="M1294" s="120"/>
      <c r="N1294" s="120"/>
      <c r="O1294" s="120"/>
      <c r="P1294" s="120"/>
      <c r="Q1294" s="120"/>
      <c r="R1294" s="116">
        <f t="shared" si="282"/>
        <v>0</v>
      </c>
      <c r="S1294" s="116" t="e">
        <f t="shared" si="279"/>
        <v>#DIV/0!</v>
      </c>
      <c r="T1294" s="117">
        <f t="shared" si="283"/>
        <v>0</v>
      </c>
      <c r="U1294" s="117" t="e">
        <f t="shared" si="284"/>
        <v>#DIV/0!</v>
      </c>
      <c r="V1294" s="116">
        <f t="shared" si="285"/>
        <v>0</v>
      </c>
      <c r="W1294" s="116" t="e">
        <f t="shared" si="286"/>
        <v>#DIV/0!</v>
      </c>
      <c r="X1294" s="116">
        <f t="shared" si="287"/>
        <v>0</v>
      </c>
      <c r="Y1294" s="116" t="e">
        <f t="shared" si="288"/>
        <v>#DIV/0!</v>
      </c>
      <c r="Z1294" s="180"/>
    </row>
    <row r="1295" spans="1:26" hidden="1" outlineLevel="1">
      <c r="A1295" s="103"/>
      <c r="B1295" s="161" t="s">
        <v>100</v>
      </c>
      <c r="C1295" s="124">
        <v>2215</v>
      </c>
      <c r="D1295" s="125">
        <f>D1296+D1297+D1298+D1299</f>
        <v>0</v>
      </c>
      <c r="E1295" s="125">
        <f>E1297</f>
        <v>50</v>
      </c>
      <c r="F1295" s="125">
        <f t="shared" ref="F1295:Q1295" si="291">F1296+F1297+F1298+F1299</f>
        <v>0</v>
      </c>
      <c r="G1295" s="125">
        <f t="shared" si="291"/>
        <v>169</v>
      </c>
      <c r="H1295" s="125">
        <f>H1296+H1297+H1298+H1299</f>
        <v>0</v>
      </c>
      <c r="I1295" s="125">
        <f>I1296+I1297+I1298+I1299</f>
        <v>182.7</v>
      </c>
      <c r="J1295" s="194">
        <f t="shared" si="291"/>
        <v>0</v>
      </c>
      <c r="K1295" s="163">
        <f t="shared" si="291"/>
        <v>28.643000000000001</v>
      </c>
      <c r="L1295" s="125">
        <f t="shared" si="291"/>
        <v>0</v>
      </c>
      <c r="M1295" s="125">
        <f t="shared" si="291"/>
        <v>0</v>
      </c>
      <c r="N1295" s="125">
        <f t="shared" si="291"/>
        <v>0</v>
      </c>
      <c r="O1295" s="125">
        <f t="shared" si="291"/>
        <v>0</v>
      </c>
      <c r="P1295" s="125">
        <f t="shared" si="291"/>
        <v>0</v>
      </c>
      <c r="Q1295" s="125">
        <f t="shared" si="291"/>
        <v>0</v>
      </c>
      <c r="R1295" s="116">
        <f t="shared" si="282"/>
        <v>0</v>
      </c>
      <c r="S1295" s="116" t="e">
        <f t="shared" si="279"/>
        <v>#DIV/0!</v>
      </c>
      <c r="T1295" s="117">
        <f t="shared" si="283"/>
        <v>0</v>
      </c>
      <c r="U1295" s="117" t="e">
        <f t="shared" si="284"/>
        <v>#DIV/0!</v>
      </c>
      <c r="V1295" s="116">
        <f t="shared" si="285"/>
        <v>0</v>
      </c>
      <c r="W1295" s="116" t="e">
        <f t="shared" si="286"/>
        <v>#DIV/0!</v>
      </c>
      <c r="X1295" s="116">
        <f t="shared" si="287"/>
        <v>0</v>
      </c>
      <c r="Y1295" s="116" t="e">
        <f t="shared" si="288"/>
        <v>#DIV/0!</v>
      </c>
      <c r="Z1295" s="180"/>
    </row>
    <row r="1296" spans="1:26" hidden="1" outlineLevel="1">
      <c r="A1296" s="103"/>
      <c r="B1296" s="126" t="s">
        <v>136</v>
      </c>
      <c r="C1296" s="119">
        <v>22151</v>
      </c>
      <c r="D1296" s="120"/>
      <c r="E1296" s="120"/>
      <c r="F1296" s="120"/>
      <c r="G1296" s="120"/>
      <c r="H1296" s="120"/>
      <c r="I1296" s="120"/>
      <c r="J1296" s="158"/>
      <c r="K1296" s="158"/>
      <c r="L1296" s="120"/>
      <c r="M1296" s="120"/>
      <c r="N1296" s="120"/>
      <c r="O1296" s="120"/>
      <c r="P1296" s="120"/>
      <c r="Q1296" s="120"/>
      <c r="R1296" s="116">
        <f t="shared" si="282"/>
        <v>0</v>
      </c>
      <c r="S1296" s="116" t="e">
        <f t="shared" ref="S1296:S1359" si="292">+F1296/D1296*100</f>
        <v>#DIV/0!</v>
      </c>
      <c r="T1296" s="117">
        <f t="shared" si="283"/>
        <v>0</v>
      </c>
      <c r="U1296" s="117" t="e">
        <f t="shared" si="284"/>
        <v>#DIV/0!</v>
      </c>
      <c r="V1296" s="116">
        <f t="shared" si="285"/>
        <v>0</v>
      </c>
      <c r="W1296" s="116" t="e">
        <f t="shared" si="286"/>
        <v>#DIV/0!</v>
      </c>
      <c r="X1296" s="116">
        <f t="shared" si="287"/>
        <v>0</v>
      </c>
      <c r="Y1296" s="116" t="e">
        <f t="shared" si="288"/>
        <v>#DIV/0!</v>
      </c>
      <c r="Z1296" s="180"/>
    </row>
    <row r="1297" spans="1:26" hidden="1" outlineLevel="1">
      <c r="A1297" s="103"/>
      <c r="B1297" s="126" t="s">
        <v>137</v>
      </c>
      <c r="C1297" s="119">
        <v>22152</v>
      </c>
      <c r="D1297" s="120"/>
      <c r="E1297" s="120">
        <v>50</v>
      </c>
      <c r="F1297" s="120"/>
      <c r="G1297" s="120"/>
      <c r="H1297" s="120"/>
      <c r="I1297" s="120"/>
      <c r="J1297" s="158"/>
      <c r="K1297" s="158">
        <v>28.643000000000001</v>
      </c>
      <c r="L1297" s="120"/>
      <c r="M1297" s="120"/>
      <c r="N1297" s="120"/>
      <c r="O1297" s="120"/>
      <c r="P1297" s="120"/>
      <c r="Q1297" s="120"/>
      <c r="R1297" s="116">
        <f t="shared" si="282"/>
        <v>0</v>
      </c>
      <c r="S1297" s="116" t="e">
        <f t="shared" si="292"/>
        <v>#DIV/0!</v>
      </c>
      <c r="T1297" s="117">
        <f t="shared" si="283"/>
        <v>0</v>
      </c>
      <c r="U1297" s="117" t="e">
        <f t="shared" si="284"/>
        <v>#DIV/0!</v>
      </c>
      <c r="V1297" s="116">
        <f t="shared" si="285"/>
        <v>0</v>
      </c>
      <c r="W1297" s="116" t="e">
        <f t="shared" si="286"/>
        <v>#DIV/0!</v>
      </c>
      <c r="X1297" s="116">
        <f t="shared" si="287"/>
        <v>0</v>
      </c>
      <c r="Y1297" s="116" t="e">
        <f t="shared" si="288"/>
        <v>#DIV/0!</v>
      </c>
      <c r="Z1297" s="180"/>
    </row>
    <row r="1298" spans="1:26" hidden="1" outlineLevel="1">
      <c r="A1298" s="103"/>
      <c r="B1298" s="126" t="s">
        <v>103</v>
      </c>
      <c r="C1298" s="119">
        <v>22153</v>
      </c>
      <c r="D1298" s="120"/>
      <c r="E1298" s="120"/>
      <c r="F1298" s="120"/>
      <c r="G1298" s="120"/>
      <c r="H1298" s="120"/>
      <c r="I1298" s="120"/>
      <c r="J1298" s="158"/>
      <c r="K1298" s="158"/>
      <c r="L1298" s="120"/>
      <c r="M1298" s="120"/>
      <c r="N1298" s="120"/>
      <c r="O1298" s="120"/>
      <c r="P1298" s="120"/>
      <c r="Q1298" s="120"/>
      <c r="R1298" s="116">
        <f t="shared" si="282"/>
        <v>0</v>
      </c>
      <c r="S1298" s="116" t="e">
        <f t="shared" si="292"/>
        <v>#DIV/0!</v>
      </c>
      <c r="T1298" s="117">
        <f t="shared" si="283"/>
        <v>0</v>
      </c>
      <c r="U1298" s="117" t="e">
        <f t="shared" si="284"/>
        <v>#DIV/0!</v>
      </c>
      <c r="V1298" s="116">
        <f t="shared" si="285"/>
        <v>0</v>
      </c>
      <c r="W1298" s="116" t="e">
        <f t="shared" si="286"/>
        <v>#DIV/0!</v>
      </c>
      <c r="X1298" s="116">
        <f t="shared" si="287"/>
        <v>0</v>
      </c>
      <c r="Y1298" s="116" t="e">
        <f t="shared" si="288"/>
        <v>#DIV/0!</v>
      </c>
      <c r="Z1298" s="180"/>
    </row>
    <row r="1299" spans="1:26" hidden="1" outlineLevel="1">
      <c r="A1299" s="103"/>
      <c r="B1299" s="126" t="s">
        <v>138</v>
      </c>
      <c r="C1299" s="119">
        <v>22154</v>
      </c>
      <c r="D1299" s="120"/>
      <c r="E1299" s="120"/>
      <c r="F1299" s="120"/>
      <c r="G1299" s="120">
        <v>169</v>
      </c>
      <c r="H1299" s="120"/>
      <c r="I1299" s="120">
        <v>182.7</v>
      </c>
      <c r="J1299" s="158"/>
      <c r="K1299" s="158"/>
      <c r="L1299" s="120"/>
      <c r="M1299" s="120"/>
      <c r="N1299" s="120"/>
      <c r="O1299" s="120"/>
      <c r="P1299" s="120"/>
      <c r="Q1299" s="120"/>
      <c r="R1299" s="116">
        <f t="shared" si="282"/>
        <v>0</v>
      </c>
      <c r="S1299" s="116" t="e">
        <f t="shared" si="292"/>
        <v>#DIV/0!</v>
      </c>
      <c r="T1299" s="117">
        <f t="shared" si="283"/>
        <v>0</v>
      </c>
      <c r="U1299" s="117" t="e">
        <f t="shared" si="284"/>
        <v>#DIV/0!</v>
      </c>
      <c r="V1299" s="116">
        <f t="shared" si="285"/>
        <v>0</v>
      </c>
      <c r="W1299" s="116" t="e">
        <f t="shared" si="286"/>
        <v>#DIV/0!</v>
      </c>
      <c r="X1299" s="116">
        <f t="shared" si="287"/>
        <v>0</v>
      </c>
      <c r="Y1299" s="116" t="e">
        <f t="shared" si="288"/>
        <v>#DIV/0!</v>
      </c>
      <c r="Z1299" s="180"/>
    </row>
    <row r="1300" spans="1:26" hidden="1" outlineLevel="1">
      <c r="A1300" s="103"/>
      <c r="B1300" s="122" t="s">
        <v>105</v>
      </c>
      <c r="C1300" s="119">
        <v>2217</v>
      </c>
      <c r="D1300" s="120"/>
      <c r="E1300" s="120"/>
      <c r="F1300" s="120"/>
      <c r="G1300" s="120">
        <v>10</v>
      </c>
      <c r="H1300" s="120"/>
      <c r="I1300" s="120">
        <v>10</v>
      </c>
      <c r="J1300" s="158"/>
      <c r="K1300" s="158"/>
      <c r="L1300" s="120"/>
      <c r="M1300" s="120"/>
      <c r="N1300" s="120"/>
      <c r="O1300" s="120"/>
      <c r="P1300" s="120"/>
      <c r="Q1300" s="120"/>
      <c r="R1300" s="116">
        <f t="shared" si="282"/>
        <v>0</v>
      </c>
      <c r="S1300" s="116" t="e">
        <f t="shared" si="292"/>
        <v>#DIV/0!</v>
      </c>
      <c r="T1300" s="117">
        <f t="shared" si="283"/>
        <v>0</v>
      </c>
      <c r="U1300" s="117" t="e">
        <f t="shared" si="284"/>
        <v>#DIV/0!</v>
      </c>
      <c r="V1300" s="116">
        <f t="shared" si="285"/>
        <v>0</v>
      </c>
      <c r="W1300" s="116" t="e">
        <f t="shared" si="286"/>
        <v>#DIV/0!</v>
      </c>
      <c r="X1300" s="116">
        <f t="shared" si="287"/>
        <v>0</v>
      </c>
      <c r="Y1300" s="116" t="e">
        <f t="shared" si="288"/>
        <v>#DIV/0!</v>
      </c>
      <c r="Z1300" s="180"/>
    </row>
    <row r="1301" spans="1:26" hidden="1" outlineLevel="1">
      <c r="A1301" s="103"/>
      <c r="B1301" s="118" t="s">
        <v>106</v>
      </c>
      <c r="C1301" s="119">
        <v>2218</v>
      </c>
      <c r="D1301" s="120"/>
      <c r="E1301" s="120"/>
      <c r="F1301" s="120"/>
      <c r="G1301" s="120"/>
      <c r="H1301" s="120"/>
      <c r="I1301" s="120"/>
      <c r="J1301" s="158"/>
      <c r="K1301" s="158"/>
      <c r="L1301" s="120"/>
      <c r="M1301" s="120"/>
      <c r="N1301" s="120"/>
      <c r="O1301" s="120"/>
      <c r="P1301" s="120"/>
      <c r="Q1301" s="120"/>
      <c r="R1301" s="116">
        <f t="shared" si="282"/>
        <v>0</v>
      </c>
      <c r="S1301" s="116" t="e">
        <f t="shared" si="292"/>
        <v>#DIV/0!</v>
      </c>
      <c r="T1301" s="117">
        <f t="shared" si="283"/>
        <v>0</v>
      </c>
      <c r="U1301" s="117" t="e">
        <f t="shared" si="284"/>
        <v>#DIV/0!</v>
      </c>
      <c r="V1301" s="116">
        <f t="shared" si="285"/>
        <v>0</v>
      </c>
      <c r="W1301" s="116" t="e">
        <f t="shared" si="286"/>
        <v>#DIV/0!</v>
      </c>
      <c r="X1301" s="116">
        <f t="shared" si="287"/>
        <v>0</v>
      </c>
      <c r="Y1301" s="116" t="e">
        <f t="shared" si="288"/>
        <v>#DIV/0!</v>
      </c>
      <c r="Z1301" s="180"/>
    </row>
    <row r="1302" spans="1:26" hidden="1" outlineLevel="1">
      <c r="A1302" s="103"/>
      <c r="B1302" s="118" t="s">
        <v>139</v>
      </c>
      <c r="C1302" s="119">
        <v>2221</v>
      </c>
      <c r="D1302" s="120"/>
      <c r="E1302" s="120">
        <v>111.9</v>
      </c>
      <c r="F1302" s="120"/>
      <c r="G1302" s="120">
        <v>200</v>
      </c>
      <c r="H1302" s="120"/>
      <c r="I1302" s="120">
        <v>200</v>
      </c>
      <c r="J1302" s="158"/>
      <c r="K1302" s="158"/>
      <c r="L1302" s="120"/>
      <c r="M1302" s="120"/>
      <c r="N1302" s="120"/>
      <c r="O1302" s="120"/>
      <c r="P1302" s="120"/>
      <c r="Q1302" s="120"/>
      <c r="R1302" s="116">
        <f t="shared" si="282"/>
        <v>0</v>
      </c>
      <c r="S1302" s="116" t="e">
        <f t="shared" si="292"/>
        <v>#DIV/0!</v>
      </c>
      <c r="T1302" s="117">
        <f t="shared" si="283"/>
        <v>0</v>
      </c>
      <c r="U1302" s="117" t="e">
        <f t="shared" si="284"/>
        <v>#DIV/0!</v>
      </c>
      <c r="V1302" s="116">
        <f t="shared" si="285"/>
        <v>0</v>
      </c>
      <c r="W1302" s="116" t="e">
        <f t="shared" si="286"/>
        <v>#DIV/0!</v>
      </c>
      <c r="X1302" s="116">
        <f t="shared" si="287"/>
        <v>0</v>
      </c>
      <c r="Y1302" s="116" t="e">
        <f t="shared" si="288"/>
        <v>#DIV/0!</v>
      </c>
      <c r="Z1302" s="180"/>
    </row>
    <row r="1303" spans="1:26" ht="25.5" hidden="1" outlineLevel="1">
      <c r="A1303" s="103"/>
      <c r="B1303" s="128" t="s">
        <v>108</v>
      </c>
      <c r="C1303" s="119">
        <v>2222</v>
      </c>
      <c r="D1303" s="120"/>
      <c r="E1303" s="120">
        <v>158.55000000000001</v>
      </c>
      <c r="F1303" s="120"/>
      <c r="G1303" s="120">
        <v>223.5</v>
      </c>
      <c r="H1303" s="120"/>
      <c r="I1303" s="120">
        <v>223.5</v>
      </c>
      <c r="J1303" s="158"/>
      <c r="K1303" s="158"/>
      <c r="L1303" s="120"/>
      <c r="M1303" s="120"/>
      <c r="N1303" s="120"/>
      <c r="O1303" s="120"/>
      <c r="P1303" s="120"/>
      <c r="Q1303" s="120"/>
      <c r="R1303" s="116">
        <f t="shared" si="282"/>
        <v>0</v>
      </c>
      <c r="S1303" s="116" t="e">
        <f t="shared" si="292"/>
        <v>#DIV/0!</v>
      </c>
      <c r="T1303" s="117">
        <f t="shared" si="283"/>
        <v>0</v>
      </c>
      <c r="U1303" s="117" t="e">
        <f t="shared" si="284"/>
        <v>#DIV/0!</v>
      </c>
      <c r="V1303" s="116">
        <f t="shared" si="285"/>
        <v>0</v>
      </c>
      <c r="W1303" s="116" t="e">
        <f t="shared" si="286"/>
        <v>#DIV/0!</v>
      </c>
      <c r="X1303" s="116">
        <f t="shared" si="287"/>
        <v>0</v>
      </c>
      <c r="Y1303" s="116" t="e">
        <f t="shared" si="288"/>
        <v>#DIV/0!</v>
      </c>
      <c r="Z1303" s="180"/>
    </row>
    <row r="1304" spans="1:26" ht="25.5" hidden="1" outlineLevel="1">
      <c r="A1304" s="103"/>
      <c r="B1304" s="119" t="s">
        <v>185</v>
      </c>
      <c r="C1304" s="119">
        <v>2223</v>
      </c>
      <c r="D1304" s="120"/>
      <c r="E1304" s="120"/>
      <c r="F1304" s="120"/>
      <c r="G1304" s="120"/>
      <c r="H1304" s="120"/>
      <c r="I1304" s="120"/>
      <c r="J1304" s="158"/>
      <c r="K1304" s="158"/>
      <c r="L1304" s="120"/>
      <c r="M1304" s="120"/>
      <c r="N1304" s="120"/>
      <c r="O1304" s="120"/>
      <c r="P1304" s="120"/>
      <c r="Q1304" s="120"/>
      <c r="R1304" s="116">
        <f t="shared" si="282"/>
        <v>0</v>
      </c>
      <c r="S1304" s="116" t="e">
        <f t="shared" si="292"/>
        <v>#DIV/0!</v>
      </c>
      <c r="T1304" s="117">
        <f t="shared" si="283"/>
        <v>0</v>
      </c>
      <c r="U1304" s="117" t="e">
        <f t="shared" si="284"/>
        <v>#DIV/0!</v>
      </c>
      <c r="V1304" s="116">
        <f t="shared" si="285"/>
        <v>0</v>
      </c>
      <c r="W1304" s="116" t="e">
        <f t="shared" si="286"/>
        <v>#DIV/0!</v>
      </c>
      <c r="X1304" s="116">
        <f t="shared" si="287"/>
        <v>0</v>
      </c>
      <c r="Y1304" s="116" t="e">
        <f t="shared" si="288"/>
        <v>#DIV/0!</v>
      </c>
      <c r="Z1304" s="180"/>
    </row>
    <row r="1305" spans="1:26" hidden="1" outlineLevel="1">
      <c r="A1305" s="103"/>
      <c r="B1305" s="128" t="s">
        <v>145</v>
      </c>
      <c r="C1305" s="119">
        <v>2224</v>
      </c>
      <c r="D1305" s="120"/>
      <c r="E1305" s="120"/>
      <c r="F1305" s="120"/>
      <c r="G1305" s="120"/>
      <c r="H1305" s="120"/>
      <c r="I1305" s="120"/>
      <c r="J1305" s="158"/>
      <c r="K1305" s="158"/>
      <c r="L1305" s="120"/>
      <c r="M1305" s="120"/>
      <c r="N1305" s="120"/>
      <c r="O1305" s="120"/>
      <c r="P1305" s="120"/>
      <c r="Q1305" s="120"/>
      <c r="R1305" s="116">
        <f t="shared" si="282"/>
        <v>0</v>
      </c>
      <c r="S1305" s="116" t="e">
        <f t="shared" si="292"/>
        <v>#DIV/0!</v>
      </c>
      <c r="T1305" s="117">
        <f t="shared" si="283"/>
        <v>0</v>
      </c>
      <c r="U1305" s="117" t="e">
        <f t="shared" si="284"/>
        <v>#DIV/0!</v>
      </c>
      <c r="V1305" s="116">
        <f t="shared" si="285"/>
        <v>0</v>
      </c>
      <c r="W1305" s="116" t="e">
        <f t="shared" si="286"/>
        <v>#DIV/0!</v>
      </c>
      <c r="X1305" s="116">
        <f t="shared" si="287"/>
        <v>0</v>
      </c>
      <c r="Y1305" s="116" t="e">
        <f t="shared" si="288"/>
        <v>#DIV/0!</v>
      </c>
      <c r="Z1305" s="180"/>
    </row>
    <row r="1306" spans="1:26" hidden="1" outlineLevel="1">
      <c r="A1306" s="103"/>
      <c r="B1306" s="128" t="s">
        <v>140</v>
      </c>
      <c r="C1306" s="119">
        <v>2225</v>
      </c>
      <c r="D1306" s="120"/>
      <c r="E1306" s="120"/>
      <c r="F1306" s="120"/>
      <c r="G1306" s="120"/>
      <c r="H1306" s="120"/>
      <c r="I1306" s="120"/>
      <c r="J1306" s="158"/>
      <c r="K1306" s="158"/>
      <c r="L1306" s="120"/>
      <c r="M1306" s="120"/>
      <c r="N1306" s="120"/>
      <c r="O1306" s="120"/>
      <c r="P1306" s="120"/>
      <c r="Q1306" s="120"/>
      <c r="R1306" s="116">
        <f t="shared" si="282"/>
        <v>0</v>
      </c>
      <c r="S1306" s="116" t="e">
        <f t="shared" si="292"/>
        <v>#DIV/0!</v>
      </c>
      <c r="T1306" s="117">
        <f t="shared" si="283"/>
        <v>0</v>
      </c>
      <c r="U1306" s="117" t="e">
        <f t="shared" si="284"/>
        <v>#DIV/0!</v>
      </c>
      <c r="V1306" s="116">
        <f t="shared" si="285"/>
        <v>0</v>
      </c>
      <c r="W1306" s="116" t="e">
        <f t="shared" si="286"/>
        <v>#DIV/0!</v>
      </c>
      <c r="X1306" s="116">
        <f t="shared" si="287"/>
        <v>0</v>
      </c>
      <c r="Y1306" s="116" t="e">
        <f t="shared" si="288"/>
        <v>#DIV/0!</v>
      </c>
      <c r="Z1306" s="180"/>
    </row>
    <row r="1307" spans="1:26" hidden="1" outlineLevel="1">
      <c r="A1307" s="103"/>
      <c r="B1307" s="128" t="s">
        <v>141</v>
      </c>
      <c r="C1307" s="119">
        <v>2231</v>
      </c>
      <c r="D1307" s="120"/>
      <c r="E1307" s="120">
        <f>E1308+E1309</f>
        <v>547.33199999999999</v>
      </c>
      <c r="F1307" s="120"/>
      <c r="G1307" s="120"/>
      <c r="H1307" s="120"/>
      <c r="I1307" s="120"/>
      <c r="J1307" s="158"/>
      <c r="K1307" s="158"/>
      <c r="L1307" s="120"/>
      <c r="M1307" s="120"/>
      <c r="N1307" s="120"/>
      <c r="O1307" s="120"/>
      <c r="P1307" s="120"/>
      <c r="Q1307" s="120"/>
      <c r="R1307" s="116">
        <f t="shared" si="282"/>
        <v>0</v>
      </c>
      <c r="S1307" s="116" t="e">
        <f t="shared" si="292"/>
        <v>#DIV/0!</v>
      </c>
      <c r="T1307" s="117">
        <f t="shared" si="283"/>
        <v>0</v>
      </c>
      <c r="U1307" s="117" t="e">
        <f t="shared" si="284"/>
        <v>#DIV/0!</v>
      </c>
      <c r="V1307" s="116">
        <f t="shared" si="285"/>
        <v>0</v>
      </c>
      <c r="W1307" s="116" t="e">
        <f t="shared" si="286"/>
        <v>#DIV/0!</v>
      </c>
      <c r="X1307" s="116">
        <f t="shared" si="287"/>
        <v>0</v>
      </c>
      <c r="Y1307" s="116" t="e">
        <f t="shared" si="288"/>
        <v>#DIV/0!</v>
      </c>
      <c r="Z1307" s="180"/>
    </row>
    <row r="1308" spans="1:26" hidden="1" outlineLevel="1">
      <c r="A1308" s="103"/>
      <c r="B1308" s="128" t="s">
        <v>113</v>
      </c>
      <c r="C1308" s="119">
        <v>22311100</v>
      </c>
      <c r="D1308" s="120"/>
      <c r="E1308" s="120">
        <v>54.031999999999996</v>
      </c>
      <c r="F1308" s="120"/>
      <c r="G1308" s="120">
        <v>690</v>
      </c>
      <c r="H1308" s="120"/>
      <c r="I1308" s="120">
        <v>690</v>
      </c>
      <c r="J1308" s="158"/>
      <c r="K1308" s="158">
        <v>10</v>
      </c>
      <c r="L1308" s="120"/>
      <c r="M1308" s="120"/>
      <c r="N1308" s="120"/>
      <c r="O1308" s="120"/>
      <c r="P1308" s="120"/>
      <c r="Q1308" s="120"/>
      <c r="R1308" s="116">
        <f t="shared" si="282"/>
        <v>0</v>
      </c>
      <c r="S1308" s="116" t="e">
        <f t="shared" si="292"/>
        <v>#DIV/0!</v>
      </c>
      <c r="T1308" s="117">
        <f t="shared" si="283"/>
        <v>0</v>
      </c>
      <c r="U1308" s="117" t="e">
        <f t="shared" si="284"/>
        <v>#DIV/0!</v>
      </c>
      <c r="V1308" s="116">
        <f t="shared" si="285"/>
        <v>0</v>
      </c>
      <c r="W1308" s="116" t="e">
        <f t="shared" si="286"/>
        <v>#DIV/0!</v>
      </c>
      <c r="X1308" s="116">
        <f t="shared" si="287"/>
        <v>0</v>
      </c>
      <c r="Y1308" s="116" t="e">
        <f t="shared" si="288"/>
        <v>#DIV/0!</v>
      </c>
      <c r="Z1308" s="180"/>
    </row>
    <row r="1309" spans="1:26" hidden="1" outlineLevel="1">
      <c r="A1309" s="103"/>
      <c r="B1309" s="128" t="s">
        <v>114</v>
      </c>
      <c r="C1309" s="119">
        <v>22311200</v>
      </c>
      <c r="D1309" s="120"/>
      <c r="E1309" s="120">
        <v>493.3</v>
      </c>
      <c r="F1309" s="120"/>
      <c r="G1309" s="120">
        <v>50</v>
      </c>
      <c r="H1309" s="120"/>
      <c r="I1309" s="120">
        <v>50</v>
      </c>
      <c r="J1309" s="158"/>
      <c r="K1309" s="158">
        <v>124.9</v>
      </c>
      <c r="L1309" s="120"/>
      <c r="M1309" s="120"/>
      <c r="N1309" s="120"/>
      <c r="O1309" s="120"/>
      <c r="P1309" s="120"/>
      <c r="Q1309" s="120"/>
      <c r="R1309" s="116">
        <f t="shared" si="282"/>
        <v>0</v>
      </c>
      <c r="S1309" s="116" t="e">
        <f t="shared" si="292"/>
        <v>#DIV/0!</v>
      </c>
      <c r="T1309" s="117">
        <f t="shared" si="283"/>
        <v>0</v>
      </c>
      <c r="U1309" s="117" t="e">
        <f t="shared" si="284"/>
        <v>#DIV/0!</v>
      </c>
      <c r="V1309" s="116">
        <f t="shared" si="285"/>
        <v>0</v>
      </c>
      <c r="W1309" s="116" t="e">
        <f t="shared" si="286"/>
        <v>#DIV/0!</v>
      </c>
      <c r="X1309" s="116">
        <f t="shared" si="287"/>
        <v>0</v>
      </c>
      <c r="Y1309" s="116" t="e">
        <f t="shared" si="288"/>
        <v>#DIV/0!</v>
      </c>
      <c r="Z1309" s="180"/>
    </row>
    <row r="1310" spans="1:26" ht="25.5" hidden="1" outlineLevel="1">
      <c r="A1310" s="103"/>
      <c r="B1310" s="128" t="s">
        <v>115</v>
      </c>
      <c r="C1310" s="119">
        <v>22311300</v>
      </c>
      <c r="D1310" s="120"/>
      <c r="E1310" s="120"/>
      <c r="F1310" s="120"/>
      <c r="G1310" s="120"/>
      <c r="H1310" s="120"/>
      <c r="I1310" s="120"/>
      <c r="J1310" s="158"/>
      <c r="K1310" s="158"/>
      <c r="L1310" s="120"/>
      <c r="M1310" s="120"/>
      <c r="N1310" s="120"/>
      <c r="O1310" s="120"/>
      <c r="P1310" s="120"/>
      <c r="Q1310" s="120"/>
      <c r="R1310" s="116">
        <f t="shared" si="282"/>
        <v>0</v>
      </c>
      <c r="S1310" s="116" t="e">
        <f t="shared" si="292"/>
        <v>#DIV/0!</v>
      </c>
      <c r="T1310" s="117">
        <f t="shared" si="283"/>
        <v>0</v>
      </c>
      <c r="U1310" s="117" t="e">
        <f t="shared" si="284"/>
        <v>#DIV/0!</v>
      </c>
      <c r="V1310" s="116">
        <f t="shared" si="285"/>
        <v>0</v>
      </c>
      <c r="W1310" s="116" t="e">
        <f t="shared" si="286"/>
        <v>#DIV/0!</v>
      </c>
      <c r="X1310" s="116">
        <f t="shared" si="287"/>
        <v>0</v>
      </c>
      <c r="Y1310" s="116" t="e">
        <f t="shared" si="288"/>
        <v>#DIV/0!</v>
      </c>
      <c r="Z1310" s="180"/>
    </row>
    <row r="1311" spans="1:26" hidden="1" outlineLevel="1">
      <c r="A1311" s="103"/>
      <c r="B1311" s="128" t="s">
        <v>116</v>
      </c>
      <c r="C1311" s="119">
        <v>22311400</v>
      </c>
      <c r="D1311" s="120"/>
      <c r="E1311" s="120"/>
      <c r="F1311" s="120"/>
      <c r="G1311" s="120"/>
      <c r="H1311" s="120"/>
      <c r="I1311" s="120"/>
      <c r="J1311" s="158"/>
      <c r="K1311" s="158"/>
      <c r="L1311" s="120"/>
      <c r="M1311" s="120"/>
      <c r="N1311" s="120"/>
      <c r="O1311" s="120"/>
      <c r="P1311" s="120"/>
      <c r="Q1311" s="120"/>
      <c r="R1311" s="116">
        <f t="shared" si="282"/>
        <v>0</v>
      </c>
      <c r="S1311" s="116" t="e">
        <f t="shared" si="292"/>
        <v>#DIV/0!</v>
      </c>
      <c r="T1311" s="117">
        <f t="shared" si="283"/>
        <v>0</v>
      </c>
      <c r="U1311" s="117" t="e">
        <f t="shared" si="284"/>
        <v>#DIV/0!</v>
      </c>
      <c r="V1311" s="116">
        <f t="shared" si="285"/>
        <v>0</v>
      </c>
      <c r="W1311" s="116" t="e">
        <f t="shared" si="286"/>
        <v>#DIV/0!</v>
      </c>
      <c r="X1311" s="116">
        <f t="shared" si="287"/>
        <v>0</v>
      </c>
      <c r="Y1311" s="116" t="e">
        <f t="shared" si="288"/>
        <v>#DIV/0!</v>
      </c>
      <c r="Z1311" s="180"/>
    </row>
    <row r="1312" spans="1:26" hidden="1" outlineLevel="1">
      <c r="A1312" s="103"/>
      <c r="B1312" s="128" t="s">
        <v>117</v>
      </c>
      <c r="C1312" s="119">
        <v>2235</v>
      </c>
      <c r="D1312" s="120"/>
      <c r="E1312" s="120"/>
      <c r="F1312" s="120"/>
      <c r="G1312" s="120"/>
      <c r="H1312" s="120"/>
      <c r="I1312" s="120"/>
      <c r="J1312" s="158"/>
      <c r="K1312" s="158"/>
      <c r="L1312" s="120"/>
      <c r="M1312" s="120"/>
      <c r="N1312" s="120"/>
      <c r="O1312" s="120"/>
      <c r="P1312" s="120"/>
      <c r="Q1312" s="120"/>
      <c r="R1312" s="116">
        <f t="shared" si="282"/>
        <v>0</v>
      </c>
      <c r="S1312" s="116" t="e">
        <f t="shared" si="292"/>
        <v>#DIV/0!</v>
      </c>
      <c r="T1312" s="117">
        <f t="shared" si="283"/>
        <v>0</v>
      </c>
      <c r="U1312" s="117" t="e">
        <f t="shared" si="284"/>
        <v>#DIV/0!</v>
      </c>
      <c r="V1312" s="116">
        <f t="shared" si="285"/>
        <v>0</v>
      </c>
      <c r="W1312" s="116" t="e">
        <f t="shared" si="286"/>
        <v>#DIV/0!</v>
      </c>
      <c r="X1312" s="116">
        <f t="shared" si="287"/>
        <v>0</v>
      </c>
      <c r="Y1312" s="116" t="e">
        <f t="shared" si="288"/>
        <v>#DIV/0!</v>
      </c>
      <c r="Z1312" s="180"/>
    </row>
    <row r="1313" spans="1:26" hidden="1" outlineLevel="1">
      <c r="A1313" s="103"/>
      <c r="B1313" s="118" t="s">
        <v>118</v>
      </c>
      <c r="C1313" s="135">
        <v>2511</v>
      </c>
      <c r="D1313" s="156"/>
      <c r="E1313" s="120"/>
      <c r="F1313" s="120"/>
      <c r="G1313" s="120"/>
      <c r="H1313" s="120"/>
      <c r="I1313" s="120"/>
      <c r="J1313" s="158"/>
      <c r="K1313" s="158"/>
      <c r="L1313" s="120"/>
      <c r="M1313" s="120"/>
      <c r="N1313" s="120"/>
      <c r="O1313" s="120"/>
      <c r="P1313" s="120"/>
      <c r="Q1313" s="120"/>
      <c r="R1313" s="116">
        <f t="shared" si="282"/>
        <v>0</v>
      </c>
      <c r="S1313" s="116" t="e">
        <f t="shared" si="292"/>
        <v>#DIV/0!</v>
      </c>
      <c r="T1313" s="117">
        <f t="shared" si="283"/>
        <v>0</v>
      </c>
      <c r="U1313" s="117" t="e">
        <f t="shared" si="284"/>
        <v>#DIV/0!</v>
      </c>
      <c r="V1313" s="116">
        <f t="shared" si="285"/>
        <v>0</v>
      </c>
      <c r="W1313" s="116" t="e">
        <f t="shared" si="286"/>
        <v>#DIV/0!</v>
      </c>
      <c r="X1313" s="116">
        <f t="shared" si="287"/>
        <v>0</v>
      </c>
      <c r="Y1313" s="116" t="e">
        <f t="shared" si="288"/>
        <v>#DIV/0!</v>
      </c>
      <c r="Z1313" s="180"/>
    </row>
    <row r="1314" spans="1:26" hidden="1" outlineLevel="1">
      <c r="A1314" s="103"/>
      <c r="B1314" s="118" t="s">
        <v>119</v>
      </c>
      <c r="C1314" s="135">
        <v>2512</v>
      </c>
      <c r="D1314" s="120"/>
      <c r="E1314" s="120"/>
      <c r="F1314" s="120"/>
      <c r="G1314" s="120"/>
      <c r="H1314" s="120"/>
      <c r="I1314" s="120"/>
      <c r="J1314" s="158"/>
      <c r="K1314" s="158"/>
      <c r="L1314" s="120"/>
      <c r="M1314" s="120"/>
      <c r="N1314" s="120"/>
      <c r="O1314" s="120"/>
      <c r="P1314" s="120"/>
      <c r="Q1314" s="120"/>
      <c r="R1314" s="116">
        <f t="shared" si="282"/>
        <v>0</v>
      </c>
      <c r="S1314" s="116" t="e">
        <f t="shared" si="292"/>
        <v>#DIV/0!</v>
      </c>
      <c r="T1314" s="117">
        <f t="shared" si="283"/>
        <v>0</v>
      </c>
      <c r="U1314" s="117" t="e">
        <f t="shared" si="284"/>
        <v>#DIV/0!</v>
      </c>
      <c r="V1314" s="116">
        <f t="shared" si="285"/>
        <v>0</v>
      </c>
      <c r="W1314" s="116" t="e">
        <f t="shared" si="286"/>
        <v>#DIV/0!</v>
      </c>
      <c r="X1314" s="116">
        <f t="shared" si="287"/>
        <v>0</v>
      </c>
      <c r="Y1314" s="116" t="e">
        <f t="shared" si="288"/>
        <v>#DIV/0!</v>
      </c>
      <c r="Z1314" s="180"/>
    </row>
    <row r="1315" spans="1:26" hidden="1" outlineLevel="1">
      <c r="A1315" s="103"/>
      <c r="B1315" s="118" t="s">
        <v>146</v>
      </c>
      <c r="C1315" s="135">
        <v>2521</v>
      </c>
      <c r="D1315" s="120"/>
      <c r="E1315" s="120"/>
      <c r="F1315" s="120"/>
      <c r="G1315" s="120"/>
      <c r="H1315" s="120"/>
      <c r="I1315" s="120"/>
      <c r="J1315" s="158"/>
      <c r="K1315" s="158"/>
      <c r="L1315" s="120"/>
      <c r="M1315" s="120"/>
      <c r="N1315" s="120"/>
      <c r="O1315" s="120"/>
      <c r="P1315" s="120"/>
      <c r="Q1315" s="120"/>
      <c r="R1315" s="116">
        <f t="shared" si="282"/>
        <v>0</v>
      </c>
      <c r="S1315" s="116" t="e">
        <f t="shared" si="292"/>
        <v>#DIV/0!</v>
      </c>
      <c r="T1315" s="117">
        <f t="shared" si="283"/>
        <v>0</v>
      </c>
      <c r="U1315" s="117" t="e">
        <f t="shared" si="284"/>
        <v>#DIV/0!</v>
      </c>
      <c r="V1315" s="116">
        <f t="shared" si="285"/>
        <v>0</v>
      </c>
      <c r="W1315" s="116" t="e">
        <f t="shared" si="286"/>
        <v>#DIV/0!</v>
      </c>
      <c r="X1315" s="116">
        <f t="shared" si="287"/>
        <v>0</v>
      </c>
      <c r="Y1315" s="116" t="e">
        <f t="shared" si="288"/>
        <v>#DIV/0!</v>
      </c>
      <c r="Z1315" s="180"/>
    </row>
    <row r="1316" spans="1:26" ht="25.5" hidden="1" outlineLevel="1">
      <c r="A1316" s="103"/>
      <c r="B1316" s="136" t="s">
        <v>121</v>
      </c>
      <c r="C1316" s="119">
        <v>2721</v>
      </c>
      <c r="D1316" s="120"/>
      <c r="E1316" s="120"/>
      <c r="F1316" s="120"/>
      <c r="G1316" s="120"/>
      <c r="H1316" s="120"/>
      <c r="I1316" s="120"/>
      <c r="J1316" s="158"/>
      <c r="K1316" s="158"/>
      <c r="L1316" s="120"/>
      <c r="M1316" s="120"/>
      <c r="N1316" s="120"/>
      <c r="O1316" s="120"/>
      <c r="P1316" s="120"/>
      <c r="Q1316" s="120"/>
      <c r="R1316" s="116">
        <f t="shared" si="282"/>
        <v>0</v>
      </c>
      <c r="S1316" s="116" t="e">
        <f t="shared" si="292"/>
        <v>#DIV/0!</v>
      </c>
      <c r="T1316" s="117">
        <f t="shared" si="283"/>
        <v>0</v>
      </c>
      <c r="U1316" s="117" t="e">
        <f t="shared" si="284"/>
        <v>#DIV/0!</v>
      </c>
      <c r="V1316" s="116">
        <f t="shared" si="285"/>
        <v>0</v>
      </c>
      <c r="W1316" s="116" t="e">
        <f t="shared" si="286"/>
        <v>#DIV/0!</v>
      </c>
      <c r="X1316" s="116">
        <f t="shared" si="287"/>
        <v>0</v>
      </c>
      <c r="Y1316" s="116" t="e">
        <f t="shared" si="288"/>
        <v>#DIV/0!</v>
      </c>
      <c r="Z1316" s="180"/>
    </row>
    <row r="1317" spans="1:26" hidden="1" outlineLevel="1">
      <c r="A1317" s="103"/>
      <c r="B1317" s="140" t="s">
        <v>126</v>
      </c>
      <c r="C1317" s="119"/>
      <c r="D1317" s="141"/>
      <c r="E1317" s="141"/>
      <c r="F1317" s="111"/>
      <c r="G1317" s="141">
        <f>SUM(G1318:G1320)</f>
        <v>200</v>
      </c>
      <c r="H1317" s="111"/>
      <c r="I1317" s="141">
        <f>SUM(I1318:I1320)</f>
        <v>200</v>
      </c>
      <c r="J1317" s="155">
        <f>SUM(J1318:J1320)</f>
        <v>0</v>
      </c>
      <c r="K1317" s="169">
        <f>SUM(K1318:K1320)</f>
        <v>0</v>
      </c>
      <c r="L1317" s="111"/>
      <c r="M1317" s="141">
        <f>SUM(M1318:M1320)</f>
        <v>0</v>
      </c>
      <c r="N1317" s="111"/>
      <c r="O1317" s="141">
        <f>SUM(O1318:O1320)</f>
        <v>0</v>
      </c>
      <c r="P1317" s="111"/>
      <c r="Q1317" s="141">
        <f>SUM(Q1318:Q1320)</f>
        <v>0</v>
      </c>
      <c r="R1317" s="116">
        <f t="shared" si="282"/>
        <v>0</v>
      </c>
      <c r="S1317" s="116" t="e">
        <f t="shared" si="292"/>
        <v>#DIV/0!</v>
      </c>
      <c r="T1317" s="117">
        <f t="shared" si="283"/>
        <v>0</v>
      </c>
      <c r="U1317" s="117" t="e">
        <f t="shared" si="284"/>
        <v>#DIV/0!</v>
      </c>
      <c r="V1317" s="116">
        <f t="shared" si="285"/>
        <v>0</v>
      </c>
      <c r="W1317" s="116" t="e">
        <f t="shared" si="286"/>
        <v>#DIV/0!</v>
      </c>
      <c r="X1317" s="116">
        <f t="shared" si="287"/>
        <v>0</v>
      </c>
      <c r="Y1317" s="116" t="e">
        <f t="shared" si="288"/>
        <v>#DIV/0!</v>
      </c>
      <c r="Z1317" s="180"/>
    </row>
    <row r="1318" spans="1:26" ht="12.75" hidden="1" customHeight="1" outlineLevel="1">
      <c r="A1318" s="103"/>
      <c r="B1318" s="118" t="s">
        <v>127</v>
      </c>
      <c r="C1318" s="119">
        <v>3111</v>
      </c>
      <c r="D1318" s="120"/>
      <c r="E1318" s="120"/>
      <c r="F1318" s="111"/>
      <c r="G1318" s="120"/>
      <c r="H1318" s="111"/>
      <c r="I1318" s="120"/>
      <c r="J1318" s="155"/>
      <c r="K1318" s="158"/>
      <c r="L1318" s="111"/>
      <c r="M1318" s="120"/>
      <c r="N1318" s="111"/>
      <c r="O1318" s="120"/>
      <c r="P1318" s="111"/>
      <c r="Q1318" s="120"/>
      <c r="R1318" s="116">
        <f t="shared" si="282"/>
        <v>0</v>
      </c>
      <c r="S1318" s="116" t="e">
        <f t="shared" si="292"/>
        <v>#DIV/0!</v>
      </c>
      <c r="T1318" s="117">
        <f t="shared" si="283"/>
        <v>0</v>
      </c>
      <c r="U1318" s="117" t="e">
        <f t="shared" si="284"/>
        <v>#DIV/0!</v>
      </c>
      <c r="V1318" s="116">
        <f t="shared" si="285"/>
        <v>0</v>
      </c>
      <c r="W1318" s="116" t="e">
        <f t="shared" si="286"/>
        <v>#DIV/0!</v>
      </c>
      <c r="X1318" s="116">
        <f t="shared" si="287"/>
        <v>0</v>
      </c>
      <c r="Y1318" s="116" t="e">
        <f t="shared" si="288"/>
        <v>#DIV/0!</v>
      </c>
      <c r="Z1318" s="180"/>
    </row>
    <row r="1319" spans="1:26" ht="12.75" hidden="1" customHeight="1" outlineLevel="1">
      <c r="A1319" s="103"/>
      <c r="B1319" s="118" t="s">
        <v>128</v>
      </c>
      <c r="C1319" s="119">
        <v>3112</v>
      </c>
      <c r="D1319" s="120"/>
      <c r="E1319" s="120">
        <v>66.95</v>
      </c>
      <c r="F1319" s="201"/>
      <c r="G1319" s="120">
        <v>200</v>
      </c>
      <c r="H1319" s="201"/>
      <c r="I1319" s="120">
        <v>200</v>
      </c>
      <c r="J1319" s="158"/>
      <c r="K1319" s="158"/>
      <c r="L1319" s="201"/>
      <c r="M1319" s="120"/>
      <c r="N1319" s="201"/>
      <c r="O1319" s="120"/>
      <c r="P1319" s="201"/>
      <c r="Q1319" s="120"/>
      <c r="R1319" s="116">
        <f t="shared" si="282"/>
        <v>0</v>
      </c>
      <c r="S1319" s="116" t="e">
        <f t="shared" si="292"/>
        <v>#DIV/0!</v>
      </c>
      <c r="T1319" s="117">
        <f t="shared" si="283"/>
        <v>0</v>
      </c>
      <c r="U1319" s="117" t="e">
        <f t="shared" si="284"/>
        <v>#DIV/0!</v>
      </c>
      <c r="V1319" s="116">
        <f t="shared" si="285"/>
        <v>0</v>
      </c>
      <c r="W1319" s="116" t="e">
        <f t="shared" si="286"/>
        <v>#DIV/0!</v>
      </c>
      <c r="X1319" s="116">
        <f t="shared" si="287"/>
        <v>0</v>
      </c>
      <c r="Y1319" s="116" t="e">
        <f t="shared" si="288"/>
        <v>#DIV/0!</v>
      </c>
      <c r="Z1319" s="180"/>
    </row>
    <row r="1320" spans="1:26" ht="12.75" hidden="1" customHeight="1" outlineLevel="1">
      <c r="A1320" s="103"/>
      <c r="B1320" s="118" t="s">
        <v>129</v>
      </c>
      <c r="C1320" s="119">
        <v>3113</v>
      </c>
      <c r="D1320" s="120"/>
      <c r="E1320" s="120"/>
      <c r="F1320" s="120"/>
      <c r="G1320" s="120"/>
      <c r="H1320" s="120"/>
      <c r="I1320" s="120"/>
      <c r="J1320" s="158"/>
      <c r="K1320" s="158"/>
      <c r="L1320" s="120"/>
      <c r="M1320" s="120"/>
      <c r="N1320" s="120"/>
      <c r="O1320" s="120"/>
      <c r="P1320" s="120"/>
      <c r="Q1320" s="120"/>
      <c r="R1320" s="116">
        <f t="shared" si="282"/>
        <v>0</v>
      </c>
      <c r="S1320" s="116" t="e">
        <f t="shared" si="292"/>
        <v>#DIV/0!</v>
      </c>
      <c r="T1320" s="117">
        <f t="shared" si="283"/>
        <v>0</v>
      </c>
      <c r="U1320" s="117" t="e">
        <f t="shared" si="284"/>
        <v>#DIV/0!</v>
      </c>
      <c r="V1320" s="116">
        <f t="shared" si="285"/>
        <v>0</v>
      </c>
      <c r="W1320" s="116" t="e">
        <f t="shared" si="286"/>
        <v>#DIV/0!</v>
      </c>
      <c r="X1320" s="116">
        <f t="shared" si="287"/>
        <v>0</v>
      </c>
      <c r="Y1320" s="116" t="e">
        <f t="shared" si="288"/>
        <v>#DIV/0!</v>
      </c>
      <c r="Z1320" s="180"/>
    </row>
    <row r="1321" spans="1:26" outlineLevel="1">
      <c r="A1321" s="103"/>
      <c r="B1321" s="185"/>
      <c r="C1321" s="186"/>
      <c r="D1321" s="120"/>
      <c r="E1321" s="120"/>
      <c r="F1321" s="120"/>
      <c r="G1321" s="120"/>
      <c r="H1321" s="120"/>
      <c r="I1321" s="120"/>
      <c r="J1321" s="158"/>
      <c r="K1321" s="158"/>
      <c r="L1321" s="120"/>
      <c r="M1321" s="120"/>
      <c r="N1321" s="120"/>
      <c r="O1321" s="120"/>
      <c r="P1321" s="120"/>
      <c r="Q1321" s="120"/>
      <c r="R1321" s="116">
        <f t="shared" si="282"/>
        <v>0</v>
      </c>
      <c r="S1321" s="116" t="e">
        <f t="shared" si="292"/>
        <v>#DIV/0!</v>
      </c>
      <c r="T1321" s="117">
        <f t="shared" si="283"/>
        <v>0</v>
      </c>
      <c r="U1321" s="117" t="e">
        <f t="shared" si="284"/>
        <v>#DIV/0!</v>
      </c>
      <c r="V1321" s="116">
        <f t="shared" si="285"/>
        <v>0</v>
      </c>
      <c r="W1321" s="116" t="e">
        <f t="shared" si="286"/>
        <v>#DIV/0!</v>
      </c>
      <c r="X1321" s="116">
        <f t="shared" si="287"/>
        <v>0</v>
      </c>
      <c r="Y1321" s="116" t="e">
        <f t="shared" si="288"/>
        <v>#DIV/0!</v>
      </c>
      <c r="Z1321" s="180"/>
    </row>
    <row r="1322" spans="1:26">
      <c r="A1322" s="103"/>
      <c r="B1322" s="176" t="s">
        <v>199</v>
      </c>
      <c r="C1322" s="154" t="s">
        <v>200</v>
      </c>
      <c r="D1322" s="151"/>
      <c r="E1322" s="151"/>
      <c r="F1322" s="151"/>
      <c r="G1322" s="151"/>
      <c r="H1322" s="151"/>
      <c r="I1322" s="151"/>
      <c r="J1322" s="152"/>
      <c r="K1322" s="152"/>
      <c r="L1322" s="151"/>
      <c r="M1322" s="151"/>
      <c r="N1322" s="151"/>
      <c r="O1322" s="151"/>
      <c r="P1322" s="151"/>
      <c r="Q1322" s="151"/>
      <c r="R1322" s="116">
        <f t="shared" si="282"/>
        <v>0</v>
      </c>
      <c r="S1322" s="116" t="e">
        <f t="shared" si="292"/>
        <v>#DIV/0!</v>
      </c>
      <c r="T1322" s="117">
        <f t="shared" si="283"/>
        <v>0</v>
      </c>
      <c r="U1322" s="117" t="e">
        <f t="shared" si="284"/>
        <v>#DIV/0!</v>
      </c>
      <c r="V1322" s="116">
        <f t="shared" si="285"/>
        <v>0</v>
      </c>
      <c r="W1322" s="116" t="e">
        <f t="shared" si="286"/>
        <v>#DIV/0!</v>
      </c>
      <c r="X1322" s="116">
        <f t="shared" si="287"/>
        <v>0</v>
      </c>
      <c r="Y1322" s="116" t="e">
        <f t="shared" si="288"/>
        <v>#DIV/0!</v>
      </c>
      <c r="Z1322" s="180"/>
    </row>
    <row r="1323" spans="1:26">
      <c r="A1323" s="103"/>
      <c r="B1323" s="176" t="s">
        <v>134</v>
      </c>
      <c r="C1323" s="154"/>
      <c r="D1323" s="111">
        <f t="shared" ref="D1323:Q1323" si="293">SUM(D1324:D1330,D1335:D1352)-D1342</f>
        <v>56556.13900000001</v>
      </c>
      <c r="E1323" s="111">
        <f t="shared" si="293"/>
        <v>1055.4319999999998</v>
      </c>
      <c r="F1323" s="111">
        <f t="shared" si="293"/>
        <v>59865.200000000004</v>
      </c>
      <c r="G1323" s="111">
        <f t="shared" si="293"/>
        <v>2128.1000000000004</v>
      </c>
      <c r="H1323" s="111">
        <f t="shared" si="293"/>
        <v>58959.6</v>
      </c>
      <c r="I1323" s="111">
        <f t="shared" si="293"/>
        <v>2141.8000000000002</v>
      </c>
      <c r="J1323" s="111">
        <f t="shared" si="293"/>
        <v>21416.929</v>
      </c>
      <c r="K1323" s="111">
        <f t="shared" si="293"/>
        <v>165.54299999999998</v>
      </c>
      <c r="L1323" s="111">
        <f t="shared" si="293"/>
        <v>46911.1</v>
      </c>
      <c r="M1323" s="111">
        <f t="shared" si="293"/>
        <v>547.20000000000005</v>
      </c>
      <c r="N1323" s="111">
        <f t="shared" si="293"/>
        <v>47461.399999999994</v>
      </c>
      <c r="O1323" s="111">
        <f t="shared" si="293"/>
        <v>547.20000000000005</v>
      </c>
      <c r="P1323" s="111">
        <f t="shared" si="293"/>
        <v>47461.399999999994</v>
      </c>
      <c r="Q1323" s="111">
        <f t="shared" si="293"/>
        <v>547.20000000000005</v>
      </c>
      <c r="R1323" s="116">
        <f t="shared" si="282"/>
        <v>3309.0609999999942</v>
      </c>
      <c r="S1323" s="116">
        <f t="shared" si="292"/>
        <v>105.85093158498672</v>
      </c>
      <c r="T1323" s="117">
        <f t="shared" si="283"/>
        <v>-12954.100000000006</v>
      </c>
      <c r="U1323" s="117">
        <f t="shared" si="284"/>
        <v>78.361218203563993</v>
      </c>
      <c r="V1323" s="116">
        <f t="shared" si="285"/>
        <v>550.29999999999563</v>
      </c>
      <c r="W1323" s="116">
        <f t="shared" si="286"/>
        <v>101.17306991309091</v>
      </c>
      <c r="X1323" s="116">
        <f t="shared" si="287"/>
        <v>0</v>
      </c>
      <c r="Y1323" s="116">
        <f t="shared" si="288"/>
        <v>100</v>
      </c>
      <c r="Z1323" s="180"/>
    </row>
    <row r="1324" spans="1:26">
      <c r="A1324" s="103"/>
      <c r="B1324" s="118" t="s">
        <v>94</v>
      </c>
      <c r="C1324" s="119">
        <v>2111</v>
      </c>
      <c r="D1324" s="158">
        <f t="shared" ref="D1324:Q1329" si="294">SUM(D1044,D1079,D1114,D1149,D1184,D1219)+D1254+D1289</f>
        <v>15562.098</v>
      </c>
      <c r="E1324" s="158">
        <f t="shared" si="294"/>
        <v>0</v>
      </c>
      <c r="F1324" s="158">
        <f t="shared" si="294"/>
        <v>17190.2</v>
      </c>
      <c r="G1324" s="158">
        <f t="shared" si="294"/>
        <v>0</v>
      </c>
      <c r="H1324" s="158">
        <f t="shared" si="294"/>
        <v>16007.199999999999</v>
      </c>
      <c r="I1324" s="158">
        <f t="shared" si="294"/>
        <v>0</v>
      </c>
      <c r="J1324" s="158">
        <f t="shared" si="294"/>
        <v>6545.3819999999996</v>
      </c>
      <c r="K1324" s="158">
        <f t="shared" si="294"/>
        <v>0</v>
      </c>
      <c r="L1324" s="158">
        <f t="shared" si="294"/>
        <v>15821.900000000001</v>
      </c>
      <c r="M1324" s="158">
        <f t="shared" si="294"/>
        <v>0</v>
      </c>
      <c r="N1324" s="158">
        <f t="shared" si="294"/>
        <v>15821.900000000001</v>
      </c>
      <c r="O1324" s="158">
        <f t="shared" si="294"/>
        <v>0</v>
      </c>
      <c r="P1324" s="158">
        <f t="shared" si="294"/>
        <v>15821.900000000001</v>
      </c>
      <c r="Q1324" s="158">
        <f t="shared" si="294"/>
        <v>0</v>
      </c>
      <c r="R1324" s="116">
        <f t="shared" si="282"/>
        <v>1628.1020000000008</v>
      </c>
      <c r="S1324" s="116">
        <f t="shared" si="292"/>
        <v>110.46196984493994</v>
      </c>
      <c r="T1324" s="117">
        <f t="shared" si="283"/>
        <v>-1368.2999999999993</v>
      </c>
      <c r="U1324" s="117">
        <f t="shared" si="284"/>
        <v>92.040232225337689</v>
      </c>
      <c r="V1324" s="116">
        <f t="shared" si="285"/>
        <v>0</v>
      </c>
      <c r="W1324" s="116">
        <f t="shared" si="286"/>
        <v>100</v>
      </c>
      <c r="X1324" s="116">
        <f t="shared" si="287"/>
        <v>0</v>
      </c>
      <c r="Y1324" s="116">
        <f t="shared" si="288"/>
        <v>100</v>
      </c>
      <c r="Z1324" s="180"/>
    </row>
    <row r="1325" spans="1:26">
      <c r="A1325" s="103"/>
      <c r="B1325" s="118" t="s">
        <v>135</v>
      </c>
      <c r="C1325" s="119">
        <v>2121</v>
      </c>
      <c r="D1325" s="158">
        <f t="shared" si="294"/>
        <v>2434.0329999999999</v>
      </c>
      <c r="E1325" s="158">
        <f t="shared" si="294"/>
        <v>0</v>
      </c>
      <c r="F1325" s="158">
        <f t="shared" si="294"/>
        <v>2673.1000000000004</v>
      </c>
      <c r="G1325" s="158">
        <f t="shared" si="294"/>
        <v>0</v>
      </c>
      <c r="H1325" s="158">
        <f t="shared" si="294"/>
        <v>2468.9000000000005</v>
      </c>
      <c r="I1325" s="158">
        <f t="shared" si="294"/>
        <v>0</v>
      </c>
      <c r="J1325" s="158">
        <f t="shared" si="294"/>
        <v>991.48199999999997</v>
      </c>
      <c r="K1325" s="158">
        <f t="shared" si="294"/>
        <v>0</v>
      </c>
      <c r="L1325" s="158">
        <f t="shared" si="294"/>
        <v>2429.6</v>
      </c>
      <c r="M1325" s="158">
        <f t="shared" si="294"/>
        <v>0</v>
      </c>
      <c r="N1325" s="158">
        <f t="shared" si="294"/>
        <v>2429.6</v>
      </c>
      <c r="O1325" s="158">
        <f t="shared" si="294"/>
        <v>0</v>
      </c>
      <c r="P1325" s="158">
        <f t="shared" si="294"/>
        <v>2429.6</v>
      </c>
      <c r="Q1325" s="158">
        <f t="shared" si="294"/>
        <v>0</v>
      </c>
      <c r="R1325" s="116">
        <f t="shared" si="282"/>
        <v>239.06700000000046</v>
      </c>
      <c r="S1325" s="116">
        <f t="shared" si="292"/>
        <v>109.82184711546641</v>
      </c>
      <c r="T1325" s="117">
        <f t="shared" si="283"/>
        <v>-243.50000000000045</v>
      </c>
      <c r="U1325" s="117">
        <f t="shared" si="284"/>
        <v>90.890726123227694</v>
      </c>
      <c r="V1325" s="116">
        <f t="shared" si="285"/>
        <v>0</v>
      </c>
      <c r="W1325" s="116">
        <f t="shared" si="286"/>
        <v>100</v>
      </c>
      <c r="X1325" s="116">
        <f t="shared" si="287"/>
        <v>0</v>
      </c>
      <c r="Y1325" s="116">
        <f t="shared" si="288"/>
        <v>100</v>
      </c>
      <c r="Z1325" s="180"/>
    </row>
    <row r="1326" spans="1:26">
      <c r="A1326" s="103"/>
      <c r="B1326" s="160" t="s">
        <v>96</v>
      </c>
      <c r="C1326" s="119">
        <v>2211</v>
      </c>
      <c r="D1326" s="158">
        <f t="shared" si="294"/>
        <v>6073.9870000000001</v>
      </c>
      <c r="E1326" s="158">
        <f t="shared" si="294"/>
        <v>0</v>
      </c>
      <c r="F1326" s="158">
        <f t="shared" si="294"/>
        <v>6565</v>
      </c>
      <c r="G1326" s="158">
        <f t="shared" si="294"/>
        <v>0</v>
      </c>
      <c r="H1326" s="158">
        <f t="shared" si="294"/>
        <v>6565</v>
      </c>
      <c r="I1326" s="158">
        <f t="shared" si="294"/>
        <v>0</v>
      </c>
      <c r="J1326" s="158">
        <f t="shared" si="294"/>
        <v>3510.8</v>
      </c>
      <c r="K1326" s="158">
        <f t="shared" si="294"/>
        <v>0</v>
      </c>
      <c r="L1326" s="158">
        <f t="shared" si="294"/>
        <v>6865</v>
      </c>
      <c r="M1326" s="158">
        <f t="shared" si="294"/>
        <v>0</v>
      </c>
      <c r="N1326" s="158">
        <f t="shared" si="294"/>
        <v>6865</v>
      </c>
      <c r="O1326" s="158">
        <f t="shared" si="294"/>
        <v>0</v>
      </c>
      <c r="P1326" s="158">
        <f t="shared" si="294"/>
        <v>6865</v>
      </c>
      <c r="Q1326" s="158">
        <f t="shared" si="294"/>
        <v>0</v>
      </c>
      <c r="R1326" s="116">
        <f t="shared" si="282"/>
        <v>491.01299999999992</v>
      </c>
      <c r="S1326" s="116">
        <f t="shared" si="292"/>
        <v>108.08386649493981</v>
      </c>
      <c r="T1326" s="117">
        <f t="shared" si="283"/>
        <v>300</v>
      </c>
      <c r="U1326" s="117">
        <f t="shared" si="284"/>
        <v>104.56968773800457</v>
      </c>
      <c r="V1326" s="116">
        <f t="shared" si="285"/>
        <v>0</v>
      </c>
      <c r="W1326" s="116">
        <f t="shared" si="286"/>
        <v>100</v>
      </c>
      <c r="X1326" s="116">
        <f t="shared" si="287"/>
        <v>0</v>
      </c>
      <c r="Y1326" s="116">
        <f t="shared" si="288"/>
        <v>100</v>
      </c>
      <c r="Z1326" s="180"/>
    </row>
    <row r="1327" spans="1:26">
      <c r="A1327" s="103"/>
      <c r="B1327" s="122" t="s">
        <v>97</v>
      </c>
      <c r="C1327" s="119">
        <v>2212</v>
      </c>
      <c r="D1327" s="158">
        <f t="shared" si="294"/>
        <v>85.7</v>
      </c>
      <c r="E1327" s="158">
        <f t="shared" si="294"/>
        <v>40.700000000000003</v>
      </c>
      <c r="F1327" s="158">
        <f t="shared" si="294"/>
        <v>435.90000000000003</v>
      </c>
      <c r="G1327" s="158">
        <f t="shared" si="294"/>
        <v>38.4</v>
      </c>
      <c r="H1327" s="158">
        <f t="shared" si="294"/>
        <v>435.90000000000003</v>
      </c>
      <c r="I1327" s="158">
        <f t="shared" si="294"/>
        <v>38.4</v>
      </c>
      <c r="J1327" s="158">
        <f t="shared" si="294"/>
        <v>171</v>
      </c>
      <c r="K1327" s="158">
        <f t="shared" si="294"/>
        <v>2</v>
      </c>
      <c r="L1327" s="158">
        <f t="shared" si="294"/>
        <v>436</v>
      </c>
      <c r="M1327" s="158">
        <f t="shared" si="294"/>
        <v>0</v>
      </c>
      <c r="N1327" s="158">
        <f t="shared" si="294"/>
        <v>436</v>
      </c>
      <c r="O1327" s="158">
        <f t="shared" si="294"/>
        <v>0</v>
      </c>
      <c r="P1327" s="158">
        <f t="shared" si="294"/>
        <v>436</v>
      </c>
      <c r="Q1327" s="158">
        <f t="shared" si="294"/>
        <v>0</v>
      </c>
      <c r="R1327" s="116">
        <f t="shared" si="282"/>
        <v>350.20000000000005</v>
      </c>
      <c r="S1327" s="116">
        <f t="shared" si="292"/>
        <v>508.63477246207702</v>
      </c>
      <c r="T1327" s="117">
        <f t="shared" si="283"/>
        <v>9.9999999999965894E-2</v>
      </c>
      <c r="U1327" s="117">
        <f t="shared" si="284"/>
        <v>100.02294104152327</v>
      </c>
      <c r="V1327" s="116">
        <f t="shared" si="285"/>
        <v>0</v>
      </c>
      <c r="W1327" s="116">
        <f t="shared" si="286"/>
        <v>100</v>
      </c>
      <c r="X1327" s="116">
        <f t="shared" si="287"/>
        <v>0</v>
      </c>
      <c r="Y1327" s="116">
        <f t="shared" si="288"/>
        <v>100</v>
      </c>
      <c r="Z1327" s="180"/>
    </row>
    <row r="1328" spans="1:26">
      <c r="A1328" s="103"/>
      <c r="B1328" s="118" t="s">
        <v>98</v>
      </c>
      <c r="C1328" s="119">
        <v>2213</v>
      </c>
      <c r="D1328" s="158">
        <f t="shared" si="294"/>
        <v>0</v>
      </c>
      <c r="E1328" s="158">
        <f t="shared" si="294"/>
        <v>0</v>
      </c>
      <c r="F1328" s="158">
        <f t="shared" si="294"/>
        <v>0</v>
      </c>
      <c r="G1328" s="158">
        <f t="shared" si="294"/>
        <v>0</v>
      </c>
      <c r="H1328" s="158">
        <f t="shared" si="294"/>
        <v>0</v>
      </c>
      <c r="I1328" s="158">
        <f t="shared" si="294"/>
        <v>0</v>
      </c>
      <c r="J1328" s="158">
        <f t="shared" si="294"/>
        <v>0</v>
      </c>
      <c r="K1328" s="158">
        <f t="shared" si="294"/>
        <v>0</v>
      </c>
      <c r="L1328" s="158">
        <f t="shared" si="294"/>
        <v>0</v>
      </c>
      <c r="M1328" s="158">
        <f t="shared" si="294"/>
        <v>0</v>
      </c>
      <c r="N1328" s="158">
        <f t="shared" si="294"/>
        <v>0</v>
      </c>
      <c r="O1328" s="158">
        <f t="shared" si="294"/>
        <v>0</v>
      </c>
      <c r="P1328" s="158">
        <f t="shared" si="294"/>
        <v>0</v>
      </c>
      <c r="Q1328" s="158">
        <f t="shared" si="294"/>
        <v>0</v>
      </c>
      <c r="R1328" s="116">
        <f t="shared" si="282"/>
        <v>0</v>
      </c>
      <c r="S1328" s="116" t="e">
        <f t="shared" si="292"/>
        <v>#DIV/0!</v>
      </c>
      <c r="T1328" s="117">
        <f t="shared" si="283"/>
        <v>0</v>
      </c>
      <c r="U1328" s="117" t="e">
        <f t="shared" si="284"/>
        <v>#DIV/0!</v>
      </c>
      <c r="V1328" s="116">
        <f t="shared" si="285"/>
        <v>0</v>
      </c>
      <c r="W1328" s="116" t="e">
        <f t="shared" si="286"/>
        <v>#DIV/0!</v>
      </c>
      <c r="X1328" s="116">
        <f t="shared" si="287"/>
        <v>0</v>
      </c>
      <c r="Y1328" s="116" t="e">
        <f t="shared" si="288"/>
        <v>#DIV/0!</v>
      </c>
      <c r="Z1328" s="180"/>
    </row>
    <row r="1329" spans="1:26">
      <c r="A1329" s="103"/>
      <c r="B1329" s="118" t="s">
        <v>99</v>
      </c>
      <c r="C1329" s="119">
        <v>2214</v>
      </c>
      <c r="D1329" s="158">
        <f t="shared" si="294"/>
        <v>170.511</v>
      </c>
      <c r="E1329" s="158">
        <f t="shared" si="294"/>
        <v>0</v>
      </c>
      <c r="F1329" s="158">
        <f t="shared" si="294"/>
        <v>384.3</v>
      </c>
      <c r="G1329" s="158">
        <f t="shared" si="294"/>
        <v>0</v>
      </c>
      <c r="H1329" s="158">
        <f t="shared" si="294"/>
        <v>384.3</v>
      </c>
      <c r="I1329" s="158">
        <f t="shared" si="294"/>
        <v>0</v>
      </c>
      <c r="J1329" s="158">
        <f t="shared" si="294"/>
        <v>162.04000000000002</v>
      </c>
      <c r="K1329" s="158">
        <f t="shared" si="294"/>
        <v>0</v>
      </c>
      <c r="L1329" s="158">
        <f t="shared" si="294"/>
        <v>400.8</v>
      </c>
      <c r="M1329" s="158">
        <f t="shared" si="294"/>
        <v>0</v>
      </c>
      <c r="N1329" s="158">
        <f t="shared" si="294"/>
        <v>447.5</v>
      </c>
      <c r="O1329" s="158">
        <f t="shared" si="294"/>
        <v>0</v>
      </c>
      <c r="P1329" s="158">
        <f t="shared" si="294"/>
        <v>447.5</v>
      </c>
      <c r="Q1329" s="158">
        <f t="shared" si="294"/>
        <v>0</v>
      </c>
      <c r="R1329" s="116">
        <f t="shared" si="282"/>
        <v>213.78900000000002</v>
      </c>
      <c r="S1329" s="116">
        <f t="shared" si="292"/>
        <v>225.381353695656</v>
      </c>
      <c r="T1329" s="117">
        <f t="shared" si="283"/>
        <v>16.5</v>
      </c>
      <c r="U1329" s="117">
        <f t="shared" si="284"/>
        <v>104.29352068696332</v>
      </c>
      <c r="V1329" s="116">
        <f t="shared" si="285"/>
        <v>46.699999999999989</v>
      </c>
      <c r="W1329" s="116">
        <f t="shared" si="286"/>
        <v>111.65169660678642</v>
      </c>
      <c r="X1329" s="116">
        <f t="shared" si="287"/>
        <v>0</v>
      </c>
      <c r="Y1329" s="116">
        <f t="shared" si="288"/>
        <v>100</v>
      </c>
      <c r="Z1329" s="180"/>
    </row>
    <row r="1330" spans="1:26">
      <c r="A1330" s="103"/>
      <c r="B1330" s="161" t="s">
        <v>100</v>
      </c>
      <c r="C1330" s="124">
        <v>2215</v>
      </c>
      <c r="D1330" s="163">
        <f t="shared" ref="D1330:Q1330" si="295">D1331+D1332+D1333+D1334</f>
        <v>6379.9249999999993</v>
      </c>
      <c r="E1330" s="163">
        <f t="shared" si="295"/>
        <v>90</v>
      </c>
      <c r="F1330" s="163">
        <f t="shared" si="295"/>
        <v>17296.599999999999</v>
      </c>
      <c r="G1330" s="163">
        <f t="shared" si="295"/>
        <v>369</v>
      </c>
      <c r="H1330" s="163">
        <f t="shared" si="295"/>
        <v>17828.099999999999</v>
      </c>
      <c r="I1330" s="163">
        <f t="shared" si="295"/>
        <v>382.7</v>
      </c>
      <c r="J1330" s="163">
        <f t="shared" si="295"/>
        <v>4769.4749999999995</v>
      </c>
      <c r="K1330" s="163">
        <f t="shared" si="295"/>
        <v>28.643000000000001</v>
      </c>
      <c r="L1330" s="163">
        <f t="shared" si="295"/>
        <v>5416.1</v>
      </c>
      <c r="M1330" s="163">
        <f t="shared" si="295"/>
        <v>200</v>
      </c>
      <c r="N1330" s="163">
        <f t="shared" si="295"/>
        <v>5622.2</v>
      </c>
      <c r="O1330" s="163">
        <f t="shared" si="295"/>
        <v>200</v>
      </c>
      <c r="P1330" s="163">
        <f t="shared" si="295"/>
        <v>5622.2</v>
      </c>
      <c r="Q1330" s="163">
        <f t="shared" si="295"/>
        <v>200</v>
      </c>
      <c r="R1330" s="116">
        <f t="shared" si="282"/>
        <v>10916.674999999999</v>
      </c>
      <c r="S1330" s="116">
        <f t="shared" si="292"/>
        <v>271.10977009917832</v>
      </c>
      <c r="T1330" s="117">
        <f t="shared" si="283"/>
        <v>-11880.499999999998</v>
      </c>
      <c r="U1330" s="117">
        <f t="shared" si="284"/>
        <v>31.313090433958124</v>
      </c>
      <c r="V1330" s="116">
        <f t="shared" si="285"/>
        <v>206.09999999999945</v>
      </c>
      <c r="W1330" s="116">
        <f t="shared" si="286"/>
        <v>103.80532117206107</v>
      </c>
      <c r="X1330" s="116">
        <f t="shared" si="287"/>
        <v>0</v>
      </c>
      <c r="Y1330" s="116">
        <f t="shared" si="288"/>
        <v>100</v>
      </c>
      <c r="Z1330" s="180"/>
    </row>
    <row r="1331" spans="1:26">
      <c r="A1331" s="103"/>
      <c r="B1331" s="126" t="s">
        <v>136</v>
      </c>
      <c r="C1331" s="119">
        <v>22151</v>
      </c>
      <c r="D1331" s="158">
        <f t="shared" ref="D1331:Q1346" si="296">SUM(D1051,D1086,D1121,D1156,D1191,D1226)+D1261+D1296</f>
        <v>58.6</v>
      </c>
      <c r="E1331" s="158">
        <f t="shared" si="296"/>
        <v>40</v>
      </c>
      <c r="F1331" s="158">
        <f t="shared" si="296"/>
        <v>87.7</v>
      </c>
      <c r="G1331" s="158">
        <f t="shared" si="296"/>
        <v>0</v>
      </c>
      <c r="H1331" s="158">
        <f t="shared" si="296"/>
        <v>23.2</v>
      </c>
      <c r="I1331" s="158">
        <f t="shared" si="296"/>
        <v>0</v>
      </c>
      <c r="J1331" s="158">
        <f t="shared" si="296"/>
        <v>50.6</v>
      </c>
      <c r="K1331" s="158">
        <f t="shared" si="296"/>
        <v>0</v>
      </c>
      <c r="L1331" s="158">
        <f t="shared" si="296"/>
        <v>72.5</v>
      </c>
      <c r="M1331" s="158">
        <f t="shared" si="296"/>
        <v>0</v>
      </c>
      <c r="N1331" s="158">
        <f t="shared" si="296"/>
        <v>111</v>
      </c>
      <c r="O1331" s="158">
        <f t="shared" si="296"/>
        <v>0</v>
      </c>
      <c r="P1331" s="158">
        <f t="shared" si="296"/>
        <v>111</v>
      </c>
      <c r="Q1331" s="158">
        <f t="shared" si="296"/>
        <v>0</v>
      </c>
      <c r="R1331" s="116">
        <f t="shared" si="282"/>
        <v>29.1</v>
      </c>
      <c r="S1331" s="116">
        <f t="shared" si="292"/>
        <v>149.65870307167236</v>
      </c>
      <c r="T1331" s="117">
        <f t="shared" si="283"/>
        <v>-15.200000000000003</v>
      </c>
      <c r="U1331" s="117">
        <f t="shared" si="284"/>
        <v>82.668187001140254</v>
      </c>
      <c r="V1331" s="116">
        <f t="shared" si="285"/>
        <v>38.5</v>
      </c>
      <c r="W1331" s="116">
        <f t="shared" si="286"/>
        <v>153.10344827586206</v>
      </c>
      <c r="X1331" s="116">
        <f t="shared" si="287"/>
        <v>0</v>
      </c>
      <c r="Y1331" s="116">
        <f t="shared" si="288"/>
        <v>100</v>
      </c>
      <c r="Z1331" s="180"/>
    </row>
    <row r="1332" spans="1:26">
      <c r="A1332" s="103"/>
      <c r="B1332" s="126" t="s">
        <v>137</v>
      </c>
      <c r="C1332" s="119">
        <v>22152</v>
      </c>
      <c r="D1332" s="158">
        <f t="shared" si="296"/>
        <v>65.849999999999994</v>
      </c>
      <c r="E1332" s="158">
        <f t="shared" si="296"/>
        <v>50</v>
      </c>
      <c r="F1332" s="158">
        <f t="shared" si="296"/>
        <v>175.9</v>
      </c>
      <c r="G1332" s="158">
        <f t="shared" si="296"/>
        <v>0</v>
      </c>
      <c r="H1332" s="158">
        <f t="shared" si="296"/>
        <v>171.6</v>
      </c>
      <c r="I1332" s="158">
        <f t="shared" si="296"/>
        <v>0</v>
      </c>
      <c r="J1332" s="158">
        <f t="shared" si="296"/>
        <v>60.1</v>
      </c>
      <c r="K1332" s="158">
        <f t="shared" si="296"/>
        <v>28.643000000000001</v>
      </c>
      <c r="L1332" s="158">
        <f t="shared" si="296"/>
        <v>334.1</v>
      </c>
      <c r="M1332" s="158">
        <f t="shared" si="296"/>
        <v>0</v>
      </c>
      <c r="N1332" s="158">
        <f t="shared" si="296"/>
        <v>334.1</v>
      </c>
      <c r="O1332" s="158">
        <f t="shared" si="296"/>
        <v>0</v>
      </c>
      <c r="P1332" s="158">
        <f t="shared" si="296"/>
        <v>334.1</v>
      </c>
      <c r="Q1332" s="158">
        <f t="shared" si="296"/>
        <v>0</v>
      </c>
      <c r="R1332" s="116">
        <f t="shared" si="282"/>
        <v>110.05000000000001</v>
      </c>
      <c r="S1332" s="116">
        <f t="shared" si="292"/>
        <v>267.12224753227036</v>
      </c>
      <c r="T1332" s="117">
        <f t="shared" si="283"/>
        <v>158.20000000000002</v>
      </c>
      <c r="U1332" s="117">
        <f t="shared" si="284"/>
        <v>189.93746446844798</v>
      </c>
      <c r="V1332" s="116">
        <f t="shared" si="285"/>
        <v>0</v>
      </c>
      <c r="W1332" s="116">
        <f t="shared" si="286"/>
        <v>100</v>
      </c>
      <c r="X1332" s="116">
        <f t="shared" si="287"/>
        <v>0</v>
      </c>
      <c r="Y1332" s="116">
        <f t="shared" si="288"/>
        <v>100</v>
      </c>
      <c r="Z1332" s="180"/>
    </row>
    <row r="1333" spans="1:26">
      <c r="A1333" s="103"/>
      <c r="B1333" s="126" t="s">
        <v>103</v>
      </c>
      <c r="C1333" s="119">
        <v>22153</v>
      </c>
      <c r="D1333" s="158">
        <f t="shared" si="296"/>
        <v>0</v>
      </c>
      <c r="E1333" s="158">
        <f t="shared" si="296"/>
        <v>0</v>
      </c>
      <c r="F1333" s="158">
        <f t="shared" si="296"/>
        <v>13.5</v>
      </c>
      <c r="G1333" s="158">
        <f t="shared" si="296"/>
        <v>0</v>
      </c>
      <c r="H1333" s="158">
        <f t="shared" si="296"/>
        <v>7</v>
      </c>
      <c r="I1333" s="158">
        <f t="shared" si="296"/>
        <v>0</v>
      </c>
      <c r="J1333" s="158">
        <f t="shared" si="296"/>
        <v>6.5</v>
      </c>
      <c r="K1333" s="158">
        <f t="shared" si="296"/>
        <v>0</v>
      </c>
      <c r="L1333" s="158">
        <f t="shared" si="296"/>
        <v>7</v>
      </c>
      <c r="M1333" s="158">
        <f t="shared" si="296"/>
        <v>0</v>
      </c>
      <c r="N1333" s="158">
        <f t="shared" si="296"/>
        <v>7</v>
      </c>
      <c r="O1333" s="158">
        <f t="shared" si="296"/>
        <v>0</v>
      </c>
      <c r="P1333" s="158">
        <f t="shared" si="296"/>
        <v>7</v>
      </c>
      <c r="Q1333" s="158">
        <f t="shared" si="296"/>
        <v>0</v>
      </c>
      <c r="R1333" s="116">
        <f t="shared" si="282"/>
        <v>13.5</v>
      </c>
      <c r="S1333" s="116" t="e">
        <f t="shared" si="292"/>
        <v>#DIV/0!</v>
      </c>
      <c r="T1333" s="117">
        <f t="shared" si="283"/>
        <v>-6.5</v>
      </c>
      <c r="U1333" s="117">
        <f t="shared" si="284"/>
        <v>51.851851851851848</v>
      </c>
      <c r="V1333" s="116">
        <f t="shared" si="285"/>
        <v>0</v>
      </c>
      <c r="W1333" s="116">
        <f t="shared" si="286"/>
        <v>100</v>
      </c>
      <c r="X1333" s="116">
        <f t="shared" si="287"/>
        <v>0</v>
      </c>
      <c r="Y1333" s="116">
        <f t="shared" si="288"/>
        <v>100</v>
      </c>
      <c r="Z1333" s="180"/>
    </row>
    <row r="1334" spans="1:26">
      <c r="A1334" s="103"/>
      <c r="B1334" s="126" t="s">
        <v>138</v>
      </c>
      <c r="C1334" s="119">
        <v>22154</v>
      </c>
      <c r="D1334" s="158">
        <f t="shared" si="296"/>
        <v>6255.4749999999995</v>
      </c>
      <c r="E1334" s="158">
        <f t="shared" si="296"/>
        <v>0</v>
      </c>
      <c r="F1334" s="158">
        <f t="shared" si="296"/>
        <v>17019.5</v>
      </c>
      <c r="G1334" s="158">
        <f t="shared" si="296"/>
        <v>369</v>
      </c>
      <c r="H1334" s="158">
        <f t="shared" si="296"/>
        <v>17626.3</v>
      </c>
      <c r="I1334" s="158">
        <f t="shared" si="296"/>
        <v>382.7</v>
      </c>
      <c r="J1334" s="158">
        <f t="shared" si="296"/>
        <v>4652.2749999999996</v>
      </c>
      <c r="K1334" s="158">
        <f t="shared" si="296"/>
        <v>0</v>
      </c>
      <c r="L1334" s="158">
        <f t="shared" si="296"/>
        <v>5002.5</v>
      </c>
      <c r="M1334" s="158">
        <f t="shared" si="296"/>
        <v>200</v>
      </c>
      <c r="N1334" s="158">
        <f t="shared" si="296"/>
        <v>5170.0999999999995</v>
      </c>
      <c r="O1334" s="158">
        <f t="shared" si="296"/>
        <v>200</v>
      </c>
      <c r="P1334" s="158">
        <f t="shared" si="296"/>
        <v>5170.0999999999995</v>
      </c>
      <c r="Q1334" s="158">
        <f t="shared" si="296"/>
        <v>200</v>
      </c>
      <c r="R1334" s="116">
        <f t="shared" si="282"/>
        <v>10764.025000000001</v>
      </c>
      <c r="S1334" s="116">
        <f t="shared" si="292"/>
        <v>272.0736634707996</v>
      </c>
      <c r="T1334" s="117">
        <f t="shared" si="283"/>
        <v>-12017</v>
      </c>
      <c r="U1334" s="117">
        <f t="shared" si="284"/>
        <v>29.392755368841623</v>
      </c>
      <c r="V1334" s="116">
        <f t="shared" si="285"/>
        <v>167.59999999999945</v>
      </c>
      <c r="W1334" s="116">
        <f t="shared" si="286"/>
        <v>103.3503248375812</v>
      </c>
      <c r="X1334" s="116">
        <f t="shared" si="287"/>
        <v>0</v>
      </c>
      <c r="Y1334" s="116">
        <f t="shared" si="288"/>
        <v>100</v>
      </c>
      <c r="Z1334" s="180"/>
    </row>
    <row r="1335" spans="1:26">
      <c r="A1335" s="103"/>
      <c r="B1335" s="122" t="s">
        <v>105</v>
      </c>
      <c r="C1335" s="119">
        <v>2217</v>
      </c>
      <c r="D1335" s="158">
        <f t="shared" si="296"/>
        <v>0</v>
      </c>
      <c r="E1335" s="158">
        <f t="shared" si="296"/>
        <v>0</v>
      </c>
      <c r="F1335" s="158">
        <f t="shared" si="296"/>
        <v>0</v>
      </c>
      <c r="G1335" s="158">
        <f t="shared" si="296"/>
        <v>10</v>
      </c>
      <c r="H1335" s="158">
        <f t="shared" si="296"/>
        <v>0</v>
      </c>
      <c r="I1335" s="158">
        <f t="shared" si="296"/>
        <v>10</v>
      </c>
      <c r="J1335" s="158">
        <f t="shared" si="296"/>
        <v>0</v>
      </c>
      <c r="K1335" s="158">
        <f t="shared" si="296"/>
        <v>0</v>
      </c>
      <c r="L1335" s="158">
        <f t="shared" si="296"/>
        <v>0</v>
      </c>
      <c r="M1335" s="158">
        <f t="shared" si="296"/>
        <v>0</v>
      </c>
      <c r="N1335" s="158">
        <f t="shared" si="296"/>
        <v>0</v>
      </c>
      <c r="O1335" s="158">
        <f t="shared" si="296"/>
        <v>0</v>
      </c>
      <c r="P1335" s="158">
        <f t="shared" si="296"/>
        <v>0</v>
      </c>
      <c r="Q1335" s="158">
        <f t="shared" si="296"/>
        <v>0</v>
      </c>
      <c r="R1335" s="116">
        <f t="shared" si="282"/>
        <v>0</v>
      </c>
      <c r="S1335" s="116" t="e">
        <f t="shared" si="292"/>
        <v>#DIV/0!</v>
      </c>
      <c r="T1335" s="117">
        <f t="shared" si="283"/>
        <v>0</v>
      </c>
      <c r="U1335" s="117" t="e">
        <f t="shared" si="284"/>
        <v>#DIV/0!</v>
      </c>
      <c r="V1335" s="116">
        <f t="shared" si="285"/>
        <v>0</v>
      </c>
      <c r="W1335" s="116" t="e">
        <f t="shared" si="286"/>
        <v>#DIV/0!</v>
      </c>
      <c r="X1335" s="116">
        <f t="shared" si="287"/>
        <v>0</v>
      </c>
      <c r="Y1335" s="116" t="e">
        <f t="shared" si="288"/>
        <v>#DIV/0!</v>
      </c>
      <c r="Z1335" s="180"/>
    </row>
    <row r="1336" spans="1:26">
      <c r="A1336" s="103"/>
      <c r="B1336" s="118" t="s">
        <v>106</v>
      </c>
      <c r="C1336" s="119">
        <v>2218</v>
      </c>
      <c r="D1336" s="158">
        <f t="shared" si="296"/>
        <v>5948.5</v>
      </c>
      <c r="E1336" s="158">
        <f t="shared" si="296"/>
        <v>0</v>
      </c>
      <c r="F1336" s="158">
        <f t="shared" si="296"/>
        <v>6899</v>
      </c>
      <c r="G1336" s="158">
        <f t="shared" si="296"/>
        <v>0</v>
      </c>
      <c r="H1336" s="158">
        <f t="shared" si="296"/>
        <v>6899</v>
      </c>
      <c r="I1336" s="158">
        <f t="shared" si="296"/>
        <v>0</v>
      </c>
      <c r="J1336" s="158">
        <f t="shared" si="296"/>
        <v>3415.1</v>
      </c>
      <c r="K1336" s="158">
        <f t="shared" si="296"/>
        <v>0</v>
      </c>
      <c r="L1336" s="158">
        <f t="shared" si="296"/>
        <v>6899</v>
      </c>
      <c r="M1336" s="158">
        <f t="shared" si="296"/>
        <v>0</v>
      </c>
      <c r="N1336" s="158">
        <f t="shared" si="296"/>
        <v>6899</v>
      </c>
      <c r="O1336" s="158">
        <f t="shared" si="296"/>
        <v>0</v>
      </c>
      <c r="P1336" s="158">
        <f t="shared" si="296"/>
        <v>6899</v>
      </c>
      <c r="Q1336" s="158">
        <f t="shared" si="296"/>
        <v>0</v>
      </c>
      <c r="R1336" s="116">
        <f t="shared" si="282"/>
        <v>950.5</v>
      </c>
      <c r="S1336" s="116">
        <f t="shared" si="292"/>
        <v>115.97881818945952</v>
      </c>
      <c r="T1336" s="117">
        <f t="shared" si="283"/>
        <v>0</v>
      </c>
      <c r="U1336" s="117">
        <f t="shared" si="284"/>
        <v>100</v>
      </c>
      <c r="V1336" s="116">
        <f t="shared" si="285"/>
        <v>0</v>
      </c>
      <c r="W1336" s="116">
        <f t="shared" si="286"/>
        <v>100</v>
      </c>
      <c r="X1336" s="116">
        <f t="shared" si="287"/>
        <v>0</v>
      </c>
      <c r="Y1336" s="116">
        <f t="shared" si="288"/>
        <v>100</v>
      </c>
      <c r="Z1336" s="180"/>
    </row>
    <row r="1337" spans="1:26">
      <c r="A1337" s="103"/>
      <c r="B1337" s="118" t="s">
        <v>139</v>
      </c>
      <c r="C1337" s="119">
        <v>2221</v>
      </c>
      <c r="D1337" s="158">
        <f t="shared" si="296"/>
        <v>30</v>
      </c>
      <c r="E1337" s="158">
        <f t="shared" si="296"/>
        <v>111.9</v>
      </c>
      <c r="F1337" s="158">
        <f t="shared" si="296"/>
        <v>30</v>
      </c>
      <c r="G1337" s="158">
        <f t="shared" si="296"/>
        <v>200</v>
      </c>
      <c r="H1337" s="158">
        <f t="shared" si="296"/>
        <v>30</v>
      </c>
      <c r="I1337" s="158">
        <f t="shared" si="296"/>
        <v>200</v>
      </c>
      <c r="J1337" s="158">
        <f t="shared" si="296"/>
        <v>0</v>
      </c>
      <c r="K1337" s="158">
        <f t="shared" si="296"/>
        <v>0</v>
      </c>
      <c r="L1337" s="158">
        <f t="shared" si="296"/>
        <v>30</v>
      </c>
      <c r="M1337" s="158">
        <f t="shared" si="296"/>
        <v>0</v>
      </c>
      <c r="N1337" s="158">
        <f t="shared" si="296"/>
        <v>30</v>
      </c>
      <c r="O1337" s="158">
        <f t="shared" si="296"/>
        <v>0</v>
      </c>
      <c r="P1337" s="158">
        <f t="shared" si="296"/>
        <v>30</v>
      </c>
      <c r="Q1337" s="158">
        <f t="shared" si="296"/>
        <v>0</v>
      </c>
      <c r="R1337" s="116">
        <f t="shared" si="282"/>
        <v>0</v>
      </c>
      <c r="S1337" s="116">
        <f t="shared" si="292"/>
        <v>100</v>
      </c>
      <c r="T1337" s="117">
        <f t="shared" si="283"/>
        <v>0</v>
      </c>
      <c r="U1337" s="117">
        <f t="shared" si="284"/>
        <v>100</v>
      </c>
      <c r="V1337" s="116">
        <f t="shared" si="285"/>
        <v>0</v>
      </c>
      <c r="W1337" s="116">
        <f t="shared" si="286"/>
        <v>100</v>
      </c>
      <c r="X1337" s="116">
        <f t="shared" si="287"/>
        <v>0</v>
      </c>
      <c r="Y1337" s="116">
        <f t="shared" si="288"/>
        <v>100</v>
      </c>
      <c r="Z1337" s="180"/>
    </row>
    <row r="1338" spans="1:26" ht="25.5">
      <c r="A1338" s="103"/>
      <c r="B1338" s="128" t="s">
        <v>108</v>
      </c>
      <c r="C1338" s="119">
        <v>2222</v>
      </c>
      <c r="D1338" s="158">
        <f t="shared" si="296"/>
        <v>435.21999999999997</v>
      </c>
      <c r="E1338" s="158">
        <f t="shared" si="296"/>
        <v>198.55</v>
      </c>
      <c r="F1338" s="158">
        <f t="shared" si="296"/>
        <v>4555.7000000000007</v>
      </c>
      <c r="G1338" s="158">
        <f t="shared" si="296"/>
        <v>223.5</v>
      </c>
      <c r="H1338" s="158">
        <f t="shared" si="296"/>
        <v>4542.8</v>
      </c>
      <c r="I1338" s="158">
        <f t="shared" si="296"/>
        <v>223.5</v>
      </c>
      <c r="J1338" s="158">
        <f t="shared" si="296"/>
        <v>539.45000000000005</v>
      </c>
      <c r="K1338" s="158">
        <f t="shared" si="296"/>
        <v>0</v>
      </c>
      <c r="L1338" s="158">
        <f t="shared" si="296"/>
        <v>4884.8999999999996</v>
      </c>
      <c r="M1338" s="158">
        <f t="shared" si="296"/>
        <v>0</v>
      </c>
      <c r="N1338" s="158">
        <f t="shared" si="296"/>
        <v>4889.8999999999996</v>
      </c>
      <c r="O1338" s="158">
        <f t="shared" si="296"/>
        <v>0</v>
      </c>
      <c r="P1338" s="158">
        <f t="shared" si="296"/>
        <v>4889.8999999999996</v>
      </c>
      <c r="Q1338" s="158">
        <f t="shared" si="296"/>
        <v>0</v>
      </c>
      <c r="R1338" s="116">
        <f t="shared" si="282"/>
        <v>4120.4800000000005</v>
      </c>
      <c r="S1338" s="116">
        <f t="shared" si="292"/>
        <v>1046.7579614907406</v>
      </c>
      <c r="T1338" s="117">
        <f t="shared" si="283"/>
        <v>329.19999999999891</v>
      </c>
      <c r="U1338" s="117">
        <f t="shared" si="284"/>
        <v>107.22611234277934</v>
      </c>
      <c r="V1338" s="116">
        <f t="shared" si="285"/>
        <v>5</v>
      </c>
      <c r="W1338" s="116">
        <f t="shared" si="286"/>
        <v>100.10235624066</v>
      </c>
      <c r="X1338" s="116">
        <f t="shared" si="287"/>
        <v>0</v>
      </c>
      <c r="Y1338" s="116">
        <f t="shared" si="288"/>
        <v>100</v>
      </c>
      <c r="Z1338" s="180"/>
    </row>
    <row r="1339" spans="1:26" ht="25.5">
      <c r="A1339" s="103"/>
      <c r="B1339" s="119" t="s">
        <v>185</v>
      </c>
      <c r="C1339" s="119">
        <v>2223</v>
      </c>
      <c r="D1339" s="158">
        <f t="shared" si="296"/>
        <v>420</v>
      </c>
      <c r="E1339" s="158">
        <f t="shared" si="296"/>
        <v>0</v>
      </c>
      <c r="F1339" s="158">
        <f t="shared" si="296"/>
        <v>899.5</v>
      </c>
      <c r="G1339" s="158">
        <f t="shared" si="296"/>
        <v>0</v>
      </c>
      <c r="H1339" s="158">
        <f t="shared" si="296"/>
        <v>879.5</v>
      </c>
      <c r="I1339" s="158">
        <f t="shared" si="296"/>
        <v>0</v>
      </c>
      <c r="J1339" s="158">
        <f t="shared" si="296"/>
        <v>120</v>
      </c>
      <c r="K1339" s="158">
        <f t="shared" si="296"/>
        <v>0</v>
      </c>
      <c r="L1339" s="158">
        <f t="shared" si="296"/>
        <v>899.5</v>
      </c>
      <c r="M1339" s="158">
        <f t="shared" si="296"/>
        <v>0</v>
      </c>
      <c r="N1339" s="158">
        <f t="shared" si="296"/>
        <v>899.5</v>
      </c>
      <c r="O1339" s="158">
        <f t="shared" si="296"/>
        <v>0</v>
      </c>
      <c r="P1339" s="158">
        <f t="shared" si="296"/>
        <v>899.5</v>
      </c>
      <c r="Q1339" s="158">
        <f t="shared" si="296"/>
        <v>0</v>
      </c>
      <c r="R1339" s="116">
        <f t="shared" si="282"/>
        <v>479.5</v>
      </c>
      <c r="S1339" s="116">
        <f t="shared" si="292"/>
        <v>214.16666666666666</v>
      </c>
      <c r="T1339" s="117">
        <f t="shared" si="283"/>
        <v>0</v>
      </c>
      <c r="U1339" s="117">
        <f t="shared" si="284"/>
        <v>100</v>
      </c>
      <c r="V1339" s="116">
        <f t="shared" si="285"/>
        <v>0</v>
      </c>
      <c r="W1339" s="116">
        <f t="shared" si="286"/>
        <v>100</v>
      </c>
      <c r="X1339" s="116">
        <f t="shared" si="287"/>
        <v>0</v>
      </c>
      <c r="Y1339" s="116">
        <f t="shared" si="288"/>
        <v>100</v>
      </c>
      <c r="Z1339" s="180"/>
    </row>
    <row r="1340" spans="1:26">
      <c r="A1340" s="103"/>
      <c r="B1340" s="128" t="s">
        <v>145</v>
      </c>
      <c r="C1340" s="119">
        <v>2224</v>
      </c>
      <c r="D1340" s="158">
        <f t="shared" si="296"/>
        <v>0</v>
      </c>
      <c r="E1340" s="158">
        <f t="shared" si="296"/>
        <v>0</v>
      </c>
      <c r="F1340" s="158">
        <f t="shared" si="296"/>
        <v>0</v>
      </c>
      <c r="G1340" s="158">
        <f t="shared" si="296"/>
        <v>0</v>
      </c>
      <c r="H1340" s="158">
        <f t="shared" si="296"/>
        <v>0</v>
      </c>
      <c r="I1340" s="158">
        <f t="shared" si="296"/>
        <v>0</v>
      </c>
      <c r="J1340" s="158">
        <f t="shared" si="296"/>
        <v>0</v>
      </c>
      <c r="K1340" s="158">
        <f t="shared" si="296"/>
        <v>0</v>
      </c>
      <c r="L1340" s="158">
        <f t="shared" si="296"/>
        <v>0</v>
      </c>
      <c r="M1340" s="158">
        <f t="shared" si="296"/>
        <v>0</v>
      </c>
      <c r="N1340" s="158">
        <f t="shared" si="296"/>
        <v>0</v>
      </c>
      <c r="O1340" s="158">
        <f t="shared" si="296"/>
        <v>0</v>
      </c>
      <c r="P1340" s="158">
        <f t="shared" si="296"/>
        <v>0</v>
      </c>
      <c r="Q1340" s="158">
        <f t="shared" si="296"/>
        <v>0</v>
      </c>
      <c r="R1340" s="116">
        <f t="shared" si="282"/>
        <v>0</v>
      </c>
      <c r="S1340" s="116" t="e">
        <f t="shared" si="292"/>
        <v>#DIV/0!</v>
      </c>
      <c r="T1340" s="117">
        <f t="shared" si="283"/>
        <v>0</v>
      </c>
      <c r="U1340" s="117" t="e">
        <f t="shared" si="284"/>
        <v>#DIV/0!</v>
      </c>
      <c r="V1340" s="116">
        <f t="shared" si="285"/>
        <v>0</v>
      </c>
      <c r="W1340" s="116" t="e">
        <f t="shared" si="286"/>
        <v>#DIV/0!</v>
      </c>
      <c r="X1340" s="116">
        <f t="shared" si="287"/>
        <v>0</v>
      </c>
      <c r="Y1340" s="116" t="e">
        <f t="shared" si="288"/>
        <v>#DIV/0!</v>
      </c>
      <c r="Z1340" s="180"/>
    </row>
    <row r="1341" spans="1:26">
      <c r="A1341" s="103"/>
      <c r="B1341" s="128" t="s">
        <v>140</v>
      </c>
      <c r="C1341" s="119">
        <v>2225</v>
      </c>
      <c r="D1341" s="158">
        <f t="shared" si="296"/>
        <v>0</v>
      </c>
      <c r="E1341" s="158">
        <f t="shared" si="296"/>
        <v>0</v>
      </c>
      <c r="F1341" s="158">
        <f t="shared" si="296"/>
        <v>0</v>
      </c>
      <c r="G1341" s="158">
        <f t="shared" si="296"/>
        <v>0</v>
      </c>
      <c r="H1341" s="158">
        <f t="shared" si="296"/>
        <v>0</v>
      </c>
      <c r="I1341" s="158">
        <f t="shared" si="296"/>
        <v>0</v>
      </c>
      <c r="J1341" s="158">
        <f t="shared" si="296"/>
        <v>0</v>
      </c>
      <c r="K1341" s="158">
        <f t="shared" si="296"/>
        <v>0</v>
      </c>
      <c r="L1341" s="158">
        <f t="shared" si="296"/>
        <v>0</v>
      </c>
      <c r="M1341" s="158">
        <f t="shared" si="296"/>
        <v>0</v>
      </c>
      <c r="N1341" s="158">
        <f t="shared" si="296"/>
        <v>0</v>
      </c>
      <c r="O1341" s="158">
        <f t="shared" si="296"/>
        <v>0</v>
      </c>
      <c r="P1341" s="158">
        <f t="shared" si="296"/>
        <v>0</v>
      </c>
      <c r="Q1341" s="158">
        <f t="shared" si="296"/>
        <v>0</v>
      </c>
      <c r="R1341" s="116">
        <f t="shared" si="282"/>
        <v>0</v>
      </c>
      <c r="S1341" s="116" t="e">
        <f t="shared" si="292"/>
        <v>#DIV/0!</v>
      </c>
      <c r="T1341" s="117">
        <f t="shared" si="283"/>
        <v>0</v>
      </c>
      <c r="U1341" s="117" t="e">
        <f t="shared" si="284"/>
        <v>#DIV/0!</v>
      </c>
      <c r="V1341" s="116">
        <f t="shared" si="285"/>
        <v>0</v>
      </c>
      <c r="W1341" s="116" t="e">
        <f t="shared" si="286"/>
        <v>#DIV/0!</v>
      </c>
      <c r="X1341" s="116">
        <f t="shared" si="287"/>
        <v>0</v>
      </c>
      <c r="Y1341" s="116" t="e">
        <f t="shared" si="288"/>
        <v>#DIV/0!</v>
      </c>
      <c r="Z1341" s="180"/>
    </row>
    <row r="1342" spans="1:26">
      <c r="A1342" s="103"/>
      <c r="B1342" s="131" t="s">
        <v>112</v>
      </c>
      <c r="C1342" s="132">
        <v>2231</v>
      </c>
      <c r="D1342" s="167">
        <f t="shared" ref="D1342:Q1342" si="297">D1343+D1344+D1345+D1346</f>
        <v>1032.963</v>
      </c>
      <c r="E1342" s="167">
        <f t="shared" si="297"/>
        <v>547.33199999999999</v>
      </c>
      <c r="F1342" s="167">
        <f t="shared" si="297"/>
        <v>2132.9</v>
      </c>
      <c r="G1342" s="167">
        <f t="shared" si="297"/>
        <v>1087.2</v>
      </c>
      <c r="H1342" s="167">
        <f t="shared" si="297"/>
        <v>2132.9</v>
      </c>
      <c r="I1342" s="167">
        <f t="shared" si="297"/>
        <v>1087.2</v>
      </c>
      <c r="J1342" s="167">
        <f t="shared" si="297"/>
        <v>823.7</v>
      </c>
      <c r="K1342" s="167">
        <f t="shared" si="297"/>
        <v>134.9</v>
      </c>
      <c r="L1342" s="167">
        <f t="shared" si="297"/>
        <v>2332.8000000000002</v>
      </c>
      <c r="M1342" s="167">
        <f t="shared" si="297"/>
        <v>347.2</v>
      </c>
      <c r="N1342" s="167">
        <f t="shared" si="297"/>
        <v>2332.8000000000002</v>
      </c>
      <c r="O1342" s="167">
        <f t="shared" si="297"/>
        <v>347.2</v>
      </c>
      <c r="P1342" s="167">
        <f t="shared" si="297"/>
        <v>2332.8000000000002</v>
      </c>
      <c r="Q1342" s="167">
        <f t="shared" si="297"/>
        <v>347.2</v>
      </c>
      <c r="R1342" s="116">
        <f t="shared" si="282"/>
        <v>1099.9370000000001</v>
      </c>
      <c r="S1342" s="116">
        <f t="shared" si="292"/>
        <v>206.48367850542567</v>
      </c>
      <c r="T1342" s="117">
        <f t="shared" si="283"/>
        <v>199.90000000000009</v>
      </c>
      <c r="U1342" s="117">
        <f t="shared" si="284"/>
        <v>109.37221623142202</v>
      </c>
      <c r="V1342" s="116">
        <f t="shared" si="285"/>
        <v>0</v>
      </c>
      <c r="W1342" s="116">
        <f t="shared" si="286"/>
        <v>100</v>
      </c>
      <c r="X1342" s="116">
        <f t="shared" si="287"/>
        <v>0</v>
      </c>
      <c r="Y1342" s="116">
        <f t="shared" si="288"/>
        <v>100</v>
      </c>
      <c r="Z1342" s="180"/>
    </row>
    <row r="1343" spans="1:26">
      <c r="A1343" s="103"/>
      <c r="B1343" s="128" t="s">
        <v>113</v>
      </c>
      <c r="C1343" s="119">
        <v>22311100</v>
      </c>
      <c r="D1343" s="158">
        <f t="shared" ref="D1343:Q1351" si="298">SUM(D1063,D1098,D1133,D1168,D1203,D1238)+D1273+D1308</f>
        <v>469.41699999999997</v>
      </c>
      <c r="E1343" s="158">
        <f t="shared" si="298"/>
        <v>54.031999999999996</v>
      </c>
      <c r="F1343" s="158">
        <f t="shared" si="298"/>
        <v>1345.1000000000001</v>
      </c>
      <c r="G1343" s="158">
        <f t="shared" si="298"/>
        <v>1037.2</v>
      </c>
      <c r="H1343" s="158">
        <f t="shared" si="296"/>
        <v>1345.1000000000001</v>
      </c>
      <c r="I1343" s="158">
        <f t="shared" si="296"/>
        <v>1037.2</v>
      </c>
      <c r="J1343" s="158">
        <f t="shared" si="296"/>
        <v>483.40000000000003</v>
      </c>
      <c r="K1343" s="158">
        <f t="shared" si="296"/>
        <v>10</v>
      </c>
      <c r="L1343" s="158">
        <f t="shared" si="296"/>
        <v>1345.1000000000001</v>
      </c>
      <c r="M1343" s="158">
        <f t="shared" si="296"/>
        <v>347.2</v>
      </c>
      <c r="N1343" s="158">
        <f t="shared" si="296"/>
        <v>1345.1000000000001</v>
      </c>
      <c r="O1343" s="158">
        <f t="shared" si="296"/>
        <v>347.2</v>
      </c>
      <c r="P1343" s="158">
        <f t="shared" si="296"/>
        <v>1345.1000000000001</v>
      </c>
      <c r="Q1343" s="158">
        <f t="shared" si="296"/>
        <v>347.2</v>
      </c>
      <c r="R1343" s="116">
        <f t="shared" ref="R1343:R1406" si="299">F1343-D1343</f>
        <v>875.68300000000022</v>
      </c>
      <c r="S1343" s="116">
        <f t="shared" si="292"/>
        <v>286.54692948913231</v>
      </c>
      <c r="T1343" s="117">
        <f t="shared" ref="T1343:T1406" si="300">L1343-F1343</f>
        <v>0</v>
      </c>
      <c r="U1343" s="117">
        <f t="shared" ref="U1343:U1406" si="301">L1343/F1343*100</f>
        <v>100</v>
      </c>
      <c r="V1343" s="116">
        <f t="shared" ref="V1343:V1406" si="302">N1343-L1343</f>
        <v>0</v>
      </c>
      <c r="W1343" s="116">
        <f t="shared" ref="W1343:W1406" si="303">+N1343/L1343*100</f>
        <v>100</v>
      </c>
      <c r="X1343" s="116">
        <f t="shared" ref="X1343:X1406" si="304">P1343-N1343</f>
        <v>0</v>
      </c>
      <c r="Y1343" s="116">
        <f t="shared" ref="Y1343:Y1406" si="305">+P1343/N1343*100</f>
        <v>100</v>
      </c>
      <c r="Z1343" s="180"/>
    </row>
    <row r="1344" spans="1:26">
      <c r="A1344" s="103"/>
      <c r="B1344" s="128" t="s">
        <v>114</v>
      </c>
      <c r="C1344" s="119">
        <v>22311200</v>
      </c>
      <c r="D1344" s="158">
        <f t="shared" si="298"/>
        <v>563.54600000000005</v>
      </c>
      <c r="E1344" s="158">
        <f t="shared" si="298"/>
        <v>493.3</v>
      </c>
      <c r="F1344" s="158">
        <f t="shared" si="298"/>
        <v>787.8</v>
      </c>
      <c r="G1344" s="158">
        <f t="shared" si="298"/>
        <v>50</v>
      </c>
      <c r="H1344" s="158">
        <f t="shared" si="296"/>
        <v>787.8</v>
      </c>
      <c r="I1344" s="158">
        <f t="shared" si="296"/>
        <v>50</v>
      </c>
      <c r="J1344" s="158">
        <f t="shared" si="296"/>
        <v>340.3</v>
      </c>
      <c r="K1344" s="158">
        <f t="shared" si="296"/>
        <v>124.9</v>
      </c>
      <c r="L1344" s="158">
        <f t="shared" si="296"/>
        <v>987.7</v>
      </c>
      <c r="M1344" s="158">
        <f t="shared" si="296"/>
        <v>0</v>
      </c>
      <c r="N1344" s="158">
        <f t="shared" si="296"/>
        <v>987.7</v>
      </c>
      <c r="O1344" s="158">
        <f t="shared" si="296"/>
        <v>0</v>
      </c>
      <c r="P1344" s="158">
        <f t="shared" si="296"/>
        <v>987.7</v>
      </c>
      <c r="Q1344" s="158">
        <f t="shared" si="296"/>
        <v>0</v>
      </c>
      <c r="R1344" s="116">
        <f t="shared" si="299"/>
        <v>224.25399999999991</v>
      </c>
      <c r="S1344" s="116">
        <f t="shared" si="292"/>
        <v>139.79337977733849</v>
      </c>
      <c r="T1344" s="117">
        <f t="shared" si="300"/>
        <v>199.90000000000009</v>
      </c>
      <c r="U1344" s="117">
        <f t="shared" si="301"/>
        <v>125.37446052297538</v>
      </c>
      <c r="V1344" s="116">
        <f t="shared" si="302"/>
        <v>0</v>
      </c>
      <c r="W1344" s="116">
        <f t="shared" si="303"/>
        <v>100</v>
      </c>
      <c r="X1344" s="116">
        <f t="shared" si="304"/>
        <v>0</v>
      </c>
      <c r="Y1344" s="116">
        <f t="shared" si="305"/>
        <v>100</v>
      </c>
      <c r="Z1344" s="180"/>
    </row>
    <row r="1345" spans="1:26" ht="25.5">
      <c r="A1345" s="103"/>
      <c r="B1345" s="128" t="s">
        <v>115</v>
      </c>
      <c r="C1345" s="119">
        <v>22311300</v>
      </c>
      <c r="D1345" s="158">
        <f t="shared" si="298"/>
        <v>0</v>
      </c>
      <c r="E1345" s="158">
        <f t="shared" si="298"/>
        <v>0</v>
      </c>
      <c r="F1345" s="158">
        <f t="shared" si="298"/>
        <v>0</v>
      </c>
      <c r="G1345" s="158">
        <f t="shared" si="298"/>
        <v>0</v>
      </c>
      <c r="H1345" s="158">
        <f t="shared" si="296"/>
        <v>0</v>
      </c>
      <c r="I1345" s="158">
        <f t="shared" si="296"/>
        <v>0</v>
      </c>
      <c r="J1345" s="158">
        <f t="shared" si="296"/>
        <v>0</v>
      </c>
      <c r="K1345" s="158">
        <f t="shared" si="296"/>
        <v>0</v>
      </c>
      <c r="L1345" s="158">
        <f t="shared" si="296"/>
        <v>0</v>
      </c>
      <c r="M1345" s="158">
        <f t="shared" si="296"/>
        <v>0</v>
      </c>
      <c r="N1345" s="158">
        <f t="shared" si="296"/>
        <v>0</v>
      </c>
      <c r="O1345" s="158">
        <f t="shared" si="296"/>
        <v>0</v>
      </c>
      <c r="P1345" s="158">
        <f t="shared" si="296"/>
        <v>0</v>
      </c>
      <c r="Q1345" s="158">
        <f t="shared" si="296"/>
        <v>0</v>
      </c>
      <c r="R1345" s="116">
        <f t="shared" si="299"/>
        <v>0</v>
      </c>
      <c r="S1345" s="116" t="e">
        <f t="shared" si="292"/>
        <v>#DIV/0!</v>
      </c>
      <c r="T1345" s="117">
        <f t="shared" si="300"/>
        <v>0</v>
      </c>
      <c r="U1345" s="117" t="e">
        <f t="shared" si="301"/>
        <v>#DIV/0!</v>
      </c>
      <c r="V1345" s="116">
        <f t="shared" si="302"/>
        <v>0</v>
      </c>
      <c r="W1345" s="116" t="e">
        <f t="shared" si="303"/>
        <v>#DIV/0!</v>
      </c>
      <c r="X1345" s="116">
        <f t="shared" si="304"/>
        <v>0</v>
      </c>
      <c r="Y1345" s="116" t="e">
        <f t="shared" si="305"/>
        <v>#DIV/0!</v>
      </c>
      <c r="Z1345" s="180"/>
    </row>
    <row r="1346" spans="1:26">
      <c r="A1346" s="103"/>
      <c r="B1346" s="128" t="s">
        <v>116</v>
      </c>
      <c r="C1346" s="119">
        <v>22311400</v>
      </c>
      <c r="D1346" s="158">
        <f t="shared" si="298"/>
        <v>0</v>
      </c>
      <c r="E1346" s="158">
        <f t="shared" si="298"/>
        <v>0</v>
      </c>
      <c r="F1346" s="158">
        <f t="shared" si="298"/>
        <v>0</v>
      </c>
      <c r="G1346" s="158">
        <f t="shared" si="298"/>
        <v>0</v>
      </c>
      <c r="H1346" s="158">
        <f t="shared" si="296"/>
        <v>0</v>
      </c>
      <c r="I1346" s="158">
        <f t="shared" si="296"/>
        <v>0</v>
      </c>
      <c r="J1346" s="158">
        <f t="shared" si="296"/>
        <v>0</v>
      </c>
      <c r="K1346" s="158">
        <f t="shared" si="296"/>
        <v>0</v>
      </c>
      <c r="L1346" s="158">
        <f t="shared" si="296"/>
        <v>0</v>
      </c>
      <c r="M1346" s="158">
        <f t="shared" si="296"/>
        <v>0</v>
      </c>
      <c r="N1346" s="158">
        <f t="shared" si="296"/>
        <v>0</v>
      </c>
      <c r="O1346" s="158">
        <f t="shared" si="296"/>
        <v>0</v>
      </c>
      <c r="P1346" s="158">
        <f t="shared" si="296"/>
        <v>0</v>
      </c>
      <c r="Q1346" s="158">
        <f t="shared" si="296"/>
        <v>0</v>
      </c>
      <c r="R1346" s="116">
        <f t="shared" si="299"/>
        <v>0</v>
      </c>
      <c r="S1346" s="116" t="e">
        <f t="shared" si="292"/>
        <v>#DIV/0!</v>
      </c>
      <c r="T1346" s="117">
        <f t="shared" si="300"/>
        <v>0</v>
      </c>
      <c r="U1346" s="117" t="e">
        <f t="shared" si="301"/>
        <v>#DIV/0!</v>
      </c>
      <c r="V1346" s="116">
        <f t="shared" si="302"/>
        <v>0</v>
      </c>
      <c r="W1346" s="116" t="e">
        <f t="shared" si="303"/>
        <v>#DIV/0!</v>
      </c>
      <c r="X1346" s="116">
        <f t="shared" si="304"/>
        <v>0</v>
      </c>
      <c r="Y1346" s="116" t="e">
        <f t="shared" si="305"/>
        <v>#DIV/0!</v>
      </c>
      <c r="Z1346" s="180"/>
    </row>
    <row r="1347" spans="1:26">
      <c r="A1347" s="103"/>
      <c r="B1347" s="128" t="s">
        <v>117</v>
      </c>
      <c r="C1347" s="119">
        <v>2235</v>
      </c>
      <c r="D1347" s="158">
        <f t="shared" si="298"/>
        <v>0</v>
      </c>
      <c r="E1347" s="158">
        <f t="shared" si="298"/>
        <v>0</v>
      </c>
      <c r="F1347" s="158">
        <f t="shared" si="298"/>
        <v>0</v>
      </c>
      <c r="G1347" s="158">
        <f t="shared" si="298"/>
        <v>0</v>
      </c>
      <c r="H1347" s="158">
        <f t="shared" si="298"/>
        <v>0</v>
      </c>
      <c r="I1347" s="158">
        <f t="shared" si="298"/>
        <v>0</v>
      </c>
      <c r="J1347" s="158">
        <f t="shared" si="298"/>
        <v>0</v>
      </c>
      <c r="K1347" s="158">
        <f t="shared" si="298"/>
        <v>0</v>
      </c>
      <c r="L1347" s="158">
        <f t="shared" si="298"/>
        <v>0</v>
      </c>
      <c r="M1347" s="158">
        <f t="shared" si="298"/>
        <v>0</v>
      </c>
      <c r="N1347" s="158">
        <f t="shared" si="298"/>
        <v>0</v>
      </c>
      <c r="O1347" s="158">
        <f t="shared" si="298"/>
        <v>0</v>
      </c>
      <c r="P1347" s="158">
        <f t="shared" si="298"/>
        <v>0</v>
      </c>
      <c r="Q1347" s="158">
        <f t="shared" si="298"/>
        <v>0</v>
      </c>
      <c r="R1347" s="116">
        <f t="shared" si="299"/>
        <v>0</v>
      </c>
      <c r="S1347" s="116" t="e">
        <f t="shared" si="292"/>
        <v>#DIV/0!</v>
      </c>
      <c r="T1347" s="117">
        <f t="shared" si="300"/>
        <v>0</v>
      </c>
      <c r="U1347" s="117" t="e">
        <f t="shared" si="301"/>
        <v>#DIV/0!</v>
      </c>
      <c r="V1347" s="116">
        <f t="shared" si="302"/>
        <v>0</v>
      </c>
      <c r="W1347" s="116" t="e">
        <f t="shared" si="303"/>
        <v>#DIV/0!</v>
      </c>
      <c r="X1347" s="116">
        <f t="shared" si="304"/>
        <v>0</v>
      </c>
      <c r="Y1347" s="116" t="e">
        <f t="shared" si="305"/>
        <v>#DIV/0!</v>
      </c>
      <c r="Z1347" s="180"/>
    </row>
    <row r="1348" spans="1:26">
      <c r="A1348" s="103"/>
      <c r="B1348" s="118" t="s">
        <v>118</v>
      </c>
      <c r="C1348" s="135">
        <v>2511</v>
      </c>
      <c r="D1348" s="158">
        <f t="shared" si="298"/>
        <v>0</v>
      </c>
      <c r="E1348" s="158">
        <f t="shared" si="298"/>
        <v>0</v>
      </c>
      <c r="F1348" s="158">
        <f t="shared" si="298"/>
        <v>0</v>
      </c>
      <c r="G1348" s="158">
        <f t="shared" si="298"/>
        <v>0</v>
      </c>
      <c r="H1348" s="158">
        <f t="shared" si="298"/>
        <v>0</v>
      </c>
      <c r="I1348" s="158">
        <f t="shared" si="298"/>
        <v>0</v>
      </c>
      <c r="J1348" s="158">
        <f t="shared" si="298"/>
        <v>0</v>
      </c>
      <c r="K1348" s="158">
        <f t="shared" si="298"/>
        <v>0</v>
      </c>
      <c r="L1348" s="158">
        <f t="shared" si="298"/>
        <v>0</v>
      </c>
      <c r="M1348" s="158">
        <f t="shared" si="298"/>
        <v>0</v>
      </c>
      <c r="N1348" s="158">
        <f t="shared" si="298"/>
        <v>0</v>
      </c>
      <c r="O1348" s="158">
        <f t="shared" si="298"/>
        <v>0</v>
      </c>
      <c r="P1348" s="158">
        <f t="shared" si="298"/>
        <v>0</v>
      </c>
      <c r="Q1348" s="158">
        <f t="shared" si="298"/>
        <v>0</v>
      </c>
      <c r="R1348" s="116">
        <f t="shared" si="299"/>
        <v>0</v>
      </c>
      <c r="S1348" s="116" t="e">
        <f t="shared" si="292"/>
        <v>#DIV/0!</v>
      </c>
      <c r="T1348" s="117">
        <f t="shared" si="300"/>
        <v>0</v>
      </c>
      <c r="U1348" s="117" t="e">
        <f t="shared" si="301"/>
        <v>#DIV/0!</v>
      </c>
      <c r="V1348" s="116">
        <f t="shared" si="302"/>
        <v>0</v>
      </c>
      <c r="W1348" s="116" t="e">
        <f t="shared" si="303"/>
        <v>#DIV/0!</v>
      </c>
      <c r="X1348" s="116">
        <f t="shared" si="304"/>
        <v>0</v>
      </c>
      <c r="Y1348" s="116" t="e">
        <f t="shared" si="305"/>
        <v>#DIV/0!</v>
      </c>
      <c r="Z1348" s="180"/>
    </row>
    <row r="1349" spans="1:26">
      <c r="A1349" s="103"/>
      <c r="B1349" s="118" t="s">
        <v>119</v>
      </c>
      <c r="C1349" s="135">
        <v>2512</v>
      </c>
      <c r="D1349" s="158">
        <f t="shared" si="298"/>
        <v>0</v>
      </c>
      <c r="E1349" s="158">
        <f t="shared" si="298"/>
        <v>0</v>
      </c>
      <c r="F1349" s="158">
        <f t="shared" si="298"/>
        <v>0</v>
      </c>
      <c r="G1349" s="158">
        <f t="shared" si="298"/>
        <v>0</v>
      </c>
      <c r="H1349" s="158">
        <f t="shared" si="298"/>
        <v>0</v>
      </c>
      <c r="I1349" s="158">
        <f t="shared" si="298"/>
        <v>0</v>
      </c>
      <c r="J1349" s="158">
        <f t="shared" si="298"/>
        <v>0</v>
      </c>
      <c r="K1349" s="158">
        <f t="shared" si="298"/>
        <v>0</v>
      </c>
      <c r="L1349" s="158">
        <f t="shared" si="298"/>
        <v>0</v>
      </c>
      <c r="M1349" s="158">
        <f t="shared" si="298"/>
        <v>0</v>
      </c>
      <c r="N1349" s="158">
        <f t="shared" si="298"/>
        <v>0</v>
      </c>
      <c r="O1349" s="158">
        <f t="shared" si="298"/>
        <v>0</v>
      </c>
      <c r="P1349" s="158">
        <f t="shared" si="298"/>
        <v>0</v>
      </c>
      <c r="Q1349" s="158">
        <f t="shared" si="298"/>
        <v>0</v>
      </c>
      <c r="R1349" s="116">
        <f t="shared" si="299"/>
        <v>0</v>
      </c>
      <c r="S1349" s="116" t="e">
        <f t="shared" si="292"/>
        <v>#DIV/0!</v>
      </c>
      <c r="T1349" s="117">
        <f t="shared" si="300"/>
        <v>0</v>
      </c>
      <c r="U1349" s="117" t="e">
        <f t="shared" si="301"/>
        <v>#DIV/0!</v>
      </c>
      <c r="V1349" s="116">
        <f t="shared" si="302"/>
        <v>0</v>
      </c>
      <c r="W1349" s="116" t="e">
        <f t="shared" si="303"/>
        <v>#DIV/0!</v>
      </c>
      <c r="X1349" s="116">
        <f t="shared" si="304"/>
        <v>0</v>
      </c>
      <c r="Y1349" s="116" t="e">
        <f t="shared" si="305"/>
        <v>#DIV/0!</v>
      </c>
      <c r="Z1349" s="180"/>
    </row>
    <row r="1350" spans="1:26">
      <c r="A1350" s="103"/>
      <c r="B1350" s="118" t="s">
        <v>146</v>
      </c>
      <c r="C1350" s="135">
        <v>2521</v>
      </c>
      <c r="D1350" s="158">
        <f t="shared" si="298"/>
        <v>0</v>
      </c>
      <c r="E1350" s="158">
        <f t="shared" si="298"/>
        <v>0</v>
      </c>
      <c r="F1350" s="158">
        <f t="shared" si="298"/>
        <v>0</v>
      </c>
      <c r="G1350" s="158">
        <f t="shared" si="298"/>
        <v>0</v>
      </c>
      <c r="H1350" s="158">
        <f>SUM(H1070,H1105,H1140,H1175,H1210,H1245)+H1280+H1315</f>
        <v>0</v>
      </c>
      <c r="I1350" s="158">
        <f>SUM(I1070,I1105,I1140,I1175,I1210,I1245)+I1280+I1315</f>
        <v>0</v>
      </c>
      <c r="J1350" s="158">
        <f t="shared" si="298"/>
        <v>0</v>
      </c>
      <c r="K1350" s="158">
        <f t="shared" si="298"/>
        <v>0</v>
      </c>
      <c r="L1350" s="158">
        <f t="shared" si="298"/>
        <v>0</v>
      </c>
      <c r="M1350" s="158">
        <f t="shared" si="298"/>
        <v>0</v>
      </c>
      <c r="N1350" s="158">
        <f t="shared" si="298"/>
        <v>0</v>
      </c>
      <c r="O1350" s="158">
        <f t="shared" si="298"/>
        <v>0</v>
      </c>
      <c r="P1350" s="158">
        <f t="shared" si="298"/>
        <v>0</v>
      </c>
      <c r="Q1350" s="158">
        <f t="shared" si="298"/>
        <v>0</v>
      </c>
      <c r="R1350" s="116">
        <f t="shared" si="299"/>
        <v>0</v>
      </c>
      <c r="S1350" s="116" t="e">
        <f t="shared" si="292"/>
        <v>#DIV/0!</v>
      </c>
      <c r="T1350" s="117">
        <f t="shared" si="300"/>
        <v>0</v>
      </c>
      <c r="U1350" s="117" t="e">
        <f t="shared" si="301"/>
        <v>#DIV/0!</v>
      </c>
      <c r="V1350" s="116">
        <f t="shared" si="302"/>
        <v>0</v>
      </c>
      <c r="W1350" s="116" t="e">
        <f t="shared" si="303"/>
        <v>#DIV/0!</v>
      </c>
      <c r="X1350" s="116">
        <f t="shared" si="304"/>
        <v>0</v>
      </c>
      <c r="Y1350" s="116" t="e">
        <f t="shared" si="305"/>
        <v>#DIV/0!</v>
      </c>
      <c r="Z1350" s="180"/>
    </row>
    <row r="1351" spans="1:26" ht="25.5">
      <c r="A1351" s="103"/>
      <c r="B1351" s="136" t="s">
        <v>121</v>
      </c>
      <c r="C1351" s="119">
        <v>2721</v>
      </c>
      <c r="D1351" s="158">
        <f t="shared" si="298"/>
        <v>0</v>
      </c>
      <c r="E1351" s="158">
        <f t="shared" si="298"/>
        <v>0</v>
      </c>
      <c r="F1351" s="158">
        <f t="shared" si="298"/>
        <v>0</v>
      </c>
      <c r="G1351" s="158">
        <f t="shared" si="298"/>
        <v>0</v>
      </c>
      <c r="H1351" s="158">
        <f>SUM(H1071,H1106,H1141,H1176,H1211,H1246)+H1281+H1316</f>
        <v>0</v>
      </c>
      <c r="I1351" s="158">
        <f>SUM(I1071,I1106,I1141,I1176,I1211,I1246)+I1281+I1316</f>
        <v>0</v>
      </c>
      <c r="J1351" s="158">
        <f t="shared" si="298"/>
        <v>0</v>
      </c>
      <c r="K1351" s="158">
        <f t="shared" si="298"/>
        <v>0</v>
      </c>
      <c r="L1351" s="158">
        <f t="shared" si="298"/>
        <v>0</v>
      </c>
      <c r="M1351" s="158">
        <f t="shared" si="298"/>
        <v>0</v>
      </c>
      <c r="N1351" s="158">
        <f t="shared" si="298"/>
        <v>0</v>
      </c>
      <c r="O1351" s="158">
        <f t="shared" si="298"/>
        <v>0</v>
      </c>
      <c r="P1351" s="158">
        <f t="shared" si="298"/>
        <v>0</v>
      </c>
      <c r="Q1351" s="158">
        <f t="shared" si="298"/>
        <v>0</v>
      </c>
      <c r="R1351" s="116">
        <f t="shared" si="299"/>
        <v>0</v>
      </c>
      <c r="S1351" s="116" t="e">
        <f t="shared" si="292"/>
        <v>#DIV/0!</v>
      </c>
      <c r="T1351" s="117">
        <f t="shared" si="300"/>
        <v>0</v>
      </c>
      <c r="U1351" s="117" t="e">
        <f t="shared" si="301"/>
        <v>#DIV/0!</v>
      </c>
      <c r="V1351" s="116">
        <f t="shared" si="302"/>
        <v>0</v>
      </c>
      <c r="W1351" s="116" t="e">
        <f t="shared" si="303"/>
        <v>#DIV/0!</v>
      </c>
      <c r="X1351" s="116">
        <f t="shared" si="304"/>
        <v>0</v>
      </c>
      <c r="Y1351" s="116" t="e">
        <f t="shared" si="305"/>
        <v>#DIV/0!</v>
      </c>
      <c r="Z1351" s="180"/>
    </row>
    <row r="1352" spans="1:26">
      <c r="A1352" s="103"/>
      <c r="B1352" s="140" t="s">
        <v>126</v>
      </c>
      <c r="C1352" s="119"/>
      <c r="D1352" s="169">
        <f t="shared" ref="D1352:Q1352" si="306">SUM(D1353:D1355)</f>
        <v>17983.202000000001</v>
      </c>
      <c r="E1352" s="169">
        <f t="shared" si="306"/>
        <v>66.95</v>
      </c>
      <c r="F1352" s="169">
        <f t="shared" si="306"/>
        <v>803</v>
      </c>
      <c r="G1352" s="169">
        <f t="shared" si="306"/>
        <v>200</v>
      </c>
      <c r="H1352" s="169">
        <f t="shared" si="306"/>
        <v>786</v>
      </c>
      <c r="I1352" s="169">
        <f t="shared" si="306"/>
        <v>200</v>
      </c>
      <c r="J1352" s="169">
        <f t="shared" si="306"/>
        <v>368.5</v>
      </c>
      <c r="K1352" s="169">
        <f t="shared" si="306"/>
        <v>0</v>
      </c>
      <c r="L1352" s="169">
        <f t="shared" si="306"/>
        <v>495.5</v>
      </c>
      <c r="M1352" s="169">
        <f t="shared" si="306"/>
        <v>0</v>
      </c>
      <c r="N1352" s="169">
        <f t="shared" si="306"/>
        <v>788</v>
      </c>
      <c r="O1352" s="169">
        <f t="shared" si="306"/>
        <v>0</v>
      </c>
      <c r="P1352" s="169">
        <f t="shared" si="306"/>
        <v>788</v>
      </c>
      <c r="Q1352" s="169">
        <f t="shared" si="306"/>
        <v>0</v>
      </c>
      <c r="R1352" s="116">
        <f t="shared" si="299"/>
        <v>-17180.202000000001</v>
      </c>
      <c r="S1352" s="116">
        <f t="shared" si="292"/>
        <v>4.4652782079631868</v>
      </c>
      <c r="T1352" s="117">
        <f t="shared" si="300"/>
        <v>-307.5</v>
      </c>
      <c r="U1352" s="117">
        <f t="shared" si="301"/>
        <v>61.706102117061022</v>
      </c>
      <c r="V1352" s="116">
        <f t="shared" si="302"/>
        <v>292.5</v>
      </c>
      <c r="W1352" s="116">
        <f t="shared" si="303"/>
        <v>159.03128153380425</v>
      </c>
      <c r="X1352" s="116">
        <f t="shared" si="304"/>
        <v>0</v>
      </c>
      <c r="Y1352" s="116">
        <f t="shared" si="305"/>
        <v>100</v>
      </c>
      <c r="Z1352" s="180"/>
    </row>
    <row r="1353" spans="1:26">
      <c r="A1353" s="103"/>
      <c r="B1353" s="118" t="s">
        <v>127</v>
      </c>
      <c r="C1353" s="119">
        <v>3111</v>
      </c>
      <c r="D1353" s="158">
        <f t="shared" ref="D1353:Q1355" si="307">SUM(D1073,D1108,D1143,D1178,D1213,D1248)+D1283+D1318</f>
        <v>0</v>
      </c>
      <c r="E1353" s="158">
        <f t="shared" si="307"/>
        <v>0</v>
      </c>
      <c r="F1353" s="158">
        <f t="shared" si="307"/>
        <v>75</v>
      </c>
      <c r="G1353" s="158">
        <f t="shared" si="307"/>
        <v>0</v>
      </c>
      <c r="H1353" s="158">
        <f t="shared" si="307"/>
        <v>72</v>
      </c>
      <c r="I1353" s="158">
        <f t="shared" si="307"/>
        <v>0</v>
      </c>
      <c r="J1353" s="158">
        <f t="shared" si="307"/>
        <v>72</v>
      </c>
      <c r="K1353" s="158">
        <f t="shared" si="307"/>
        <v>0</v>
      </c>
      <c r="L1353" s="158">
        <f t="shared" si="307"/>
        <v>0</v>
      </c>
      <c r="M1353" s="158">
        <f t="shared" si="307"/>
        <v>0</v>
      </c>
      <c r="N1353" s="158">
        <f t="shared" si="307"/>
        <v>0</v>
      </c>
      <c r="O1353" s="158">
        <f t="shared" si="307"/>
        <v>0</v>
      </c>
      <c r="P1353" s="158">
        <f t="shared" si="307"/>
        <v>0</v>
      </c>
      <c r="Q1353" s="158">
        <f t="shared" si="307"/>
        <v>0</v>
      </c>
      <c r="R1353" s="116">
        <f t="shared" si="299"/>
        <v>75</v>
      </c>
      <c r="S1353" s="116" t="e">
        <f t="shared" si="292"/>
        <v>#DIV/0!</v>
      </c>
      <c r="T1353" s="117">
        <f t="shared" si="300"/>
        <v>-75</v>
      </c>
      <c r="U1353" s="117">
        <f t="shared" si="301"/>
        <v>0</v>
      </c>
      <c r="V1353" s="116">
        <f t="shared" si="302"/>
        <v>0</v>
      </c>
      <c r="W1353" s="116" t="e">
        <f t="shared" si="303"/>
        <v>#DIV/0!</v>
      </c>
      <c r="X1353" s="116">
        <f t="shared" si="304"/>
        <v>0</v>
      </c>
      <c r="Y1353" s="116" t="e">
        <f t="shared" si="305"/>
        <v>#DIV/0!</v>
      </c>
      <c r="Z1353" s="180"/>
    </row>
    <row r="1354" spans="1:26">
      <c r="A1354" s="103"/>
      <c r="B1354" s="118" t="s">
        <v>128</v>
      </c>
      <c r="C1354" s="119">
        <v>3112</v>
      </c>
      <c r="D1354" s="158">
        <f t="shared" si="307"/>
        <v>17983.202000000001</v>
      </c>
      <c r="E1354" s="158">
        <f t="shared" si="307"/>
        <v>66.95</v>
      </c>
      <c r="F1354" s="158">
        <f t="shared" si="307"/>
        <v>728</v>
      </c>
      <c r="G1354" s="158">
        <f t="shared" si="307"/>
        <v>200</v>
      </c>
      <c r="H1354" s="158">
        <f t="shared" si="307"/>
        <v>714</v>
      </c>
      <c r="I1354" s="158">
        <f t="shared" si="307"/>
        <v>200</v>
      </c>
      <c r="J1354" s="158">
        <f t="shared" si="307"/>
        <v>296.5</v>
      </c>
      <c r="K1354" s="158">
        <f t="shared" si="307"/>
        <v>0</v>
      </c>
      <c r="L1354" s="158">
        <f t="shared" si="307"/>
        <v>495.5</v>
      </c>
      <c r="M1354" s="158">
        <f t="shared" si="307"/>
        <v>0</v>
      </c>
      <c r="N1354" s="158">
        <f t="shared" si="307"/>
        <v>788</v>
      </c>
      <c r="O1354" s="158">
        <f t="shared" si="307"/>
        <v>0</v>
      </c>
      <c r="P1354" s="158">
        <f t="shared" si="307"/>
        <v>788</v>
      </c>
      <c r="Q1354" s="158">
        <f t="shared" si="307"/>
        <v>0</v>
      </c>
      <c r="R1354" s="116">
        <f t="shared" si="299"/>
        <v>-17255.202000000001</v>
      </c>
      <c r="S1354" s="116">
        <f t="shared" si="292"/>
        <v>4.0482223354884184</v>
      </c>
      <c r="T1354" s="117">
        <f t="shared" si="300"/>
        <v>-232.5</v>
      </c>
      <c r="U1354" s="117">
        <f t="shared" si="301"/>
        <v>68.063186813186817</v>
      </c>
      <c r="V1354" s="116">
        <f t="shared" si="302"/>
        <v>292.5</v>
      </c>
      <c r="W1354" s="116">
        <f t="shared" si="303"/>
        <v>159.03128153380425</v>
      </c>
      <c r="X1354" s="116">
        <f t="shared" si="304"/>
        <v>0</v>
      </c>
      <c r="Y1354" s="116">
        <f t="shared" si="305"/>
        <v>100</v>
      </c>
      <c r="Z1354" s="180"/>
    </row>
    <row r="1355" spans="1:26">
      <c r="A1355" s="103"/>
      <c r="B1355" s="118" t="s">
        <v>129</v>
      </c>
      <c r="C1355" s="119">
        <v>3113</v>
      </c>
      <c r="D1355" s="158">
        <f t="shared" si="307"/>
        <v>0</v>
      </c>
      <c r="E1355" s="158">
        <f t="shared" si="307"/>
        <v>0</v>
      </c>
      <c r="F1355" s="158">
        <f t="shared" si="307"/>
        <v>0</v>
      </c>
      <c r="G1355" s="158">
        <f t="shared" si="307"/>
        <v>0</v>
      </c>
      <c r="H1355" s="158">
        <f t="shared" si="307"/>
        <v>0</v>
      </c>
      <c r="I1355" s="158">
        <f t="shared" si="307"/>
        <v>0</v>
      </c>
      <c r="J1355" s="158">
        <f t="shared" si="307"/>
        <v>0</v>
      </c>
      <c r="K1355" s="158">
        <f t="shared" si="307"/>
        <v>0</v>
      </c>
      <c r="L1355" s="158">
        <f t="shared" si="307"/>
        <v>0</v>
      </c>
      <c r="M1355" s="158">
        <f t="shared" si="307"/>
        <v>0</v>
      </c>
      <c r="N1355" s="158">
        <f t="shared" si="307"/>
        <v>0</v>
      </c>
      <c r="O1355" s="158">
        <f t="shared" si="307"/>
        <v>0</v>
      </c>
      <c r="P1355" s="158">
        <f t="shared" si="307"/>
        <v>0</v>
      </c>
      <c r="Q1355" s="158">
        <f t="shared" si="307"/>
        <v>0</v>
      </c>
      <c r="R1355" s="116">
        <f t="shared" si="299"/>
        <v>0</v>
      </c>
      <c r="S1355" s="116" t="e">
        <f t="shared" si="292"/>
        <v>#DIV/0!</v>
      </c>
      <c r="T1355" s="117">
        <f t="shared" si="300"/>
        <v>0</v>
      </c>
      <c r="U1355" s="117" t="e">
        <f t="shared" si="301"/>
        <v>#DIV/0!</v>
      </c>
      <c r="V1355" s="116">
        <f t="shared" si="302"/>
        <v>0</v>
      </c>
      <c r="W1355" s="116" t="e">
        <f t="shared" si="303"/>
        <v>#DIV/0!</v>
      </c>
      <c r="X1355" s="116">
        <f t="shared" si="304"/>
        <v>0</v>
      </c>
      <c r="Y1355" s="116" t="e">
        <f t="shared" si="305"/>
        <v>#DIV/0!</v>
      </c>
      <c r="Z1355" s="180"/>
    </row>
    <row r="1356" spans="1:26">
      <c r="A1356" s="103"/>
      <c r="B1356" s="185"/>
      <c r="C1356" s="186"/>
      <c r="D1356" s="158"/>
      <c r="E1356" s="158"/>
      <c r="F1356" s="158"/>
      <c r="G1356" s="158"/>
      <c r="H1356" s="158"/>
      <c r="I1356" s="158"/>
      <c r="J1356" s="158"/>
      <c r="K1356" s="158"/>
      <c r="L1356" s="158"/>
      <c r="M1356" s="158"/>
      <c r="N1356" s="158"/>
      <c r="O1356" s="158"/>
      <c r="P1356" s="158"/>
      <c r="Q1356" s="158"/>
      <c r="R1356" s="116">
        <f t="shared" si="299"/>
        <v>0</v>
      </c>
      <c r="S1356" s="116" t="e">
        <f t="shared" si="292"/>
        <v>#DIV/0!</v>
      </c>
      <c r="T1356" s="117">
        <f t="shared" si="300"/>
        <v>0</v>
      </c>
      <c r="U1356" s="117" t="e">
        <f t="shared" si="301"/>
        <v>#DIV/0!</v>
      </c>
      <c r="V1356" s="116">
        <f t="shared" si="302"/>
        <v>0</v>
      </c>
      <c r="W1356" s="116" t="e">
        <f t="shared" si="303"/>
        <v>#DIV/0!</v>
      </c>
      <c r="X1356" s="116">
        <f t="shared" si="304"/>
        <v>0</v>
      </c>
      <c r="Y1356" s="116" t="e">
        <f t="shared" si="305"/>
        <v>#DIV/0!</v>
      </c>
      <c r="Z1356" s="180"/>
    </row>
    <row r="1357" spans="1:26" outlineLevel="1">
      <c r="A1357" s="103">
        <v>28</v>
      </c>
      <c r="B1357" s="176" t="s">
        <v>201</v>
      </c>
      <c r="C1357" s="154" t="s">
        <v>202</v>
      </c>
      <c r="D1357" s="151"/>
      <c r="E1357" s="151"/>
      <c r="F1357" s="151"/>
      <c r="G1357" s="151"/>
      <c r="H1357" s="151"/>
      <c r="I1357" s="151"/>
      <c r="J1357" s="152"/>
      <c r="K1357" s="152"/>
      <c r="L1357" s="151"/>
      <c r="M1357" s="151"/>
      <c r="N1357" s="151"/>
      <c r="O1357" s="151"/>
      <c r="P1357" s="151"/>
      <c r="Q1357" s="151"/>
      <c r="R1357" s="116">
        <f t="shared" si="299"/>
        <v>0</v>
      </c>
      <c r="S1357" s="116" t="e">
        <f t="shared" si="292"/>
        <v>#DIV/0!</v>
      </c>
      <c r="T1357" s="117">
        <f t="shared" si="300"/>
        <v>0</v>
      </c>
      <c r="U1357" s="117" t="e">
        <f t="shared" si="301"/>
        <v>#DIV/0!</v>
      </c>
      <c r="V1357" s="116">
        <f t="shared" si="302"/>
        <v>0</v>
      </c>
      <c r="W1357" s="116" t="e">
        <f t="shared" si="303"/>
        <v>#DIV/0!</v>
      </c>
      <c r="X1357" s="116">
        <f t="shared" si="304"/>
        <v>0</v>
      </c>
      <c r="Y1357" s="116" t="e">
        <f t="shared" si="305"/>
        <v>#DIV/0!</v>
      </c>
      <c r="Z1357" s="180"/>
    </row>
    <row r="1358" spans="1:26" outlineLevel="1">
      <c r="A1358" s="103"/>
      <c r="B1358" s="176" t="s">
        <v>134</v>
      </c>
      <c r="C1358" s="154"/>
      <c r="D1358" s="111">
        <f>SUM(D1359:D1365,D1370:D1388)</f>
        <v>2065.6999999999998</v>
      </c>
      <c r="E1358" s="111"/>
      <c r="F1358" s="111">
        <f t="shared" ref="F1358:Q1358" si="308">SUM(F1359:F1365,F1370:F1388)</f>
        <v>2188.1999999999998</v>
      </c>
      <c r="G1358" s="111">
        <f t="shared" si="308"/>
        <v>0</v>
      </c>
      <c r="H1358" s="111">
        <f t="shared" si="308"/>
        <v>2188.1999999999998</v>
      </c>
      <c r="I1358" s="111">
        <f t="shared" si="308"/>
        <v>0</v>
      </c>
      <c r="J1358" s="155">
        <f t="shared" si="308"/>
        <v>276.10000000000002</v>
      </c>
      <c r="K1358" s="155">
        <f t="shared" si="308"/>
        <v>0</v>
      </c>
      <c r="L1358" s="111">
        <f t="shared" si="308"/>
        <v>0</v>
      </c>
      <c r="M1358" s="111">
        <f t="shared" si="308"/>
        <v>0</v>
      </c>
      <c r="N1358" s="111">
        <f t="shared" si="308"/>
        <v>0</v>
      </c>
      <c r="O1358" s="111">
        <f t="shared" si="308"/>
        <v>0</v>
      </c>
      <c r="P1358" s="111">
        <f t="shared" si="308"/>
        <v>0</v>
      </c>
      <c r="Q1358" s="111">
        <f t="shared" si="308"/>
        <v>0</v>
      </c>
      <c r="R1358" s="116">
        <f t="shared" si="299"/>
        <v>122.5</v>
      </c>
      <c r="S1358" s="116">
        <f t="shared" si="292"/>
        <v>105.93019315486276</v>
      </c>
      <c r="T1358" s="117">
        <f t="shared" si="300"/>
        <v>-2188.1999999999998</v>
      </c>
      <c r="U1358" s="117">
        <f t="shared" si="301"/>
        <v>0</v>
      </c>
      <c r="V1358" s="116">
        <f t="shared" si="302"/>
        <v>0</v>
      </c>
      <c r="W1358" s="116" t="e">
        <f t="shared" si="303"/>
        <v>#DIV/0!</v>
      </c>
      <c r="X1358" s="116">
        <f t="shared" si="304"/>
        <v>0</v>
      </c>
      <c r="Y1358" s="116" t="e">
        <f t="shared" si="305"/>
        <v>#DIV/0!</v>
      </c>
      <c r="Z1358" s="180"/>
    </row>
    <row r="1359" spans="1:26" ht="12.75" customHeight="1" outlineLevel="1">
      <c r="A1359" s="103"/>
      <c r="B1359" s="118" t="s">
        <v>94</v>
      </c>
      <c r="C1359" s="119">
        <v>2111</v>
      </c>
      <c r="D1359" s="203"/>
      <c r="E1359" s="203"/>
      <c r="F1359" s="203"/>
      <c r="G1359" s="203"/>
      <c r="H1359" s="203"/>
      <c r="I1359" s="203"/>
      <c r="J1359" s="158"/>
      <c r="K1359" s="158"/>
      <c r="L1359" s="203"/>
      <c r="M1359" s="203"/>
      <c r="N1359" s="203"/>
      <c r="O1359" s="203"/>
      <c r="P1359" s="203"/>
      <c r="Q1359" s="203"/>
      <c r="R1359" s="116">
        <f t="shared" si="299"/>
        <v>0</v>
      </c>
      <c r="S1359" s="116" t="e">
        <f t="shared" si="292"/>
        <v>#DIV/0!</v>
      </c>
      <c r="T1359" s="117">
        <f t="shared" si="300"/>
        <v>0</v>
      </c>
      <c r="U1359" s="117" t="e">
        <f t="shared" si="301"/>
        <v>#DIV/0!</v>
      </c>
      <c r="V1359" s="116">
        <f t="shared" si="302"/>
        <v>0</v>
      </c>
      <c r="W1359" s="116" t="e">
        <f t="shared" si="303"/>
        <v>#DIV/0!</v>
      </c>
      <c r="X1359" s="116">
        <f t="shared" si="304"/>
        <v>0</v>
      </c>
      <c r="Y1359" s="116" t="e">
        <f t="shared" si="305"/>
        <v>#DIV/0!</v>
      </c>
      <c r="Z1359" s="180"/>
    </row>
    <row r="1360" spans="1:26" ht="12.75" customHeight="1" outlineLevel="1">
      <c r="A1360" s="103"/>
      <c r="B1360" s="118" t="s">
        <v>135</v>
      </c>
      <c r="C1360" s="119">
        <v>2121</v>
      </c>
      <c r="D1360" s="204"/>
      <c r="E1360" s="204"/>
      <c r="F1360" s="204"/>
      <c r="G1360" s="204"/>
      <c r="H1360" s="204"/>
      <c r="I1360" s="204"/>
      <c r="J1360" s="158"/>
      <c r="K1360" s="158"/>
      <c r="L1360" s="204"/>
      <c r="M1360" s="204"/>
      <c r="N1360" s="204"/>
      <c r="O1360" s="204"/>
      <c r="P1360" s="204"/>
      <c r="Q1360" s="204"/>
      <c r="R1360" s="116">
        <f t="shared" si="299"/>
        <v>0</v>
      </c>
      <c r="S1360" s="116" t="e">
        <f t="shared" ref="S1360:S1423" si="309">+F1360/D1360*100</f>
        <v>#DIV/0!</v>
      </c>
      <c r="T1360" s="117">
        <f t="shared" si="300"/>
        <v>0</v>
      </c>
      <c r="U1360" s="117" t="e">
        <f t="shared" si="301"/>
        <v>#DIV/0!</v>
      </c>
      <c r="V1360" s="116">
        <f t="shared" si="302"/>
        <v>0</v>
      </c>
      <c r="W1360" s="116" t="e">
        <f t="shared" si="303"/>
        <v>#DIV/0!</v>
      </c>
      <c r="X1360" s="116">
        <f t="shared" si="304"/>
        <v>0</v>
      </c>
      <c r="Y1360" s="116" t="e">
        <f t="shared" si="305"/>
        <v>#DIV/0!</v>
      </c>
      <c r="Z1360" s="180"/>
    </row>
    <row r="1361" spans="1:26" ht="12.75" customHeight="1" outlineLevel="1">
      <c r="A1361" s="103"/>
      <c r="B1361" s="160" t="s">
        <v>96</v>
      </c>
      <c r="C1361" s="119">
        <v>2211</v>
      </c>
      <c r="D1361" s="204"/>
      <c r="E1361" s="204"/>
      <c r="F1361" s="204"/>
      <c r="G1361" s="204"/>
      <c r="H1361" s="204"/>
      <c r="I1361" s="204"/>
      <c r="J1361" s="158"/>
      <c r="K1361" s="158"/>
      <c r="L1361" s="204"/>
      <c r="M1361" s="204"/>
      <c r="N1361" s="204"/>
      <c r="O1361" s="204"/>
      <c r="P1361" s="204"/>
      <c r="Q1361" s="204"/>
      <c r="R1361" s="116">
        <f t="shared" si="299"/>
        <v>0</v>
      </c>
      <c r="S1361" s="116" t="e">
        <f t="shared" si="309"/>
        <v>#DIV/0!</v>
      </c>
      <c r="T1361" s="117">
        <f t="shared" si="300"/>
        <v>0</v>
      </c>
      <c r="U1361" s="117" t="e">
        <f t="shared" si="301"/>
        <v>#DIV/0!</v>
      </c>
      <c r="V1361" s="116">
        <f t="shared" si="302"/>
        <v>0</v>
      </c>
      <c r="W1361" s="116" t="e">
        <f t="shared" si="303"/>
        <v>#DIV/0!</v>
      </c>
      <c r="X1361" s="116">
        <f t="shared" si="304"/>
        <v>0</v>
      </c>
      <c r="Y1361" s="116" t="e">
        <f t="shared" si="305"/>
        <v>#DIV/0!</v>
      </c>
      <c r="Z1361" s="180"/>
    </row>
    <row r="1362" spans="1:26" ht="13.5" customHeight="1" outlineLevel="1">
      <c r="A1362" s="103"/>
      <c r="B1362" s="122" t="s">
        <v>97</v>
      </c>
      <c r="C1362" s="119">
        <v>2212</v>
      </c>
      <c r="D1362" s="204"/>
      <c r="E1362" s="204"/>
      <c r="F1362" s="204"/>
      <c r="G1362" s="204"/>
      <c r="H1362" s="204"/>
      <c r="I1362" s="204"/>
      <c r="J1362" s="158"/>
      <c r="K1362" s="158"/>
      <c r="L1362" s="204"/>
      <c r="M1362" s="204"/>
      <c r="N1362" s="204"/>
      <c r="O1362" s="204"/>
      <c r="P1362" s="204"/>
      <c r="Q1362" s="204"/>
      <c r="R1362" s="116">
        <f t="shared" si="299"/>
        <v>0</v>
      </c>
      <c r="S1362" s="116" t="e">
        <f t="shared" si="309"/>
        <v>#DIV/0!</v>
      </c>
      <c r="T1362" s="117">
        <f t="shared" si="300"/>
        <v>0</v>
      </c>
      <c r="U1362" s="117" t="e">
        <f t="shared" si="301"/>
        <v>#DIV/0!</v>
      </c>
      <c r="V1362" s="116">
        <f t="shared" si="302"/>
        <v>0</v>
      </c>
      <c r="W1362" s="116" t="e">
        <f t="shared" si="303"/>
        <v>#DIV/0!</v>
      </c>
      <c r="X1362" s="116">
        <f t="shared" si="304"/>
        <v>0</v>
      </c>
      <c r="Y1362" s="116" t="e">
        <f t="shared" si="305"/>
        <v>#DIV/0!</v>
      </c>
      <c r="Z1362" s="180"/>
    </row>
    <row r="1363" spans="1:26" ht="13.5" customHeight="1" outlineLevel="1">
      <c r="A1363" s="103"/>
      <c r="B1363" s="118" t="s">
        <v>98</v>
      </c>
      <c r="C1363" s="119">
        <v>2213</v>
      </c>
      <c r="D1363" s="204"/>
      <c r="E1363" s="204"/>
      <c r="F1363" s="204"/>
      <c r="G1363" s="204"/>
      <c r="H1363" s="204"/>
      <c r="I1363" s="204"/>
      <c r="J1363" s="158"/>
      <c r="K1363" s="158"/>
      <c r="L1363" s="204"/>
      <c r="M1363" s="204"/>
      <c r="N1363" s="204"/>
      <c r="O1363" s="204"/>
      <c r="P1363" s="204"/>
      <c r="Q1363" s="204"/>
      <c r="R1363" s="116">
        <f t="shared" si="299"/>
        <v>0</v>
      </c>
      <c r="S1363" s="116" t="e">
        <f t="shared" si="309"/>
        <v>#DIV/0!</v>
      </c>
      <c r="T1363" s="117">
        <f t="shared" si="300"/>
        <v>0</v>
      </c>
      <c r="U1363" s="117" t="e">
        <f t="shared" si="301"/>
        <v>#DIV/0!</v>
      </c>
      <c r="V1363" s="116">
        <f t="shared" si="302"/>
        <v>0</v>
      </c>
      <c r="W1363" s="116" t="e">
        <f t="shared" si="303"/>
        <v>#DIV/0!</v>
      </c>
      <c r="X1363" s="116">
        <f t="shared" si="304"/>
        <v>0</v>
      </c>
      <c r="Y1363" s="116" t="e">
        <f t="shared" si="305"/>
        <v>#DIV/0!</v>
      </c>
      <c r="Z1363" s="180"/>
    </row>
    <row r="1364" spans="1:26" ht="13.5" customHeight="1" outlineLevel="1">
      <c r="A1364" s="103"/>
      <c r="B1364" s="118" t="s">
        <v>99</v>
      </c>
      <c r="C1364" s="119">
        <v>2214</v>
      </c>
      <c r="D1364" s="204"/>
      <c r="E1364" s="204"/>
      <c r="F1364" s="204"/>
      <c r="G1364" s="204"/>
      <c r="H1364" s="204"/>
      <c r="I1364" s="204"/>
      <c r="J1364" s="158"/>
      <c r="K1364" s="158"/>
      <c r="L1364" s="204"/>
      <c r="M1364" s="204"/>
      <c r="N1364" s="204"/>
      <c r="O1364" s="204"/>
      <c r="P1364" s="204"/>
      <c r="Q1364" s="204"/>
      <c r="R1364" s="116">
        <f t="shared" si="299"/>
        <v>0</v>
      </c>
      <c r="S1364" s="116" t="e">
        <f t="shared" si="309"/>
        <v>#DIV/0!</v>
      </c>
      <c r="T1364" s="117">
        <f t="shared" si="300"/>
        <v>0</v>
      </c>
      <c r="U1364" s="117" t="e">
        <f t="shared" si="301"/>
        <v>#DIV/0!</v>
      </c>
      <c r="V1364" s="116">
        <f t="shared" si="302"/>
        <v>0</v>
      </c>
      <c r="W1364" s="116" t="e">
        <f t="shared" si="303"/>
        <v>#DIV/0!</v>
      </c>
      <c r="X1364" s="116">
        <f t="shared" si="304"/>
        <v>0</v>
      </c>
      <c r="Y1364" s="116" t="e">
        <f t="shared" si="305"/>
        <v>#DIV/0!</v>
      </c>
      <c r="Z1364" s="180"/>
    </row>
    <row r="1365" spans="1:26" ht="13.5" customHeight="1" outlineLevel="1">
      <c r="A1365" s="103"/>
      <c r="B1365" s="161" t="s">
        <v>100</v>
      </c>
      <c r="C1365" s="124">
        <v>2215</v>
      </c>
      <c r="D1365" s="125"/>
      <c r="E1365" s="125"/>
      <c r="F1365" s="125"/>
      <c r="G1365" s="125">
        <f>G1366+G1367+G1368+G1369</f>
        <v>0</v>
      </c>
      <c r="H1365" s="125"/>
      <c r="I1365" s="125">
        <f>I1366+I1367+I1368+I1369</f>
        <v>0</v>
      </c>
      <c r="J1365" s="163">
        <f>J1366+J1367+J1368+J1369</f>
        <v>0</v>
      </c>
      <c r="K1365" s="163">
        <f>K1366+K1367+K1368+K1369</f>
        <v>0</v>
      </c>
      <c r="L1365" s="125"/>
      <c r="M1365" s="125">
        <f>M1366+M1367+M1368+M1369</f>
        <v>0</v>
      </c>
      <c r="N1365" s="125"/>
      <c r="O1365" s="125">
        <f>O1366+O1367+O1368+O1369</f>
        <v>0</v>
      </c>
      <c r="P1365" s="125"/>
      <c r="Q1365" s="125">
        <f>Q1366+Q1367+Q1368+Q1369</f>
        <v>0</v>
      </c>
      <c r="R1365" s="116">
        <f t="shared" si="299"/>
        <v>0</v>
      </c>
      <c r="S1365" s="116" t="e">
        <f t="shared" si="309"/>
        <v>#DIV/0!</v>
      </c>
      <c r="T1365" s="117">
        <f t="shared" si="300"/>
        <v>0</v>
      </c>
      <c r="U1365" s="117" t="e">
        <f t="shared" si="301"/>
        <v>#DIV/0!</v>
      </c>
      <c r="V1365" s="116">
        <f t="shared" si="302"/>
        <v>0</v>
      </c>
      <c r="W1365" s="116" t="e">
        <f t="shared" si="303"/>
        <v>#DIV/0!</v>
      </c>
      <c r="X1365" s="116">
        <f t="shared" si="304"/>
        <v>0</v>
      </c>
      <c r="Y1365" s="116" t="e">
        <f t="shared" si="305"/>
        <v>#DIV/0!</v>
      </c>
      <c r="Z1365" s="180"/>
    </row>
    <row r="1366" spans="1:26" ht="13.5" customHeight="1" outlineLevel="1">
      <c r="A1366" s="103"/>
      <c r="B1366" s="126" t="s">
        <v>136</v>
      </c>
      <c r="C1366" s="119">
        <v>22151</v>
      </c>
      <c r="D1366" s="120"/>
      <c r="E1366" s="120"/>
      <c r="F1366" s="120"/>
      <c r="G1366" s="120"/>
      <c r="H1366" s="120"/>
      <c r="I1366" s="120"/>
      <c r="J1366" s="158"/>
      <c r="K1366" s="158"/>
      <c r="L1366" s="120"/>
      <c r="M1366" s="120"/>
      <c r="N1366" s="120"/>
      <c r="O1366" s="120"/>
      <c r="P1366" s="120"/>
      <c r="Q1366" s="120"/>
      <c r="R1366" s="116">
        <f t="shared" si="299"/>
        <v>0</v>
      </c>
      <c r="S1366" s="116" t="e">
        <f t="shared" si="309"/>
        <v>#DIV/0!</v>
      </c>
      <c r="T1366" s="117">
        <f t="shared" si="300"/>
        <v>0</v>
      </c>
      <c r="U1366" s="117" t="e">
        <f t="shared" si="301"/>
        <v>#DIV/0!</v>
      </c>
      <c r="V1366" s="116">
        <f t="shared" si="302"/>
        <v>0</v>
      </c>
      <c r="W1366" s="116" t="e">
        <f t="shared" si="303"/>
        <v>#DIV/0!</v>
      </c>
      <c r="X1366" s="116">
        <f t="shared" si="304"/>
        <v>0</v>
      </c>
      <c r="Y1366" s="116" t="e">
        <f t="shared" si="305"/>
        <v>#DIV/0!</v>
      </c>
      <c r="Z1366" s="180"/>
    </row>
    <row r="1367" spans="1:26" ht="13.5" customHeight="1" outlineLevel="1">
      <c r="A1367" s="103"/>
      <c r="B1367" s="126" t="s">
        <v>137</v>
      </c>
      <c r="C1367" s="119">
        <v>22152</v>
      </c>
      <c r="D1367" s="120"/>
      <c r="E1367" s="120"/>
      <c r="F1367" s="120"/>
      <c r="G1367" s="120"/>
      <c r="H1367" s="120"/>
      <c r="I1367" s="120"/>
      <c r="J1367" s="158"/>
      <c r="K1367" s="158"/>
      <c r="L1367" s="120"/>
      <c r="M1367" s="120"/>
      <c r="N1367" s="120"/>
      <c r="O1367" s="120"/>
      <c r="P1367" s="120"/>
      <c r="Q1367" s="120"/>
      <c r="R1367" s="116">
        <f t="shared" si="299"/>
        <v>0</v>
      </c>
      <c r="S1367" s="116" t="e">
        <f t="shared" si="309"/>
        <v>#DIV/0!</v>
      </c>
      <c r="T1367" s="117">
        <f t="shared" si="300"/>
        <v>0</v>
      </c>
      <c r="U1367" s="117" t="e">
        <f t="shared" si="301"/>
        <v>#DIV/0!</v>
      </c>
      <c r="V1367" s="116">
        <f t="shared" si="302"/>
        <v>0</v>
      </c>
      <c r="W1367" s="116" t="e">
        <f t="shared" si="303"/>
        <v>#DIV/0!</v>
      </c>
      <c r="X1367" s="116">
        <f t="shared" si="304"/>
        <v>0</v>
      </c>
      <c r="Y1367" s="116" t="e">
        <f t="shared" si="305"/>
        <v>#DIV/0!</v>
      </c>
      <c r="Z1367" s="180"/>
    </row>
    <row r="1368" spans="1:26" ht="13.5" customHeight="1" outlineLevel="1">
      <c r="A1368" s="103"/>
      <c r="B1368" s="126" t="s">
        <v>103</v>
      </c>
      <c r="C1368" s="119">
        <v>22153</v>
      </c>
      <c r="D1368" s="120"/>
      <c r="E1368" s="120"/>
      <c r="F1368" s="120"/>
      <c r="G1368" s="120"/>
      <c r="H1368" s="120"/>
      <c r="I1368" s="120"/>
      <c r="J1368" s="158"/>
      <c r="K1368" s="158"/>
      <c r="L1368" s="120"/>
      <c r="M1368" s="120"/>
      <c r="N1368" s="120"/>
      <c r="O1368" s="120"/>
      <c r="P1368" s="120"/>
      <c r="Q1368" s="120"/>
      <c r="R1368" s="116">
        <f t="shared" si="299"/>
        <v>0</v>
      </c>
      <c r="S1368" s="116" t="e">
        <f t="shared" si="309"/>
        <v>#DIV/0!</v>
      </c>
      <c r="T1368" s="117">
        <f t="shared" si="300"/>
        <v>0</v>
      </c>
      <c r="U1368" s="117" t="e">
        <f t="shared" si="301"/>
        <v>#DIV/0!</v>
      </c>
      <c r="V1368" s="116">
        <f t="shared" si="302"/>
        <v>0</v>
      </c>
      <c r="W1368" s="116" t="e">
        <f t="shared" si="303"/>
        <v>#DIV/0!</v>
      </c>
      <c r="X1368" s="116">
        <f t="shared" si="304"/>
        <v>0</v>
      </c>
      <c r="Y1368" s="116" t="e">
        <f t="shared" si="305"/>
        <v>#DIV/0!</v>
      </c>
      <c r="Z1368" s="180"/>
    </row>
    <row r="1369" spans="1:26" ht="13.5" customHeight="1" outlineLevel="1">
      <c r="A1369" s="103"/>
      <c r="B1369" s="126" t="s">
        <v>138</v>
      </c>
      <c r="C1369" s="119">
        <v>22154</v>
      </c>
      <c r="D1369" s="204"/>
      <c r="E1369" s="204"/>
      <c r="F1369" s="204"/>
      <c r="G1369" s="204"/>
      <c r="H1369" s="204"/>
      <c r="I1369" s="204"/>
      <c r="J1369" s="158"/>
      <c r="K1369" s="158"/>
      <c r="L1369" s="204"/>
      <c r="M1369" s="204"/>
      <c r="N1369" s="204"/>
      <c r="O1369" s="204"/>
      <c r="P1369" s="204"/>
      <c r="Q1369" s="204"/>
      <c r="R1369" s="116">
        <f t="shared" si="299"/>
        <v>0</v>
      </c>
      <c r="S1369" s="116" t="e">
        <f t="shared" si="309"/>
        <v>#DIV/0!</v>
      </c>
      <c r="T1369" s="117">
        <f t="shared" si="300"/>
        <v>0</v>
      </c>
      <c r="U1369" s="117" t="e">
        <f t="shared" si="301"/>
        <v>#DIV/0!</v>
      </c>
      <c r="V1369" s="116">
        <f t="shared" si="302"/>
        <v>0</v>
      </c>
      <c r="W1369" s="116" t="e">
        <f t="shared" si="303"/>
        <v>#DIV/0!</v>
      </c>
      <c r="X1369" s="116">
        <f t="shared" si="304"/>
        <v>0</v>
      </c>
      <c r="Y1369" s="116" t="e">
        <f t="shared" si="305"/>
        <v>#DIV/0!</v>
      </c>
      <c r="Z1369" s="180"/>
    </row>
    <row r="1370" spans="1:26" ht="13.5" customHeight="1" outlineLevel="1">
      <c r="A1370" s="103"/>
      <c r="B1370" s="122" t="s">
        <v>105</v>
      </c>
      <c r="C1370" s="119">
        <v>2217</v>
      </c>
      <c r="D1370" s="120"/>
      <c r="E1370" s="120"/>
      <c r="F1370" s="120"/>
      <c r="G1370" s="120"/>
      <c r="H1370" s="120"/>
      <c r="I1370" s="120"/>
      <c r="J1370" s="158"/>
      <c r="K1370" s="158"/>
      <c r="L1370" s="120"/>
      <c r="M1370" s="120"/>
      <c r="N1370" s="120"/>
      <c r="O1370" s="120"/>
      <c r="P1370" s="120"/>
      <c r="Q1370" s="120"/>
      <c r="R1370" s="116">
        <f t="shared" si="299"/>
        <v>0</v>
      </c>
      <c r="S1370" s="116" t="e">
        <f t="shared" si="309"/>
        <v>#DIV/0!</v>
      </c>
      <c r="T1370" s="117">
        <f t="shared" si="300"/>
        <v>0</v>
      </c>
      <c r="U1370" s="117" t="e">
        <f t="shared" si="301"/>
        <v>#DIV/0!</v>
      </c>
      <c r="V1370" s="116">
        <f t="shared" si="302"/>
        <v>0</v>
      </c>
      <c r="W1370" s="116" t="e">
        <f t="shared" si="303"/>
        <v>#DIV/0!</v>
      </c>
      <c r="X1370" s="116">
        <f t="shared" si="304"/>
        <v>0</v>
      </c>
      <c r="Y1370" s="116" t="e">
        <f t="shared" si="305"/>
        <v>#DIV/0!</v>
      </c>
      <c r="Z1370" s="180"/>
    </row>
    <row r="1371" spans="1:26" ht="13.5" customHeight="1" outlineLevel="1">
      <c r="A1371" s="103"/>
      <c r="B1371" s="118" t="s">
        <v>106</v>
      </c>
      <c r="C1371" s="119">
        <v>2218</v>
      </c>
      <c r="D1371" s="204"/>
      <c r="E1371" s="120"/>
      <c r="F1371" s="120"/>
      <c r="G1371" s="120"/>
      <c r="H1371" s="120"/>
      <c r="I1371" s="120"/>
      <c r="J1371" s="158"/>
      <c r="K1371" s="158"/>
      <c r="L1371" s="120"/>
      <c r="M1371" s="120"/>
      <c r="N1371" s="120"/>
      <c r="O1371" s="120"/>
      <c r="P1371" s="120"/>
      <c r="Q1371" s="120"/>
      <c r="R1371" s="116">
        <f t="shared" si="299"/>
        <v>0</v>
      </c>
      <c r="S1371" s="116" t="e">
        <f t="shared" si="309"/>
        <v>#DIV/0!</v>
      </c>
      <c r="T1371" s="117">
        <f t="shared" si="300"/>
        <v>0</v>
      </c>
      <c r="U1371" s="117" t="e">
        <f t="shared" si="301"/>
        <v>#DIV/0!</v>
      </c>
      <c r="V1371" s="116">
        <f t="shared" si="302"/>
        <v>0</v>
      </c>
      <c r="W1371" s="116" t="e">
        <f t="shared" si="303"/>
        <v>#DIV/0!</v>
      </c>
      <c r="X1371" s="116">
        <f t="shared" si="304"/>
        <v>0</v>
      </c>
      <c r="Y1371" s="116" t="e">
        <f t="shared" si="305"/>
        <v>#DIV/0!</v>
      </c>
      <c r="Z1371" s="180"/>
    </row>
    <row r="1372" spans="1:26" ht="13.5" customHeight="1" outlineLevel="1">
      <c r="A1372" s="103"/>
      <c r="B1372" s="118" t="s">
        <v>139</v>
      </c>
      <c r="C1372" s="119">
        <v>2221</v>
      </c>
      <c r="D1372" s="204"/>
      <c r="E1372" s="204"/>
      <c r="F1372" s="204"/>
      <c r="G1372" s="204"/>
      <c r="H1372" s="204"/>
      <c r="I1372" s="204"/>
      <c r="J1372" s="158"/>
      <c r="K1372" s="158"/>
      <c r="L1372" s="204"/>
      <c r="M1372" s="204"/>
      <c r="N1372" s="204"/>
      <c r="O1372" s="204"/>
      <c r="P1372" s="204"/>
      <c r="Q1372" s="204"/>
      <c r="R1372" s="116">
        <f t="shared" si="299"/>
        <v>0</v>
      </c>
      <c r="S1372" s="116" t="e">
        <f t="shared" si="309"/>
        <v>#DIV/0!</v>
      </c>
      <c r="T1372" s="117">
        <f t="shared" si="300"/>
        <v>0</v>
      </c>
      <c r="U1372" s="117" t="e">
        <f t="shared" si="301"/>
        <v>#DIV/0!</v>
      </c>
      <c r="V1372" s="116">
        <f t="shared" si="302"/>
        <v>0</v>
      </c>
      <c r="W1372" s="116" t="e">
        <f t="shared" si="303"/>
        <v>#DIV/0!</v>
      </c>
      <c r="X1372" s="116">
        <f t="shared" si="304"/>
        <v>0</v>
      </c>
      <c r="Y1372" s="116" t="e">
        <f t="shared" si="305"/>
        <v>#DIV/0!</v>
      </c>
      <c r="Z1372" s="180"/>
    </row>
    <row r="1373" spans="1:26" ht="13.5" customHeight="1" outlineLevel="1">
      <c r="A1373" s="103"/>
      <c r="B1373" s="128" t="s">
        <v>108</v>
      </c>
      <c r="C1373" s="119">
        <v>2222</v>
      </c>
      <c r="D1373" s="120"/>
      <c r="E1373" s="120"/>
      <c r="F1373" s="204"/>
      <c r="G1373" s="120"/>
      <c r="H1373" s="204"/>
      <c r="I1373" s="120"/>
      <c r="J1373" s="158"/>
      <c r="K1373" s="158"/>
      <c r="L1373" s="204"/>
      <c r="M1373" s="120"/>
      <c r="N1373" s="204"/>
      <c r="O1373" s="120"/>
      <c r="P1373" s="204"/>
      <c r="Q1373" s="120"/>
      <c r="R1373" s="116">
        <f t="shared" si="299"/>
        <v>0</v>
      </c>
      <c r="S1373" s="116" t="e">
        <f t="shared" si="309"/>
        <v>#DIV/0!</v>
      </c>
      <c r="T1373" s="117">
        <f t="shared" si="300"/>
        <v>0</v>
      </c>
      <c r="U1373" s="117" t="e">
        <f t="shared" si="301"/>
        <v>#DIV/0!</v>
      </c>
      <c r="V1373" s="116">
        <f t="shared" si="302"/>
        <v>0</v>
      </c>
      <c r="W1373" s="116" t="e">
        <f t="shared" si="303"/>
        <v>#DIV/0!</v>
      </c>
      <c r="X1373" s="116">
        <f t="shared" si="304"/>
        <v>0</v>
      </c>
      <c r="Y1373" s="116" t="e">
        <f t="shared" si="305"/>
        <v>#DIV/0!</v>
      </c>
      <c r="Z1373" s="180"/>
    </row>
    <row r="1374" spans="1:26" ht="39" customHeight="1" outlineLevel="1">
      <c r="A1374" s="103"/>
      <c r="B1374" s="128" t="s">
        <v>177</v>
      </c>
      <c r="C1374" s="129">
        <v>2223</v>
      </c>
      <c r="D1374" s="120"/>
      <c r="E1374" s="120"/>
      <c r="F1374" s="204"/>
      <c r="G1374" s="120"/>
      <c r="H1374" s="204"/>
      <c r="I1374" s="120"/>
      <c r="J1374" s="158"/>
      <c r="K1374" s="158"/>
      <c r="L1374" s="204"/>
      <c r="M1374" s="120"/>
      <c r="N1374" s="204"/>
      <c r="O1374" s="120"/>
      <c r="P1374" s="204"/>
      <c r="Q1374" s="120"/>
      <c r="R1374" s="116">
        <f t="shared" si="299"/>
        <v>0</v>
      </c>
      <c r="S1374" s="116" t="e">
        <f t="shared" si="309"/>
        <v>#DIV/0!</v>
      </c>
      <c r="T1374" s="117">
        <f t="shared" si="300"/>
        <v>0</v>
      </c>
      <c r="U1374" s="117" t="e">
        <f t="shared" si="301"/>
        <v>#DIV/0!</v>
      </c>
      <c r="V1374" s="116">
        <f t="shared" si="302"/>
        <v>0</v>
      </c>
      <c r="W1374" s="116" t="e">
        <f t="shared" si="303"/>
        <v>#DIV/0!</v>
      </c>
      <c r="X1374" s="116">
        <f t="shared" si="304"/>
        <v>0</v>
      </c>
      <c r="Y1374" s="116" t="e">
        <f t="shared" si="305"/>
        <v>#DIV/0!</v>
      </c>
      <c r="Z1374" s="180"/>
    </row>
    <row r="1375" spans="1:26" ht="13.5" customHeight="1" outlineLevel="1">
      <c r="A1375" s="103"/>
      <c r="B1375" s="128" t="s">
        <v>145</v>
      </c>
      <c r="C1375" s="119">
        <v>2224</v>
      </c>
      <c r="D1375" s="120"/>
      <c r="E1375" s="120"/>
      <c r="F1375" s="120"/>
      <c r="G1375" s="120"/>
      <c r="H1375" s="120"/>
      <c r="I1375" s="120"/>
      <c r="J1375" s="158"/>
      <c r="K1375" s="158"/>
      <c r="L1375" s="120"/>
      <c r="M1375" s="120"/>
      <c r="N1375" s="120"/>
      <c r="O1375" s="120"/>
      <c r="P1375" s="120"/>
      <c r="Q1375" s="120"/>
      <c r="R1375" s="116">
        <f t="shared" si="299"/>
        <v>0</v>
      </c>
      <c r="S1375" s="116" t="e">
        <f t="shared" si="309"/>
        <v>#DIV/0!</v>
      </c>
      <c r="T1375" s="117">
        <f t="shared" si="300"/>
        <v>0</v>
      </c>
      <c r="U1375" s="117" t="e">
        <f t="shared" si="301"/>
        <v>#DIV/0!</v>
      </c>
      <c r="V1375" s="116">
        <f t="shared" si="302"/>
        <v>0</v>
      </c>
      <c r="W1375" s="116" t="e">
        <f t="shared" si="303"/>
        <v>#DIV/0!</v>
      </c>
      <c r="X1375" s="116">
        <f t="shared" si="304"/>
        <v>0</v>
      </c>
      <c r="Y1375" s="116" t="e">
        <f t="shared" si="305"/>
        <v>#DIV/0!</v>
      </c>
      <c r="Z1375" s="180"/>
    </row>
    <row r="1376" spans="1:26" ht="13.5" customHeight="1" outlineLevel="1">
      <c r="A1376" s="103"/>
      <c r="B1376" s="128" t="s">
        <v>140</v>
      </c>
      <c r="C1376" s="119">
        <v>2225</v>
      </c>
      <c r="D1376" s="120"/>
      <c r="E1376" s="120"/>
      <c r="F1376" s="120"/>
      <c r="G1376" s="120"/>
      <c r="H1376" s="120"/>
      <c r="I1376" s="120"/>
      <c r="J1376" s="158"/>
      <c r="K1376" s="158"/>
      <c r="L1376" s="120"/>
      <c r="M1376" s="120"/>
      <c r="N1376" s="120"/>
      <c r="O1376" s="120"/>
      <c r="P1376" s="120"/>
      <c r="Q1376" s="120"/>
      <c r="R1376" s="116">
        <f t="shared" si="299"/>
        <v>0</v>
      </c>
      <c r="S1376" s="116" t="e">
        <f t="shared" si="309"/>
        <v>#DIV/0!</v>
      </c>
      <c r="T1376" s="117">
        <f t="shared" si="300"/>
        <v>0</v>
      </c>
      <c r="U1376" s="117" t="e">
        <f t="shared" si="301"/>
        <v>#DIV/0!</v>
      </c>
      <c r="V1376" s="116">
        <f t="shared" si="302"/>
        <v>0</v>
      </c>
      <c r="W1376" s="116" t="e">
        <f t="shared" si="303"/>
        <v>#DIV/0!</v>
      </c>
      <c r="X1376" s="116">
        <f t="shared" si="304"/>
        <v>0</v>
      </c>
      <c r="Y1376" s="116" t="e">
        <f t="shared" si="305"/>
        <v>#DIV/0!</v>
      </c>
      <c r="Z1376" s="180"/>
    </row>
    <row r="1377" spans="1:26" ht="13.5" customHeight="1" outlineLevel="1">
      <c r="A1377" s="103"/>
      <c r="B1377" s="128" t="s">
        <v>141</v>
      </c>
      <c r="C1377" s="119">
        <v>2231</v>
      </c>
      <c r="D1377" s="204"/>
      <c r="E1377" s="204"/>
      <c r="F1377" s="204"/>
      <c r="G1377" s="204"/>
      <c r="H1377" s="204"/>
      <c r="I1377" s="204"/>
      <c r="J1377" s="158"/>
      <c r="K1377" s="158"/>
      <c r="L1377" s="204"/>
      <c r="M1377" s="204"/>
      <c r="N1377" s="204"/>
      <c r="O1377" s="204"/>
      <c r="P1377" s="204"/>
      <c r="Q1377" s="204"/>
      <c r="R1377" s="116">
        <f t="shared" si="299"/>
        <v>0</v>
      </c>
      <c r="S1377" s="116" t="e">
        <f t="shared" si="309"/>
        <v>#DIV/0!</v>
      </c>
      <c r="T1377" s="117">
        <f t="shared" si="300"/>
        <v>0</v>
      </c>
      <c r="U1377" s="117" t="e">
        <f t="shared" si="301"/>
        <v>#DIV/0!</v>
      </c>
      <c r="V1377" s="116">
        <f t="shared" si="302"/>
        <v>0</v>
      </c>
      <c r="W1377" s="116" t="e">
        <f t="shared" si="303"/>
        <v>#DIV/0!</v>
      </c>
      <c r="X1377" s="116">
        <f t="shared" si="304"/>
        <v>0</v>
      </c>
      <c r="Y1377" s="116" t="e">
        <f t="shared" si="305"/>
        <v>#DIV/0!</v>
      </c>
      <c r="Z1377" s="180"/>
    </row>
    <row r="1378" spans="1:26" ht="13.5" customHeight="1" outlineLevel="1">
      <c r="A1378" s="103"/>
      <c r="B1378" s="128" t="s">
        <v>113</v>
      </c>
      <c r="C1378" s="119">
        <v>22311100</v>
      </c>
      <c r="D1378" s="204"/>
      <c r="E1378" s="204"/>
      <c r="F1378" s="204"/>
      <c r="G1378" s="204"/>
      <c r="H1378" s="204"/>
      <c r="I1378" s="204"/>
      <c r="J1378" s="158"/>
      <c r="K1378" s="158"/>
      <c r="L1378" s="204"/>
      <c r="M1378" s="204"/>
      <c r="N1378" s="204"/>
      <c r="O1378" s="204"/>
      <c r="P1378" s="204"/>
      <c r="Q1378" s="204"/>
      <c r="R1378" s="116">
        <f t="shared" si="299"/>
        <v>0</v>
      </c>
      <c r="S1378" s="116" t="e">
        <f t="shared" si="309"/>
        <v>#DIV/0!</v>
      </c>
      <c r="T1378" s="117">
        <f t="shared" si="300"/>
        <v>0</v>
      </c>
      <c r="U1378" s="117" t="e">
        <f t="shared" si="301"/>
        <v>#DIV/0!</v>
      </c>
      <c r="V1378" s="116">
        <f t="shared" si="302"/>
        <v>0</v>
      </c>
      <c r="W1378" s="116" t="e">
        <f t="shared" si="303"/>
        <v>#DIV/0!</v>
      </c>
      <c r="X1378" s="116">
        <f t="shared" si="304"/>
        <v>0</v>
      </c>
      <c r="Y1378" s="116" t="e">
        <f t="shared" si="305"/>
        <v>#DIV/0!</v>
      </c>
      <c r="Z1378" s="180"/>
    </row>
    <row r="1379" spans="1:26" ht="13.5" customHeight="1" outlineLevel="1">
      <c r="A1379" s="103"/>
      <c r="B1379" s="128" t="s">
        <v>114</v>
      </c>
      <c r="C1379" s="119">
        <v>22311200</v>
      </c>
      <c r="D1379" s="204"/>
      <c r="E1379" s="204"/>
      <c r="F1379" s="204"/>
      <c r="G1379" s="204"/>
      <c r="H1379" s="204"/>
      <c r="I1379" s="204"/>
      <c r="J1379" s="158"/>
      <c r="K1379" s="158"/>
      <c r="L1379" s="204"/>
      <c r="M1379" s="204"/>
      <c r="N1379" s="204"/>
      <c r="O1379" s="204"/>
      <c r="P1379" s="204"/>
      <c r="Q1379" s="204"/>
      <c r="R1379" s="116">
        <f t="shared" si="299"/>
        <v>0</v>
      </c>
      <c r="S1379" s="116" t="e">
        <f t="shared" si="309"/>
        <v>#DIV/0!</v>
      </c>
      <c r="T1379" s="117">
        <f t="shared" si="300"/>
        <v>0</v>
      </c>
      <c r="U1379" s="117" t="e">
        <f t="shared" si="301"/>
        <v>#DIV/0!</v>
      </c>
      <c r="V1379" s="116">
        <f t="shared" si="302"/>
        <v>0</v>
      </c>
      <c r="W1379" s="116" t="e">
        <f t="shared" si="303"/>
        <v>#DIV/0!</v>
      </c>
      <c r="X1379" s="116">
        <f t="shared" si="304"/>
        <v>0</v>
      </c>
      <c r="Y1379" s="116" t="e">
        <f t="shared" si="305"/>
        <v>#DIV/0!</v>
      </c>
      <c r="Z1379" s="180"/>
    </row>
    <row r="1380" spans="1:26" ht="13.5" customHeight="1" outlineLevel="1">
      <c r="A1380" s="103"/>
      <c r="B1380" s="128" t="s">
        <v>115</v>
      </c>
      <c r="C1380" s="119">
        <v>22311300</v>
      </c>
      <c r="D1380" s="204"/>
      <c r="E1380" s="204"/>
      <c r="F1380" s="204"/>
      <c r="G1380" s="204"/>
      <c r="H1380" s="204"/>
      <c r="I1380" s="204"/>
      <c r="J1380" s="158"/>
      <c r="K1380" s="158"/>
      <c r="L1380" s="204"/>
      <c r="M1380" s="204"/>
      <c r="N1380" s="204"/>
      <c r="O1380" s="204"/>
      <c r="P1380" s="204"/>
      <c r="Q1380" s="204"/>
      <c r="R1380" s="116">
        <f t="shared" si="299"/>
        <v>0</v>
      </c>
      <c r="S1380" s="116" t="e">
        <f t="shared" si="309"/>
        <v>#DIV/0!</v>
      </c>
      <c r="T1380" s="117">
        <f t="shared" si="300"/>
        <v>0</v>
      </c>
      <c r="U1380" s="117" t="e">
        <f t="shared" si="301"/>
        <v>#DIV/0!</v>
      </c>
      <c r="V1380" s="116">
        <f t="shared" si="302"/>
        <v>0</v>
      </c>
      <c r="W1380" s="116" t="e">
        <f t="shared" si="303"/>
        <v>#DIV/0!</v>
      </c>
      <c r="X1380" s="116">
        <f t="shared" si="304"/>
        <v>0</v>
      </c>
      <c r="Y1380" s="116" t="e">
        <f t="shared" si="305"/>
        <v>#DIV/0!</v>
      </c>
      <c r="Z1380" s="180"/>
    </row>
    <row r="1381" spans="1:26" ht="13.5" customHeight="1" outlineLevel="1">
      <c r="A1381" s="103"/>
      <c r="B1381" s="128" t="s">
        <v>116</v>
      </c>
      <c r="C1381" s="119">
        <v>22311400</v>
      </c>
      <c r="D1381" s="120"/>
      <c r="E1381" s="120"/>
      <c r="F1381" s="120"/>
      <c r="G1381" s="120"/>
      <c r="H1381" s="120"/>
      <c r="I1381" s="120"/>
      <c r="J1381" s="158"/>
      <c r="K1381" s="158"/>
      <c r="L1381" s="120"/>
      <c r="M1381" s="120"/>
      <c r="N1381" s="120"/>
      <c r="O1381" s="120"/>
      <c r="P1381" s="120"/>
      <c r="Q1381" s="120"/>
      <c r="R1381" s="116">
        <f t="shared" si="299"/>
        <v>0</v>
      </c>
      <c r="S1381" s="116" t="e">
        <f t="shared" si="309"/>
        <v>#DIV/0!</v>
      </c>
      <c r="T1381" s="117">
        <f t="shared" si="300"/>
        <v>0</v>
      </c>
      <c r="U1381" s="117" t="e">
        <f t="shared" si="301"/>
        <v>#DIV/0!</v>
      </c>
      <c r="V1381" s="116">
        <f t="shared" si="302"/>
        <v>0</v>
      </c>
      <c r="W1381" s="116" t="e">
        <f t="shared" si="303"/>
        <v>#DIV/0!</v>
      </c>
      <c r="X1381" s="116">
        <f t="shared" si="304"/>
        <v>0</v>
      </c>
      <c r="Y1381" s="116" t="e">
        <f t="shared" si="305"/>
        <v>#DIV/0!</v>
      </c>
      <c r="Z1381" s="180"/>
    </row>
    <row r="1382" spans="1:26" outlineLevel="1">
      <c r="A1382" s="103"/>
      <c r="B1382" s="128" t="s">
        <v>117</v>
      </c>
      <c r="C1382" s="119">
        <v>2235</v>
      </c>
      <c r="D1382" s="120"/>
      <c r="E1382" s="120"/>
      <c r="F1382" s="120"/>
      <c r="G1382" s="120"/>
      <c r="H1382" s="120"/>
      <c r="I1382" s="120"/>
      <c r="J1382" s="158"/>
      <c r="K1382" s="158"/>
      <c r="L1382" s="120"/>
      <c r="M1382" s="120"/>
      <c r="N1382" s="120"/>
      <c r="O1382" s="120"/>
      <c r="P1382" s="120"/>
      <c r="Q1382" s="120"/>
      <c r="R1382" s="116">
        <f t="shared" si="299"/>
        <v>0</v>
      </c>
      <c r="S1382" s="116" t="e">
        <f t="shared" si="309"/>
        <v>#DIV/0!</v>
      </c>
      <c r="T1382" s="117">
        <f t="shared" si="300"/>
        <v>0</v>
      </c>
      <c r="U1382" s="117" t="e">
        <f t="shared" si="301"/>
        <v>#DIV/0!</v>
      </c>
      <c r="V1382" s="116">
        <f t="shared" si="302"/>
        <v>0</v>
      </c>
      <c r="W1382" s="116" t="e">
        <f t="shared" si="303"/>
        <v>#DIV/0!</v>
      </c>
      <c r="X1382" s="116">
        <f t="shared" si="304"/>
        <v>0</v>
      </c>
      <c r="Y1382" s="116" t="e">
        <f t="shared" si="305"/>
        <v>#DIV/0!</v>
      </c>
      <c r="Z1382" s="180"/>
    </row>
    <row r="1383" spans="1:26" outlineLevel="1">
      <c r="A1383" s="103"/>
      <c r="B1383" s="118" t="s">
        <v>118</v>
      </c>
      <c r="C1383" s="135">
        <v>2511</v>
      </c>
      <c r="D1383" s="156">
        <v>2065.6999999999998</v>
      </c>
      <c r="E1383" s="120"/>
      <c r="F1383" s="120">
        <v>2188.1999999999998</v>
      </c>
      <c r="G1383" s="120"/>
      <c r="H1383" s="120">
        <v>2188.1999999999998</v>
      </c>
      <c r="I1383" s="120"/>
      <c r="J1383" s="158">
        <v>276.10000000000002</v>
      </c>
      <c r="K1383" s="158"/>
      <c r="L1383" s="120"/>
      <c r="M1383" s="120"/>
      <c r="N1383" s="120"/>
      <c r="O1383" s="120"/>
      <c r="P1383" s="120"/>
      <c r="Q1383" s="120"/>
      <c r="R1383" s="116">
        <f t="shared" si="299"/>
        <v>122.5</v>
      </c>
      <c r="S1383" s="116">
        <f t="shared" si="309"/>
        <v>105.93019315486276</v>
      </c>
      <c r="T1383" s="117">
        <f t="shared" si="300"/>
        <v>-2188.1999999999998</v>
      </c>
      <c r="U1383" s="117">
        <f t="shared" si="301"/>
        <v>0</v>
      </c>
      <c r="V1383" s="116">
        <f t="shared" si="302"/>
        <v>0</v>
      </c>
      <c r="W1383" s="116" t="e">
        <f t="shared" si="303"/>
        <v>#DIV/0!</v>
      </c>
      <c r="X1383" s="116">
        <f t="shared" si="304"/>
        <v>0</v>
      </c>
      <c r="Y1383" s="116" t="e">
        <f t="shared" si="305"/>
        <v>#DIV/0!</v>
      </c>
      <c r="Z1383" s="180"/>
    </row>
    <row r="1384" spans="1:26" outlineLevel="1">
      <c r="A1384" s="103"/>
      <c r="B1384" s="118" t="s">
        <v>119</v>
      </c>
      <c r="C1384" s="135">
        <v>2512</v>
      </c>
      <c r="D1384" s="120"/>
      <c r="E1384" s="120"/>
      <c r="F1384" s="120"/>
      <c r="G1384" s="120"/>
      <c r="H1384" s="120"/>
      <c r="I1384" s="120"/>
      <c r="J1384" s="158"/>
      <c r="K1384" s="158"/>
      <c r="L1384" s="120"/>
      <c r="M1384" s="120"/>
      <c r="N1384" s="120"/>
      <c r="O1384" s="120"/>
      <c r="P1384" s="120"/>
      <c r="Q1384" s="120"/>
      <c r="R1384" s="116">
        <f t="shared" si="299"/>
        <v>0</v>
      </c>
      <c r="S1384" s="116" t="e">
        <f t="shared" si="309"/>
        <v>#DIV/0!</v>
      </c>
      <c r="T1384" s="117">
        <f t="shared" si="300"/>
        <v>0</v>
      </c>
      <c r="U1384" s="117" t="e">
        <f t="shared" si="301"/>
        <v>#DIV/0!</v>
      </c>
      <c r="V1384" s="116">
        <f t="shared" si="302"/>
        <v>0</v>
      </c>
      <c r="W1384" s="116" t="e">
        <f t="shared" si="303"/>
        <v>#DIV/0!</v>
      </c>
      <c r="X1384" s="116">
        <f t="shared" si="304"/>
        <v>0</v>
      </c>
      <c r="Y1384" s="116" t="e">
        <f t="shared" si="305"/>
        <v>#DIV/0!</v>
      </c>
      <c r="Z1384" s="180"/>
    </row>
    <row r="1385" spans="1:26" outlineLevel="1">
      <c r="A1385" s="103"/>
      <c r="B1385" s="118" t="s">
        <v>146</v>
      </c>
      <c r="C1385" s="135">
        <v>2521</v>
      </c>
      <c r="D1385" s="120"/>
      <c r="E1385" s="120"/>
      <c r="F1385" s="120"/>
      <c r="G1385" s="120"/>
      <c r="H1385" s="120"/>
      <c r="I1385" s="120"/>
      <c r="J1385" s="158"/>
      <c r="K1385" s="158"/>
      <c r="L1385" s="120"/>
      <c r="M1385" s="120"/>
      <c r="N1385" s="120"/>
      <c r="O1385" s="120"/>
      <c r="P1385" s="120"/>
      <c r="Q1385" s="120"/>
      <c r="R1385" s="116">
        <f t="shared" si="299"/>
        <v>0</v>
      </c>
      <c r="S1385" s="116" t="e">
        <f t="shared" si="309"/>
        <v>#DIV/0!</v>
      </c>
      <c r="T1385" s="117">
        <f t="shared" si="300"/>
        <v>0</v>
      </c>
      <c r="U1385" s="117" t="e">
        <f t="shared" si="301"/>
        <v>#DIV/0!</v>
      </c>
      <c r="V1385" s="116">
        <f t="shared" si="302"/>
        <v>0</v>
      </c>
      <c r="W1385" s="116" t="e">
        <f t="shared" si="303"/>
        <v>#DIV/0!</v>
      </c>
      <c r="X1385" s="116">
        <f t="shared" si="304"/>
        <v>0</v>
      </c>
      <c r="Y1385" s="116" t="e">
        <f t="shared" si="305"/>
        <v>#DIV/0!</v>
      </c>
      <c r="Z1385" s="180"/>
    </row>
    <row r="1386" spans="1:26" ht="25.5" outlineLevel="1">
      <c r="A1386" s="103"/>
      <c r="B1386" s="136" t="s">
        <v>121</v>
      </c>
      <c r="C1386" s="119">
        <v>2721</v>
      </c>
      <c r="D1386" s="120"/>
      <c r="E1386" s="120"/>
      <c r="F1386" s="120"/>
      <c r="G1386" s="120"/>
      <c r="H1386" s="120"/>
      <c r="I1386" s="120"/>
      <c r="J1386" s="158"/>
      <c r="K1386" s="158"/>
      <c r="L1386" s="120"/>
      <c r="M1386" s="120"/>
      <c r="N1386" s="120"/>
      <c r="O1386" s="120"/>
      <c r="P1386" s="120"/>
      <c r="Q1386" s="120"/>
      <c r="R1386" s="116">
        <f t="shared" si="299"/>
        <v>0</v>
      </c>
      <c r="S1386" s="116" t="e">
        <f t="shared" si="309"/>
        <v>#DIV/0!</v>
      </c>
      <c r="T1386" s="117">
        <f t="shared" si="300"/>
        <v>0</v>
      </c>
      <c r="U1386" s="117" t="e">
        <f t="shared" si="301"/>
        <v>#DIV/0!</v>
      </c>
      <c r="V1386" s="116">
        <f t="shared" si="302"/>
        <v>0</v>
      </c>
      <c r="W1386" s="116" t="e">
        <f t="shared" si="303"/>
        <v>#DIV/0!</v>
      </c>
      <c r="X1386" s="116">
        <f t="shared" si="304"/>
        <v>0</v>
      </c>
      <c r="Y1386" s="116" t="e">
        <f t="shared" si="305"/>
        <v>#DIV/0!</v>
      </c>
      <c r="Z1386" s="180"/>
    </row>
    <row r="1387" spans="1:26" outlineLevel="1">
      <c r="A1387" s="103"/>
      <c r="B1387" s="137" t="s">
        <v>203</v>
      </c>
      <c r="C1387" s="119">
        <v>28241</v>
      </c>
      <c r="D1387" s="120"/>
      <c r="E1387" s="120"/>
      <c r="F1387" s="120"/>
      <c r="G1387" s="120"/>
      <c r="H1387" s="120"/>
      <c r="I1387" s="120"/>
      <c r="J1387" s="158"/>
      <c r="K1387" s="158"/>
      <c r="L1387" s="120"/>
      <c r="M1387" s="120"/>
      <c r="N1387" s="120"/>
      <c r="O1387" s="120"/>
      <c r="P1387" s="120"/>
      <c r="Q1387" s="120"/>
      <c r="R1387" s="116">
        <f t="shared" si="299"/>
        <v>0</v>
      </c>
      <c r="S1387" s="116" t="e">
        <f t="shared" si="309"/>
        <v>#DIV/0!</v>
      </c>
      <c r="T1387" s="117">
        <f t="shared" si="300"/>
        <v>0</v>
      </c>
      <c r="U1387" s="117" t="e">
        <f t="shared" si="301"/>
        <v>#DIV/0!</v>
      </c>
      <c r="V1387" s="116">
        <f t="shared" si="302"/>
        <v>0</v>
      </c>
      <c r="W1387" s="116" t="e">
        <f t="shared" si="303"/>
        <v>#DIV/0!</v>
      </c>
      <c r="X1387" s="116">
        <f t="shared" si="304"/>
        <v>0</v>
      </c>
      <c r="Y1387" s="116" t="e">
        <f t="shared" si="305"/>
        <v>#DIV/0!</v>
      </c>
      <c r="Z1387" s="180"/>
    </row>
    <row r="1388" spans="1:26" outlineLevel="1">
      <c r="A1388" s="103"/>
      <c r="B1388" s="140" t="s">
        <v>126</v>
      </c>
      <c r="C1388" s="119"/>
      <c r="D1388" s="141">
        <f>D1389+D1390+D1391</f>
        <v>0</v>
      </c>
      <c r="E1388" s="141">
        <f>E1389+E1390+E1391</f>
        <v>0</v>
      </c>
      <c r="F1388" s="141">
        <f>F1389+F1390+F1391</f>
        <v>0</v>
      </c>
      <c r="G1388" s="141">
        <f>SUM(G1389:G1391)</f>
        <v>0</v>
      </c>
      <c r="H1388" s="141">
        <f>H1389+H1390+H1391</f>
        <v>0</v>
      </c>
      <c r="I1388" s="141">
        <f>SUM(I1389:I1391)</f>
        <v>0</v>
      </c>
      <c r="J1388" s="169">
        <f>SUM(J1389:J1391)</f>
        <v>0</v>
      </c>
      <c r="K1388" s="169">
        <f>SUM(K1389:K1391)</f>
        <v>0</v>
      </c>
      <c r="L1388" s="141">
        <f>L1389+L1390+L1391</f>
        <v>0</v>
      </c>
      <c r="M1388" s="141">
        <f>SUM(M1389:M1391)</f>
        <v>0</v>
      </c>
      <c r="N1388" s="141">
        <f>N1389+N1390+N1391</f>
        <v>0</v>
      </c>
      <c r="O1388" s="141">
        <f>SUM(O1389:O1391)</f>
        <v>0</v>
      </c>
      <c r="P1388" s="141">
        <f>P1389+P1390+P1391</f>
        <v>0</v>
      </c>
      <c r="Q1388" s="141">
        <f>SUM(Q1389:Q1391)</f>
        <v>0</v>
      </c>
      <c r="R1388" s="116">
        <f t="shared" si="299"/>
        <v>0</v>
      </c>
      <c r="S1388" s="116" t="e">
        <f t="shared" si="309"/>
        <v>#DIV/0!</v>
      </c>
      <c r="T1388" s="117">
        <f t="shared" si="300"/>
        <v>0</v>
      </c>
      <c r="U1388" s="117" t="e">
        <f t="shared" si="301"/>
        <v>#DIV/0!</v>
      </c>
      <c r="V1388" s="116">
        <f t="shared" si="302"/>
        <v>0</v>
      </c>
      <c r="W1388" s="116" t="e">
        <f t="shared" si="303"/>
        <v>#DIV/0!</v>
      </c>
      <c r="X1388" s="116">
        <f t="shared" si="304"/>
        <v>0</v>
      </c>
      <c r="Y1388" s="116" t="e">
        <f t="shared" si="305"/>
        <v>#DIV/0!</v>
      </c>
      <c r="Z1388" s="180"/>
    </row>
    <row r="1389" spans="1:26" ht="12.75" customHeight="1" outlineLevel="1">
      <c r="A1389" s="103"/>
      <c r="B1389" s="118" t="s">
        <v>127</v>
      </c>
      <c r="C1389" s="119">
        <v>3111</v>
      </c>
      <c r="D1389" s="120"/>
      <c r="E1389" s="120"/>
      <c r="F1389" s="120"/>
      <c r="G1389" s="120"/>
      <c r="H1389" s="120"/>
      <c r="I1389" s="120"/>
      <c r="J1389" s="158"/>
      <c r="K1389" s="158"/>
      <c r="L1389" s="120"/>
      <c r="M1389" s="120"/>
      <c r="N1389" s="120"/>
      <c r="O1389" s="120"/>
      <c r="P1389" s="120"/>
      <c r="Q1389" s="120"/>
      <c r="R1389" s="116">
        <f t="shared" si="299"/>
        <v>0</v>
      </c>
      <c r="S1389" s="116" t="e">
        <f t="shared" si="309"/>
        <v>#DIV/0!</v>
      </c>
      <c r="T1389" s="117">
        <f t="shared" si="300"/>
        <v>0</v>
      </c>
      <c r="U1389" s="117" t="e">
        <f t="shared" si="301"/>
        <v>#DIV/0!</v>
      </c>
      <c r="V1389" s="116">
        <f t="shared" si="302"/>
        <v>0</v>
      </c>
      <c r="W1389" s="116" t="e">
        <f t="shared" si="303"/>
        <v>#DIV/0!</v>
      </c>
      <c r="X1389" s="116">
        <f t="shared" si="304"/>
        <v>0</v>
      </c>
      <c r="Y1389" s="116" t="e">
        <f t="shared" si="305"/>
        <v>#DIV/0!</v>
      </c>
      <c r="Z1389" s="180"/>
    </row>
    <row r="1390" spans="1:26" ht="12.75" customHeight="1" outlineLevel="1">
      <c r="A1390" s="103"/>
      <c r="B1390" s="118" t="s">
        <v>128</v>
      </c>
      <c r="C1390" s="119">
        <v>3112</v>
      </c>
      <c r="D1390" s="120"/>
      <c r="E1390" s="120"/>
      <c r="F1390" s="120"/>
      <c r="G1390" s="120"/>
      <c r="H1390" s="120"/>
      <c r="I1390" s="120"/>
      <c r="J1390" s="158"/>
      <c r="K1390" s="158"/>
      <c r="L1390" s="120"/>
      <c r="M1390" s="120"/>
      <c r="N1390" s="120"/>
      <c r="O1390" s="120"/>
      <c r="P1390" s="120"/>
      <c r="Q1390" s="120"/>
      <c r="R1390" s="116">
        <f t="shared" si="299"/>
        <v>0</v>
      </c>
      <c r="S1390" s="116" t="e">
        <f t="shared" si="309"/>
        <v>#DIV/0!</v>
      </c>
      <c r="T1390" s="117">
        <f t="shared" si="300"/>
        <v>0</v>
      </c>
      <c r="U1390" s="117" t="e">
        <f t="shared" si="301"/>
        <v>#DIV/0!</v>
      </c>
      <c r="V1390" s="116">
        <f t="shared" si="302"/>
        <v>0</v>
      </c>
      <c r="W1390" s="116" t="e">
        <f t="shared" si="303"/>
        <v>#DIV/0!</v>
      </c>
      <c r="X1390" s="116">
        <f t="shared" si="304"/>
        <v>0</v>
      </c>
      <c r="Y1390" s="116" t="e">
        <f t="shared" si="305"/>
        <v>#DIV/0!</v>
      </c>
      <c r="Z1390" s="180"/>
    </row>
    <row r="1391" spans="1:26" ht="12.75" customHeight="1" outlineLevel="1">
      <c r="A1391" s="103"/>
      <c r="B1391" s="118" t="s">
        <v>129</v>
      </c>
      <c r="C1391" s="119">
        <v>3113</v>
      </c>
      <c r="D1391" s="120"/>
      <c r="E1391" s="120"/>
      <c r="F1391" s="120"/>
      <c r="G1391" s="120"/>
      <c r="H1391" s="120"/>
      <c r="I1391" s="120"/>
      <c r="J1391" s="158"/>
      <c r="K1391" s="158"/>
      <c r="L1391" s="120"/>
      <c r="M1391" s="120"/>
      <c r="N1391" s="120"/>
      <c r="O1391" s="120"/>
      <c r="P1391" s="120"/>
      <c r="Q1391" s="120"/>
      <c r="R1391" s="116">
        <f t="shared" si="299"/>
        <v>0</v>
      </c>
      <c r="S1391" s="116" t="e">
        <f t="shared" si="309"/>
        <v>#DIV/0!</v>
      </c>
      <c r="T1391" s="117">
        <f t="shared" si="300"/>
        <v>0</v>
      </c>
      <c r="U1391" s="117" t="e">
        <f t="shared" si="301"/>
        <v>#DIV/0!</v>
      </c>
      <c r="V1391" s="116">
        <f t="shared" si="302"/>
        <v>0</v>
      </c>
      <c r="W1391" s="116" t="e">
        <f t="shared" si="303"/>
        <v>#DIV/0!</v>
      </c>
      <c r="X1391" s="116">
        <f t="shared" si="304"/>
        <v>0</v>
      </c>
      <c r="Y1391" s="116" t="e">
        <f t="shared" si="305"/>
        <v>#DIV/0!</v>
      </c>
      <c r="Z1391" s="180"/>
    </row>
    <row r="1392" spans="1:26" outlineLevel="1">
      <c r="A1392" s="103"/>
      <c r="B1392" s="185"/>
      <c r="C1392" s="186"/>
      <c r="D1392" s="151"/>
      <c r="E1392" s="151"/>
      <c r="F1392" s="151"/>
      <c r="G1392" s="151"/>
      <c r="H1392" s="151"/>
      <c r="I1392" s="151"/>
      <c r="J1392" s="152"/>
      <c r="K1392" s="152"/>
      <c r="L1392" s="151"/>
      <c r="M1392" s="151"/>
      <c r="N1392" s="151"/>
      <c r="O1392" s="151"/>
      <c r="P1392" s="151"/>
      <c r="Q1392" s="151"/>
      <c r="R1392" s="116">
        <f t="shared" si="299"/>
        <v>0</v>
      </c>
      <c r="S1392" s="116" t="e">
        <f t="shared" si="309"/>
        <v>#DIV/0!</v>
      </c>
      <c r="T1392" s="117">
        <f t="shared" si="300"/>
        <v>0</v>
      </c>
      <c r="U1392" s="117" t="e">
        <f t="shared" si="301"/>
        <v>#DIV/0!</v>
      </c>
      <c r="V1392" s="116">
        <f t="shared" si="302"/>
        <v>0</v>
      </c>
      <c r="W1392" s="116" t="e">
        <f t="shared" si="303"/>
        <v>#DIV/0!</v>
      </c>
      <c r="X1392" s="116">
        <f t="shared" si="304"/>
        <v>0</v>
      </c>
      <c r="Y1392" s="116" t="e">
        <f t="shared" si="305"/>
        <v>#DIV/0!</v>
      </c>
      <c r="Z1392" s="180"/>
    </row>
    <row r="1393" spans="1:26" ht="11.25" customHeight="1" outlineLevel="1">
      <c r="A1393" s="103">
        <v>29</v>
      </c>
      <c r="B1393" s="176" t="s">
        <v>204</v>
      </c>
      <c r="C1393" s="154" t="s">
        <v>205</v>
      </c>
      <c r="D1393" s="151"/>
      <c r="E1393" s="151"/>
      <c r="F1393" s="151"/>
      <c r="G1393" s="151"/>
      <c r="H1393" s="151"/>
      <c r="I1393" s="151"/>
      <c r="J1393" s="152"/>
      <c r="K1393" s="152"/>
      <c r="L1393" s="151"/>
      <c r="M1393" s="151"/>
      <c r="N1393" s="151"/>
      <c r="O1393" s="151"/>
      <c r="P1393" s="151"/>
      <c r="Q1393" s="151"/>
      <c r="R1393" s="116">
        <f t="shared" si="299"/>
        <v>0</v>
      </c>
      <c r="S1393" s="116" t="e">
        <f t="shared" si="309"/>
        <v>#DIV/0!</v>
      </c>
      <c r="T1393" s="117">
        <f t="shared" si="300"/>
        <v>0</v>
      </c>
      <c r="U1393" s="117" t="e">
        <f t="shared" si="301"/>
        <v>#DIV/0!</v>
      </c>
      <c r="V1393" s="116">
        <f t="shared" si="302"/>
        <v>0</v>
      </c>
      <c r="W1393" s="116" t="e">
        <f t="shared" si="303"/>
        <v>#DIV/0!</v>
      </c>
      <c r="X1393" s="116">
        <f t="shared" si="304"/>
        <v>0</v>
      </c>
      <c r="Y1393" s="116" t="e">
        <f t="shared" si="305"/>
        <v>#DIV/0!</v>
      </c>
      <c r="Z1393" s="180"/>
    </row>
    <row r="1394" spans="1:26" outlineLevel="1">
      <c r="A1394" s="103"/>
      <c r="B1394" s="176" t="s">
        <v>134</v>
      </c>
      <c r="C1394" s="154"/>
      <c r="D1394" s="111">
        <f>SUM(D1395:D1401,D1406:D1413,D1422:D1424)</f>
        <v>57080.046000000002</v>
      </c>
      <c r="E1394" s="111"/>
      <c r="F1394" s="111">
        <f>SUM(F1395:F1401,F1406:F1424)-F1413</f>
        <v>80822.800000000017</v>
      </c>
      <c r="G1394" s="111">
        <f>SUM(G1395:G1401,G1406:G1424)</f>
        <v>0</v>
      </c>
      <c r="H1394" s="111">
        <f>SUM(H1395:H1401,H1406:H1424)-H1413</f>
        <v>82553.599999999991</v>
      </c>
      <c r="I1394" s="111">
        <f>SUM(I1395:I1401,I1406:I1424)</f>
        <v>0</v>
      </c>
      <c r="J1394" s="111">
        <f>SUM(J1395:J1401,J1406:J1413,J1422:J1424)</f>
        <v>17170.25</v>
      </c>
      <c r="K1394" s="155">
        <f>SUM(K1395:K1401,K1406:K1424)</f>
        <v>0</v>
      </c>
      <c r="L1394" s="111">
        <f>SUM(L1395:L1401,L1406:L1424)-L1413</f>
        <v>98837.700000000012</v>
      </c>
      <c r="M1394" s="111">
        <f>SUM(M1395:M1401,M1406:M1424)</f>
        <v>0</v>
      </c>
      <c r="N1394" s="111">
        <f>SUM(N1395:N1401,N1406:N1424)-N1413</f>
        <v>96514.8</v>
      </c>
      <c r="O1394" s="111">
        <f>SUM(O1395:O1401,O1406:O1424)</f>
        <v>0</v>
      </c>
      <c r="P1394" s="111">
        <f>SUM(P1395:P1401,P1406:P1424)-P1413</f>
        <v>105809.40000000001</v>
      </c>
      <c r="Q1394" s="111">
        <f>SUM(Q1395:Q1401,Q1406:Q1424)</f>
        <v>0</v>
      </c>
      <c r="R1394" s="116">
        <f t="shared" si="299"/>
        <v>23742.754000000015</v>
      </c>
      <c r="S1394" s="116">
        <f t="shared" si="309"/>
        <v>141.59554111081133</v>
      </c>
      <c r="T1394" s="117">
        <f t="shared" si="300"/>
        <v>18014.899999999994</v>
      </c>
      <c r="U1394" s="117">
        <f t="shared" si="301"/>
        <v>122.28937873966257</v>
      </c>
      <c r="V1394" s="116">
        <f t="shared" si="302"/>
        <v>-2322.9000000000087</v>
      </c>
      <c r="W1394" s="116">
        <f t="shared" si="303"/>
        <v>97.649783432839882</v>
      </c>
      <c r="X1394" s="116">
        <f t="shared" si="304"/>
        <v>9294.6000000000058</v>
      </c>
      <c r="Y1394" s="116">
        <f t="shared" si="305"/>
        <v>109.63023287620138</v>
      </c>
      <c r="Z1394" s="180"/>
    </row>
    <row r="1395" spans="1:26" outlineLevel="1">
      <c r="A1395" s="103"/>
      <c r="B1395" s="118" t="s">
        <v>94</v>
      </c>
      <c r="C1395" s="119">
        <v>2111</v>
      </c>
      <c r="D1395" s="120"/>
      <c r="E1395" s="120"/>
      <c r="F1395" s="120">
        <v>0</v>
      </c>
      <c r="G1395" s="120"/>
      <c r="H1395" s="120">
        <v>0</v>
      </c>
      <c r="I1395" s="120"/>
      <c r="J1395" s="205"/>
      <c r="K1395" s="205"/>
      <c r="L1395" s="120"/>
      <c r="M1395" s="120"/>
      <c r="N1395" s="120"/>
      <c r="O1395" s="120"/>
      <c r="P1395" s="120"/>
      <c r="Q1395" s="120"/>
      <c r="R1395" s="116">
        <f t="shared" si="299"/>
        <v>0</v>
      </c>
      <c r="S1395" s="116" t="e">
        <f t="shared" si="309"/>
        <v>#DIV/0!</v>
      </c>
      <c r="T1395" s="117">
        <f t="shared" si="300"/>
        <v>0</v>
      </c>
      <c r="U1395" s="117" t="e">
        <f t="shared" si="301"/>
        <v>#DIV/0!</v>
      </c>
      <c r="V1395" s="116">
        <f t="shared" si="302"/>
        <v>0</v>
      </c>
      <c r="W1395" s="116" t="e">
        <f t="shared" si="303"/>
        <v>#DIV/0!</v>
      </c>
      <c r="X1395" s="116">
        <f t="shared" si="304"/>
        <v>0</v>
      </c>
      <c r="Y1395" s="116" t="e">
        <f t="shared" si="305"/>
        <v>#DIV/0!</v>
      </c>
      <c r="Z1395" s="180"/>
    </row>
    <row r="1396" spans="1:26" outlineLevel="1">
      <c r="A1396" s="103"/>
      <c r="B1396" s="118" t="s">
        <v>135</v>
      </c>
      <c r="C1396" s="119">
        <v>2121</v>
      </c>
      <c r="D1396" s="120"/>
      <c r="E1396" s="120"/>
      <c r="F1396" s="120">
        <v>0</v>
      </c>
      <c r="G1396" s="120"/>
      <c r="H1396" s="120">
        <v>0</v>
      </c>
      <c r="I1396" s="120"/>
      <c r="J1396" s="205"/>
      <c r="K1396" s="205"/>
      <c r="L1396" s="120"/>
      <c r="M1396" s="120"/>
      <c r="N1396" s="120"/>
      <c r="O1396" s="120"/>
      <c r="P1396" s="120"/>
      <c r="Q1396" s="120"/>
      <c r="R1396" s="116">
        <f t="shared" si="299"/>
        <v>0</v>
      </c>
      <c r="S1396" s="116" t="e">
        <f t="shared" si="309"/>
        <v>#DIV/0!</v>
      </c>
      <c r="T1396" s="117">
        <f t="shared" si="300"/>
        <v>0</v>
      </c>
      <c r="U1396" s="117" t="e">
        <f t="shared" si="301"/>
        <v>#DIV/0!</v>
      </c>
      <c r="V1396" s="116">
        <f t="shared" si="302"/>
        <v>0</v>
      </c>
      <c r="W1396" s="116" t="e">
        <f t="shared" si="303"/>
        <v>#DIV/0!</v>
      </c>
      <c r="X1396" s="116">
        <f t="shared" si="304"/>
        <v>0</v>
      </c>
      <c r="Y1396" s="116" t="e">
        <f t="shared" si="305"/>
        <v>#DIV/0!</v>
      </c>
      <c r="Z1396" s="180"/>
    </row>
    <row r="1397" spans="1:26" outlineLevel="1">
      <c r="A1397" s="103"/>
      <c r="B1397" s="160" t="s">
        <v>96</v>
      </c>
      <c r="C1397" s="119">
        <v>2211</v>
      </c>
      <c r="D1397" s="120"/>
      <c r="E1397" s="120"/>
      <c r="F1397" s="120">
        <v>0</v>
      </c>
      <c r="G1397" s="120"/>
      <c r="H1397" s="120">
        <v>0</v>
      </c>
      <c r="I1397" s="120"/>
      <c r="J1397" s="205"/>
      <c r="K1397" s="205"/>
      <c r="L1397" s="120"/>
      <c r="M1397" s="120"/>
      <c r="N1397" s="120"/>
      <c r="O1397" s="120"/>
      <c r="P1397" s="120"/>
      <c r="Q1397" s="120"/>
      <c r="R1397" s="116">
        <f t="shared" si="299"/>
        <v>0</v>
      </c>
      <c r="S1397" s="116" t="e">
        <f t="shared" si="309"/>
        <v>#DIV/0!</v>
      </c>
      <c r="T1397" s="117">
        <f t="shared" si="300"/>
        <v>0</v>
      </c>
      <c r="U1397" s="117" t="e">
        <f t="shared" si="301"/>
        <v>#DIV/0!</v>
      </c>
      <c r="V1397" s="116">
        <f t="shared" si="302"/>
        <v>0</v>
      </c>
      <c r="W1397" s="116" t="e">
        <f t="shared" si="303"/>
        <v>#DIV/0!</v>
      </c>
      <c r="X1397" s="116">
        <f t="shared" si="304"/>
        <v>0</v>
      </c>
      <c r="Y1397" s="116" t="e">
        <f t="shared" si="305"/>
        <v>#DIV/0!</v>
      </c>
      <c r="Z1397" s="180"/>
    </row>
    <row r="1398" spans="1:26" outlineLevel="1">
      <c r="A1398" s="103"/>
      <c r="B1398" s="122" t="s">
        <v>97</v>
      </c>
      <c r="C1398" s="119">
        <v>2212</v>
      </c>
      <c r="D1398" s="120">
        <v>57.6</v>
      </c>
      <c r="E1398" s="120"/>
      <c r="F1398" s="120">
        <v>65</v>
      </c>
      <c r="G1398" s="120"/>
      <c r="H1398" s="120">
        <v>318.39999999999998</v>
      </c>
      <c r="I1398" s="120"/>
      <c r="J1398" s="120">
        <v>25.3</v>
      </c>
      <c r="K1398" s="120"/>
      <c r="L1398" s="120">
        <v>65</v>
      </c>
      <c r="M1398" s="120"/>
      <c r="N1398" s="120">
        <v>69</v>
      </c>
      <c r="O1398" s="120"/>
      <c r="P1398" s="120">
        <v>75.900000000000006</v>
      </c>
      <c r="Q1398" s="120"/>
      <c r="R1398" s="116">
        <f t="shared" si="299"/>
        <v>7.3999999999999986</v>
      </c>
      <c r="S1398" s="116">
        <f t="shared" si="309"/>
        <v>112.84722222222221</v>
      </c>
      <c r="T1398" s="117">
        <f t="shared" si="300"/>
        <v>0</v>
      </c>
      <c r="U1398" s="117">
        <f t="shared" si="301"/>
        <v>100</v>
      </c>
      <c r="V1398" s="116">
        <f t="shared" si="302"/>
        <v>4</v>
      </c>
      <c r="W1398" s="116">
        <f t="shared" si="303"/>
        <v>106.15384615384616</v>
      </c>
      <c r="X1398" s="116">
        <f t="shared" si="304"/>
        <v>6.9000000000000057</v>
      </c>
      <c r="Y1398" s="116">
        <f t="shared" si="305"/>
        <v>110.00000000000001</v>
      </c>
      <c r="Z1398" s="180"/>
    </row>
    <row r="1399" spans="1:26" outlineLevel="1">
      <c r="A1399" s="103"/>
      <c r="B1399" s="118" t="s">
        <v>98</v>
      </c>
      <c r="C1399" s="119">
        <v>2213</v>
      </c>
      <c r="D1399" s="120"/>
      <c r="E1399" s="120"/>
      <c r="F1399" s="120">
        <v>0</v>
      </c>
      <c r="G1399" s="120"/>
      <c r="H1399" s="120">
        <v>0</v>
      </c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16">
        <f t="shared" si="299"/>
        <v>0</v>
      </c>
      <c r="S1399" s="116" t="e">
        <f t="shared" si="309"/>
        <v>#DIV/0!</v>
      </c>
      <c r="T1399" s="117">
        <f t="shared" si="300"/>
        <v>0</v>
      </c>
      <c r="U1399" s="117" t="e">
        <f t="shared" si="301"/>
        <v>#DIV/0!</v>
      </c>
      <c r="V1399" s="116">
        <f t="shared" si="302"/>
        <v>0</v>
      </c>
      <c r="W1399" s="116" t="e">
        <f t="shared" si="303"/>
        <v>#DIV/0!</v>
      </c>
      <c r="X1399" s="116">
        <f t="shared" si="304"/>
        <v>0</v>
      </c>
      <c r="Y1399" s="116" t="e">
        <f t="shared" si="305"/>
        <v>#DIV/0!</v>
      </c>
      <c r="Z1399" s="180"/>
    </row>
    <row r="1400" spans="1:26" outlineLevel="1">
      <c r="A1400" s="103"/>
      <c r="B1400" s="118" t="s">
        <v>99</v>
      </c>
      <c r="C1400" s="119">
        <v>2214</v>
      </c>
      <c r="D1400" s="120"/>
      <c r="E1400" s="120"/>
      <c r="F1400" s="120">
        <v>0</v>
      </c>
      <c r="G1400" s="120"/>
      <c r="H1400" s="120">
        <v>0</v>
      </c>
      <c r="I1400" s="120"/>
      <c r="J1400" s="205"/>
      <c r="K1400" s="205"/>
      <c r="L1400" s="120"/>
      <c r="M1400" s="120"/>
      <c r="N1400" s="120"/>
      <c r="O1400" s="120"/>
      <c r="P1400" s="120"/>
      <c r="Q1400" s="120"/>
      <c r="R1400" s="116">
        <f t="shared" si="299"/>
        <v>0</v>
      </c>
      <c r="S1400" s="116" t="e">
        <f t="shared" si="309"/>
        <v>#DIV/0!</v>
      </c>
      <c r="T1400" s="117">
        <f t="shared" si="300"/>
        <v>0</v>
      </c>
      <c r="U1400" s="117" t="e">
        <f t="shared" si="301"/>
        <v>#DIV/0!</v>
      </c>
      <c r="V1400" s="116">
        <f t="shared" si="302"/>
        <v>0</v>
      </c>
      <c r="W1400" s="116" t="e">
        <f t="shared" si="303"/>
        <v>#DIV/0!</v>
      </c>
      <c r="X1400" s="116">
        <f t="shared" si="304"/>
        <v>0</v>
      </c>
      <c r="Y1400" s="116" t="e">
        <f t="shared" si="305"/>
        <v>#DIV/0!</v>
      </c>
      <c r="Z1400" s="180"/>
    </row>
    <row r="1401" spans="1:26" outlineLevel="1">
      <c r="A1401" s="103"/>
      <c r="B1401" s="161" t="s">
        <v>100</v>
      </c>
      <c r="C1401" s="124">
        <v>2215</v>
      </c>
      <c r="D1401" s="125">
        <f>D1403+D1405</f>
        <v>4962.3150000000005</v>
      </c>
      <c r="E1401" s="125">
        <f t="shared" ref="E1401:Q1401" si="310">E1402+E1403+E1404+E1405</f>
        <v>0</v>
      </c>
      <c r="F1401" s="125">
        <f t="shared" si="310"/>
        <v>7368.9</v>
      </c>
      <c r="G1401" s="125">
        <f t="shared" si="310"/>
        <v>0</v>
      </c>
      <c r="H1401" s="125">
        <f>H1402+H1403+H1404+H1405</f>
        <v>6728.5</v>
      </c>
      <c r="I1401" s="125">
        <f>I1402+I1403+I1404+I1405</f>
        <v>0</v>
      </c>
      <c r="J1401" s="125">
        <f t="shared" si="310"/>
        <v>3065.7840000000001</v>
      </c>
      <c r="K1401" s="125">
        <f t="shared" si="310"/>
        <v>0</v>
      </c>
      <c r="L1401" s="125">
        <f t="shared" si="310"/>
        <v>9997.2999999999993</v>
      </c>
      <c r="M1401" s="125">
        <f t="shared" si="310"/>
        <v>0</v>
      </c>
      <c r="N1401" s="125">
        <f>N1402+N1403+N1404+N1405</f>
        <v>10651.9</v>
      </c>
      <c r="O1401" s="125">
        <f t="shared" si="310"/>
        <v>0</v>
      </c>
      <c r="P1401" s="125">
        <f>P1402+P1403+P1404+P1405</f>
        <v>11717.1</v>
      </c>
      <c r="Q1401" s="125">
        <f t="shared" si="310"/>
        <v>0</v>
      </c>
      <c r="R1401" s="116">
        <f t="shared" si="299"/>
        <v>2406.5849999999991</v>
      </c>
      <c r="S1401" s="116">
        <f t="shared" si="309"/>
        <v>148.49722357407779</v>
      </c>
      <c r="T1401" s="117">
        <f t="shared" si="300"/>
        <v>2628.3999999999996</v>
      </c>
      <c r="U1401" s="117">
        <f t="shared" si="301"/>
        <v>135.6688243835579</v>
      </c>
      <c r="V1401" s="116">
        <f t="shared" si="302"/>
        <v>654.60000000000036</v>
      </c>
      <c r="W1401" s="116">
        <f t="shared" si="303"/>
        <v>106.54776789733229</v>
      </c>
      <c r="X1401" s="116">
        <f t="shared" si="304"/>
        <v>1065.2000000000007</v>
      </c>
      <c r="Y1401" s="116">
        <f t="shared" si="305"/>
        <v>110.00009387996508</v>
      </c>
      <c r="Z1401" s="180"/>
    </row>
    <row r="1402" spans="1:26" outlineLevel="1">
      <c r="A1402" s="103"/>
      <c r="B1402" s="126" t="s">
        <v>136</v>
      </c>
      <c r="C1402" s="119">
        <v>22151</v>
      </c>
      <c r="D1402" s="156"/>
      <c r="E1402" s="120"/>
      <c r="F1402" s="120">
        <v>0</v>
      </c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16">
        <f t="shared" si="299"/>
        <v>0</v>
      </c>
      <c r="S1402" s="116" t="e">
        <f t="shared" si="309"/>
        <v>#DIV/0!</v>
      </c>
      <c r="T1402" s="117">
        <f t="shared" si="300"/>
        <v>0</v>
      </c>
      <c r="U1402" s="117" t="e">
        <f t="shared" si="301"/>
        <v>#DIV/0!</v>
      </c>
      <c r="V1402" s="116">
        <f t="shared" si="302"/>
        <v>0</v>
      </c>
      <c r="W1402" s="116" t="e">
        <f t="shared" si="303"/>
        <v>#DIV/0!</v>
      </c>
      <c r="X1402" s="116">
        <f t="shared" si="304"/>
        <v>0</v>
      </c>
      <c r="Y1402" s="116" t="e">
        <f t="shared" si="305"/>
        <v>#DIV/0!</v>
      </c>
      <c r="Z1402" s="180"/>
    </row>
    <row r="1403" spans="1:26" outlineLevel="1">
      <c r="A1403" s="103"/>
      <c r="B1403" s="126" t="s">
        <v>137</v>
      </c>
      <c r="C1403" s="119">
        <v>22152</v>
      </c>
      <c r="D1403" s="156">
        <v>2432</v>
      </c>
      <c r="E1403" s="120"/>
      <c r="F1403" s="120">
        <v>3190.5</v>
      </c>
      <c r="G1403" s="120"/>
      <c r="H1403" s="120"/>
      <c r="I1403" s="120"/>
      <c r="J1403" s="120">
        <v>1353.2</v>
      </c>
      <c r="K1403" s="120"/>
      <c r="L1403" s="120">
        <v>3275.5</v>
      </c>
      <c r="M1403" s="120"/>
      <c r="N1403" s="120">
        <v>3102.7</v>
      </c>
      <c r="O1403" s="120"/>
      <c r="P1403" s="120">
        <v>3412.9</v>
      </c>
      <c r="Q1403" s="120"/>
      <c r="R1403" s="116">
        <f t="shared" si="299"/>
        <v>758.5</v>
      </c>
      <c r="S1403" s="116">
        <f t="shared" si="309"/>
        <v>131.18832236842107</v>
      </c>
      <c r="T1403" s="117">
        <f t="shared" si="300"/>
        <v>85</v>
      </c>
      <c r="U1403" s="117">
        <f t="shared" si="301"/>
        <v>102.66415922269236</v>
      </c>
      <c r="V1403" s="116">
        <f t="shared" si="302"/>
        <v>-172.80000000000018</v>
      </c>
      <c r="W1403" s="116">
        <f t="shared" si="303"/>
        <v>94.724469546634097</v>
      </c>
      <c r="X1403" s="116">
        <f t="shared" si="304"/>
        <v>310.20000000000027</v>
      </c>
      <c r="Y1403" s="116">
        <f t="shared" si="305"/>
        <v>109.99774390047379</v>
      </c>
      <c r="Z1403" s="180"/>
    </row>
    <row r="1404" spans="1:26" outlineLevel="1">
      <c r="A1404" s="103"/>
      <c r="B1404" s="126" t="s">
        <v>103</v>
      </c>
      <c r="C1404" s="119">
        <v>22153</v>
      </c>
      <c r="D1404" s="156"/>
      <c r="E1404" s="120"/>
      <c r="F1404" s="159">
        <v>0</v>
      </c>
      <c r="G1404" s="120"/>
      <c r="H1404" s="159"/>
      <c r="I1404" s="120"/>
      <c r="J1404" s="120"/>
      <c r="K1404" s="120"/>
      <c r="L1404" s="159"/>
      <c r="M1404" s="120"/>
      <c r="N1404" s="159"/>
      <c r="O1404" s="120"/>
      <c r="P1404" s="159"/>
      <c r="Q1404" s="120"/>
      <c r="R1404" s="116">
        <f t="shared" si="299"/>
        <v>0</v>
      </c>
      <c r="S1404" s="116" t="e">
        <f t="shared" si="309"/>
        <v>#DIV/0!</v>
      </c>
      <c r="T1404" s="117">
        <f t="shared" si="300"/>
        <v>0</v>
      </c>
      <c r="U1404" s="117" t="e">
        <f t="shared" si="301"/>
        <v>#DIV/0!</v>
      </c>
      <c r="V1404" s="116">
        <f t="shared" si="302"/>
        <v>0</v>
      </c>
      <c r="W1404" s="116" t="e">
        <f t="shared" si="303"/>
        <v>#DIV/0!</v>
      </c>
      <c r="X1404" s="116">
        <f t="shared" si="304"/>
        <v>0</v>
      </c>
      <c r="Y1404" s="116" t="e">
        <f t="shared" si="305"/>
        <v>#DIV/0!</v>
      </c>
      <c r="Z1404" s="180"/>
    </row>
    <row r="1405" spans="1:26" outlineLevel="1">
      <c r="A1405" s="103"/>
      <c r="B1405" s="126" t="s">
        <v>138</v>
      </c>
      <c r="C1405" s="119">
        <v>22154</v>
      </c>
      <c r="D1405" s="156">
        <v>2530.3150000000001</v>
      </c>
      <c r="E1405" s="120"/>
      <c r="F1405" s="159">
        <v>4178.3999999999996</v>
      </c>
      <c r="G1405" s="120"/>
      <c r="H1405" s="159">
        <v>6728.5</v>
      </c>
      <c r="I1405" s="120"/>
      <c r="J1405" s="120">
        <v>1712.5840000000001</v>
      </c>
      <c r="K1405" s="120"/>
      <c r="L1405" s="159">
        <v>6721.8</v>
      </c>
      <c r="M1405" s="120"/>
      <c r="N1405" s="159">
        <v>7549.2</v>
      </c>
      <c r="O1405" s="120"/>
      <c r="P1405" s="159">
        <v>8304.2000000000007</v>
      </c>
      <c r="Q1405" s="120"/>
      <c r="R1405" s="116">
        <f t="shared" si="299"/>
        <v>1648.0849999999996</v>
      </c>
      <c r="S1405" s="116">
        <f t="shared" si="309"/>
        <v>165.13359008660976</v>
      </c>
      <c r="T1405" s="117">
        <f t="shared" si="300"/>
        <v>2543.4000000000005</v>
      </c>
      <c r="U1405" s="117">
        <f t="shared" si="301"/>
        <v>160.87018954623781</v>
      </c>
      <c r="V1405" s="116">
        <f t="shared" si="302"/>
        <v>827.39999999999964</v>
      </c>
      <c r="W1405" s="116">
        <f t="shared" si="303"/>
        <v>112.30920289208248</v>
      </c>
      <c r="X1405" s="116">
        <f t="shared" si="304"/>
        <v>755.00000000000091</v>
      </c>
      <c r="Y1405" s="116">
        <f t="shared" si="305"/>
        <v>110.0010597149367</v>
      </c>
      <c r="Z1405" s="180"/>
    </row>
    <row r="1406" spans="1:26" outlineLevel="1">
      <c r="A1406" s="103"/>
      <c r="B1406" s="122" t="s">
        <v>105</v>
      </c>
      <c r="C1406" s="119">
        <v>2217</v>
      </c>
      <c r="D1406" s="159"/>
      <c r="E1406" s="120"/>
      <c r="F1406" s="159">
        <v>0</v>
      </c>
      <c r="G1406" s="120"/>
      <c r="H1406" s="159">
        <v>0</v>
      </c>
      <c r="I1406" s="120"/>
      <c r="J1406" s="120"/>
      <c r="K1406" s="120"/>
      <c r="L1406" s="159"/>
      <c r="M1406" s="120"/>
      <c r="N1406" s="159"/>
      <c r="O1406" s="120"/>
      <c r="P1406" s="159"/>
      <c r="Q1406" s="120"/>
      <c r="R1406" s="116">
        <f t="shared" si="299"/>
        <v>0</v>
      </c>
      <c r="S1406" s="116" t="e">
        <f t="shared" si="309"/>
        <v>#DIV/0!</v>
      </c>
      <c r="T1406" s="117">
        <f t="shared" si="300"/>
        <v>0</v>
      </c>
      <c r="U1406" s="117" t="e">
        <f t="shared" si="301"/>
        <v>#DIV/0!</v>
      </c>
      <c r="V1406" s="116">
        <f t="shared" si="302"/>
        <v>0</v>
      </c>
      <c r="W1406" s="116" t="e">
        <f t="shared" si="303"/>
        <v>#DIV/0!</v>
      </c>
      <c r="X1406" s="116">
        <f t="shared" si="304"/>
        <v>0</v>
      </c>
      <c r="Y1406" s="116" t="e">
        <f t="shared" si="305"/>
        <v>#DIV/0!</v>
      </c>
      <c r="Z1406" s="180"/>
    </row>
    <row r="1407" spans="1:26" outlineLevel="1">
      <c r="A1407" s="103"/>
      <c r="B1407" s="118" t="s">
        <v>106</v>
      </c>
      <c r="C1407" s="119">
        <v>2218</v>
      </c>
      <c r="D1407" s="159"/>
      <c r="E1407" s="120"/>
      <c r="F1407" s="159">
        <v>0</v>
      </c>
      <c r="G1407" s="120"/>
      <c r="H1407" s="159">
        <v>0</v>
      </c>
      <c r="I1407" s="120"/>
      <c r="J1407" s="120"/>
      <c r="K1407" s="120"/>
      <c r="L1407" s="159"/>
      <c r="M1407" s="120"/>
      <c r="N1407" s="159"/>
      <c r="O1407" s="120"/>
      <c r="P1407" s="159"/>
      <c r="Q1407" s="120"/>
      <c r="R1407" s="116">
        <f t="shared" ref="R1407:R1470" si="311">F1407-D1407</f>
        <v>0</v>
      </c>
      <c r="S1407" s="116" t="e">
        <f t="shared" si="309"/>
        <v>#DIV/0!</v>
      </c>
      <c r="T1407" s="117">
        <f t="shared" ref="T1407:T1470" si="312">L1407-F1407</f>
        <v>0</v>
      </c>
      <c r="U1407" s="117" t="e">
        <f t="shared" ref="U1407:U1470" si="313">L1407/F1407*100</f>
        <v>#DIV/0!</v>
      </c>
      <c r="V1407" s="116">
        <f t="shared" ref="V1407:V1470" si="314">N1407-L1407</f>
        <v>0</v>
      </c>
      <c r="W1407" s="116" t="e">
        <f t="shared" ref="W1407:W1470" si="315">+N1407/L1407*100</f>
        <v>#DIV/0!</v>
      </c>
      <c r="X1407" s="116">
        <f t="shared" ref="X1407:X1470" si="316">P1407-N1407</f>
        <v>0</v>
      </c>
      <c r="Y1407" s="116" t="e">
        <f t="shared" ref="Y1407:Y1470" si="317">+P1407/N1407*100</f>
        <v>#DIV/0!</v>
      </c>
      <c r="Z1407" s="180"/>
    </row>
    <row r="1408" spans="1:26" outlineLevel="1">
      <c r="A1408" s="103"/>
      <c r="B1408" s="118" t="s">
        <v>139</v>
      </c>
      <c r="C1408" s="119">
        <v>2221</v>
      </c>
      <c r="D1408" s="159">
        <v>4424.5590000000002</v>
      </c>
      <c r="E1408" s="120"/>
      <c r="F1408" s="159">
        <v>7298.9</v>
      </c>
      <c r="G1408" s="120"/>
      <c r="H1408" s="159">
        <v>7565.9</v>
      </c>
      <c r="I1408" s="120"/>
      <c r="J1408" s="120">
        <v>0</v>
      </c>
      <c r="K1408" s="120"/>
      <c r="L1408" s="159">
        <v>7651.1</v>
      </c>
      <c r="M1408" s="120"/>
      <c r="N1408" s="159">
        <v>11565.6</v>
      </c>
      <c r="O1408" s="120"/>
      <c r="P1408" s="159">
        <v>12722.2</v>
      </c>
      <c r="Q1408" s="120"/>
      <c r="R1408" s="116">
        <f t="shared" si="311"/>
        <v>2874.3409999999994</v>
      </c>
      <c r="S1408" s="116">
        <f t="shared" si="309"/>
        <v>164.9633330689002</v>
      </c>
      <c r="T1408" s="117">
        <f t="shared" si="312"/>
        <v>352.20000000000073</v>
      </c>
      <c r="U1408" s="117">
        <f t="shared" si="313"/>
        <v>104.82538464700161</v>
      </c>
      <c r="V1408" s="116">
        <f t="shared" si="314"/>
        <v>3914.5</v>
      </c>
      <c r="W1408" s="116">
        <f t="shared" si="315"/>
        <v>151.16257792997087</v>
      </c>
      <c r="X1408" s="116">
        <f t="shared" si="316"/>
        <v>1156.6000000000004</v>
      </c>
      <c r="Y1408" s="116">
        <f t="shared" si="317"/>
        <v>110.0003458532199</v>
      </c>
      <c r="Z1408" s="180"/>
    </row>
    <row r="1409" spans="1:26" ht="25.5" outlineLevel="1">
      <c r="A1409" s="103"/>
      <c r="B1409" s="128" t="s">
        <v>108</v>
      </c>
      <c r="C1409" s="119">
        <v>2222</v>
      </c>
      <c r="D1409" s="120">
        <v>1041.681</v>
      </c>
      <c r="E1409" s="159"/>
      <c r="F1409" s="159">
        <v>3912.3</v>
      </c>
      <c r="G1409" s="120"/>
      <c r="H1409" s="159">
        <v>4404.8999999999996</v>
      </c>
      <c r="I1409" s="120"/>
      <c r="J1409" s="120"/>
      <c r="K1409" s="120"/>
      <c r="L1409" s="159">
        <v>4000</v>
      </c>
      <c r="M1409" s="120"/>
      <c r="N1409" s="159">
        <v>4691</v>
      </c>
      <c r="O1409" s="120"/>
      <c r="P1409" s="159">
        <v>5160.1000000000004</v>
      </c>
      <c r="Q1409" s="120"/>
      <c r="R1409" s="116">
        <f t="shared" si="311"/>
        <v>2870.6190000000001</v>
      </c>
      <c r="S1409" s="116">
        <f t="shared" si="309"/>
        <v>375.57563207930258</v>
      </c>
      <c r="T1409" s="117">
        <f t="shared" si="312"/>
        <v>87.699999999999818</v>
      </c>
      <c r="U1409" s="117">
        <f t="shared" si="313"/>
        <v>102.24164813536794</v>
      </c>
      <c r="V1409" s="116">
        <f t="shared" si="314"/>
        <v>691</v>
      </c>
      <c r="W1409" s="116">
        <f t="shared" si="315"/>
        <v>117.27499999999999</v>
      </c>
      <c r="X1409" s="116">
        <f t="shared" si="316"/>
        <v>469.10000000000036</v>
      </c>
      <c r="Y1409" s="116">
        <f t="shared" si="317"/>
        <v>110.00000000000001</v>
      </c>
      <c r="Z1409" s="180"/>
    </row>
    <row r="1410" spans="1:26" outlineLevel="1">
      <c r="A1410" s="103"/>
      <c r="B1410" s="128" t="s">
        <v>109</v>
      </c>
      <c r="C1410" s="129">
        <v>2223</v>
      </c>
      <c r="D1410" s="159">
        <v>8</v>
      </c>
      <c r="E1410" s="120"/>
      <c r="F1410" s="159">
        <v>0</v>
      </c>
      <c r="G1410" s="120"/>
      <c r="H1410" s="159">
        <v>0</v>
      </c>
      <c r="I1410" s="120"/>
      <c r="J1410" s="120"/>
      <c r="K1410" s="120"/>
      <c r="L1410" s="159"/>
      <c r="M1410" s="120"/>
      <c r="N1410" s="159"/>
      <c r="O1410" s="120"/>
      <c r="P1410" s="159"/>
      <c r="Q1410" s="120"/>
      <c r="R1410" s="116">
        <f t="shared" si="311"/>
        <v>-8</v>
      </c>
      <c r="S1410" s="116">
        <f t="shared" si="309"/>
        <v>0</v>
      </c>
      <c r="T1410" s="117">
        <f t="shared" si="312"/>
        <v>0</v>
      </c>
      <c r="U1410" s="117" t="e">
        <f t="shared" si="313"/>
        <v>#DIV/0!</v>
      </c>
      <c r="V1410" s="116">
        <f t="shared" si="314"/>
        <v>0</v>
      </c>
      <c r="W1410" s="116" t="e">
        <f t="shared" si="315"/>
        <v>#DIV/0!</v>
      </c>
      <c r="X1410" s="116">
        <f t="shared" si="316"/>
        <v>0</v>
      </c>
      <c r="Y1410" s="116" t="e">
        <f t="shared" si="317"/>
        <v>#DIV/0!</v>
      </c>
      <c r="Z1410" s="180"/>
    </row>
    <row r="1411" spans="1:26" outlineLevel="1">
      <c r="A1411" s="103"/>
      <c r="B1411" s="128" t="s">
        <v>145</v>
      </c>
      <c r="C1411" s="119">
        <v>2224</v>
      </c>
      <c r="D1411" s="120">
        <v>4326.3500000000004</v>
      </c>
      <c r="E1411" s="120"/>
      <c r="F1411" s="159">
        <v>8151</v>
      </c>
      <c r="G1411" s="120"/>
      <c r="H1411" s="159">
        <v>7863</v>
      </c>
      <c r="I1411" s="120"/>
      <c r="J1411" s="120">
        <v>432</v>
      </c>
      <c r="K1411" s="120"/>
      <c r="L1411" s="159">
        <v>8104</v>
      </c>
      <c r="M1411" s="120"/>
      <c r="N1411" s="159">
        <v>4984.3</v>
      </c>
      <c r="O1411" s="120"/>
      <c r="P1411" s="159">
        <v>5482.8</v>
      </c>
      <c r="Q1411" s="120"/>
      <c r="R1411" s="116">
        <f t="shared" si="311"/>
        <v>3824.6499999999996</v>
      </c>
      <c r="S1411" s="116">
        <f t="shared" si="309"/>
        <v>188.40361967940643</v>
      </c>
      <c r="T1411" s="117">
        <f t="shared" si="312"/>
        <v>-47</v>
      </c>
      <c r="U1411" s="117">
        <f t="shared" si="313"/>
        <v>99.42338363390995</v>
      </c>
      <c r="V1411" s="116">
        <f t="shared" si="314"/>
        <v>-3119.7</v>
      </c>
      <c r="W1411" s="116">
        <f t="shared" si="315"/>
        <v>61.504195459032573</v>
      </c>
      <c r="X1411" s="116">
        <f t="shared" si="316"/>
        <v>498.5</v>
      </c>
      <c r="Y1411" s="116">
        <f t="shared" si="317"/>
        <v>110.00140440984691</v>
      </c>
      <c r="Z1411" s="180"/>
    </row>
    <row r="1412" spans="1:26" outlineLevel="1">
      <c r="A1412" s="103"/>
      <c r="B1412" s="128" t="s">
        <v>140</v>
      </c>
      <c r="C1412" s="119">
        <v>2225</v>
      </c>
      <c r="D1412" s="120">
        <v>277.89600000000002</v>
      </c>
      <c r="E1412" s="120"/>
      <c r="F1412" s="120">
        <v>722.2</v>
      </c>
      <c r="G1412" s="120"/>
      <c r="H1412" s="120">
        <v>722.2</v>
      </c>
      <c r="I1412" s="120"/>
      <c r="J1412" s="120">
        <v>259.08600000000001</v>
      </c>
      <c r="K1412" s="120"/>
      <c r="L1412" s="120">
        <v>1375.7</v>
      </c>
      <c r="M1412" s="120"/>
      <c r="N1412" s="120">
        <v>1377</v>
      </c>
      <c r="O1412" s="120"/>
      <c r="P1412" s="120">
        <v>1514.7</v>
      </c>
      <c r="Q1412" s="120"/>
      <c r="R1412" s="116">
        <f t="shared" si="311"/>
        <v>444.30400000000003</v>
      </c>
      <c r="S1412" s="116">
        <f t="shared" si="309"/>
        <v>259.88139447850995</v>
      </c>
      <c r="T1412" s="117">
        <f t="shared" si="312"/>
        <v>653.5</v>
      </c>
      <c r="U1412" s="117">
        <f t="shared" si="313"/>
        <v>190.48739961229575</v>
      </c>
      <c r="V1412" s="116">
        <f t="shared" si="314"/>
        <v>1.2999999999999545</v>
      </c>
      <c r="W1412" s="116">
        <f t="shared" si="315"/>
        <v>100.09449734680527</v>
      </c>
      <c r="X1412" s="116">
        <f t="shared" si="316"/>
        <v>137.70000000000005</v>
      </c>
      <c r="Y1412" s="116">
        <f t="shared" si="317"/>
        <v>110.00000000000001</v>
      </c>
      <c r="Z1412" s="180"/>
    </row>
    <row r="1413" spans="1:26" s="192" customFormat="1" outlineLevel="1">
      <c r="A1413" s="103"/>
      <c r="B1413" s="181" t="s">
        <v>141</v>
      </c>
      <c r="C1413" s="190">
        <v>2231</v>
      </c>
      <c r="D1413" s="111">
        <f>D1414+D1415+D1416+D1417</f>
        <v>32859.1</v>
      </c>
      <c r="E1413" s="111"/>
      <c r="F1413" s="111">
        <f>F1414+F1415+F1416+F1417</f>
        <v>37276</v>
      </c>
      <c r="G1413" s="111"/>
      <c r="H1413" s="111">
        <f>H1414+H1415+H1416+H1417</f>
        <v>37276</v>
      </c>
      <c r="I1413" s="111"/>
      <c r="J1413" s="111">
        <f>J1414+J1415+J1416</f>
        <v>10340.200000000001</v>
      </c>
      <c r="K1413" s="111"/>
      <c r="L1413" s="111">
        <f>L1414+L1415+L1416+L1417</f>
        <v>38371</v>
      </c>
      <c r="M1413" s="111"/>
      <c r="N1413" s="111">
        <f>N1414+N1415+N1416+N1417</f>
        <v>44474.3</v>
      </c>
      <c r="O1413" s="111"/>
      <c r="P1413" s="111">
        <f>P1414+P1415+P1416+P1417</f>
        <v>48921.7</v>
      </c>
      <c r="Q1413" s="111"/>
      <c r="R1413" s="206">
        <f t="shared" si="311"/>
        <v>4416.9000000000015</v>
      </c>
      <c r="S1413" s="206">
        <f t="shared" si="309"/>
        <v>113.44193845844835</v>
      </c>
      <c r="T1413" s="207">
        <f t="shared" si="312"/>
        <v>1095</v>
      </c>
      <c r="U1413" s="207">
        <f t="shared" si="313"/>
        <v>102.93754694709733</v>
      </c>
      <c r="V1413" s="206">
        <f t="shared" si="314"/>
        <v>6103.3000000000029</v>
      </c>
      <c r="W1413" s="206">
        <f t="shared" si="315"/>
        <v>115.90602277761852</v>
      </c>
      <c r="X1413" s="206">
        <f t="shared" si="316"/>
        <v>4447.3999999999942</v>
      </c>
      <c r="Y1413" s="206">
        <f t="shared" si="317"/>
        <v>109.99993254531266</v>
      </c>
      <c r="Z1413" s="191"/>
    </row>
    <row r="1414" spans="1:26" outlineLevel="1">
      <c r="A1414" s="103"/>
      <c r="B1414" s="128" t="s">
        <v>113</v>
      </c>
      <c r="C1414" s="119">
        <v>22311100</v>
      </c>
      <c r="D1414" s="120">
        <v>6289.7</v>
      </c>
      <c r="E1414" s="120"/>
      <c r="F1414" s="120">
        <v>8005.8</v>
      </c>
      <c r="G1414" s="120"/>
      <c r="H1414" s="120">
        <v>8005.8</v>
      </c>
      <c r="I1414" s="120"/>
      <c r="J1414" s="120">
        <v>2815.7</v>
      </c>
      <c r="K1414" s="120"/>
      <c r="L1414" s="120">
        <v>8005.8</v>
      </c>
      <c r="M1414" s="120"/>
      <c r="N1414" s="120">
        <v>8406.1</v>
      </c>
      <c r="O1414" s="120"/>
      <c r="P1414" s="120">
        <v>9246.7000000000007</v>
      </c>
      <c r="Q1414" s="120"/>
      <c r="R1414" s="116">
        <f t="shared" si="311"/>
        <v>1716.1000000000004</v>
      </c>
      <c r="S1414" s="116">
        <f t="shared" si="309"/>
        <v>127.28429018872124</v>
      </c>
      <c r="T1414" s="117">
        <f t="shared" si="312"/>
        <v>0</v>
      </c>
      <c r="U1414" s="117">
        <f t="shared" si="313"/>
        <v>100</v>
      </c>
      <c r="V1414" s="116">
        <f t="shared" si="314"/>
        <v>400.30000000000018</v>
      </c>
      <c r="W1414" s="116">
        <f t="shared" si="315"/>
        <v>105.00012490944066</v>
      </c>
      <c r="X1414" s="116">
        <f t="shared" si="316"/>
        <v>840.60000000000036</v>
      </c>
      <c r="Y1414" s="116">
        <f t="shared" si="317"/>
        <v>109.99988103876947</v>
      </c>
      <c r="Z1414" s="180"/>
    </row>
    <row r="1415" spans="1:26" outlineLevel="1">
      <c r="A1415" s="103"/>
      <c r="B1415" s="128" t="s">
        <v>114</v>
      </c>
      <c r="C1415" s="119">
        <v>22311200</v>
      </c>
      <c r="D1415" s="159">
        <v>7117.3</v>
      </c>
      <c r="E1415" s="120"/>
      <c r="F1415" s="159">
        <v>12770.1</v>
      </c>
      <c r="G1415" s="120"/>
      <c r="H1415" s="159">
        <v>12770.1</v>
      </c>
      <c r="I1415" s="120"/>
      <c r="J1415" s="177">
        <v>6317.3</v>
      </c>
      <c r="K1415" s="205"/>
      <c r="L1415" s="159">
        <v>13865.1</v>
      </c>
      <c r="M1415" s="120"/>
      <c r="N1415" s="159">
        <v>15643.5</v>
      </c>
      <c r="O1415" s="120"/>
      <c r="P1415" s="159">
        <v>17207.8</v>
      </c>
      <c r="Q1415" s="120"/>
      <c r="R1415" s="116">
        <f t="shared" si="311"/>
        <v>5652.8</v>
      </c>
      <c r="S1415" s="116">
        <f t="shared" si="309"/>
        <v>179.4233768423419</v>
      </c>
      <c r="T1415" s="117">
        <f t="shared" si="312"/>
        <v>1095</v>
      </c>
      <c r="U1415" s="117">
        <f t="shared" si="313"/>
        <v>108.5747175041699</v>
      </c>
      <c r="V1415" s="116">
        <f t="shared" si="314"/>
        <v>1778.3999999999996</v>
      </c>
      <c r="W1415" s="116">
        <f t="shared" si="315"/>
        <v>112.82644914209057</v>
      </c>
      <c r="X1415" s="116">
        <f t="shared" si="316"/>
        <v>1564.2999999999993</v>
      </c>
      <c r="Y1415" s="116">
        <f t="shared" si="317"/>
        <v>109.99968037843193</v>
      </c>
      <c r="Z1415" s="180"/>
    </row>
    <row r="1416" spans="1:26" ht="25.5" outlineLevel="1">
      <c r="A1416" s="103"/>
      <c r="B1416" s="128" t="s">
        <v>115</v>
      </c>
      <c r="C1416" s="119">
        <v>22311300</v>
      </c>
      <c r="D1416" s="120">
        <v>19452.099999999999</v>
      </c>
      <c r="E1416" s="120"/>
      <c r="F1416" s="159">
        <v>16500.099999999999</v>
      </c>
      <c r="G1416" s="120"/>
      <c r="H1416" s="159">
        <v>16500.099999999999</v>
      </c>
      <c r="I1416" s="120"/>
      <c r="J1416" s="177">
        <v>1207.2</v>
      </c>
      <c r="K1416" s="205"/>
      <c r="L1416" s="159">
        <v>16500.099999999999</v>
      </c>
      <c r="M1416" s="120"/>
      <c r="N1416" s="159">
        <v>20424.7</v>
      </c>
      <c r="O1416" s="120"/>
      <c r="P1416" s="159">
        <v>22467.200000000001</v>
      </c>
      <c r="Q1416" s="120"/>
      <c r="R1416" s="116">
        <f t="shared" si="311"/>
        <v>-2952</v>
      </c>
      <c r="S1416" s="116">
        <f t="shared" si="309"/>
        <v>84.824260619676025</v>
      </c>
      <c r="T1416" s="117">
        <f t="shared" si="312"/>
        <v>0</v>
      </c>
      <c r="U1416" s="117">
        <f t="shared" si="313"/>
        <v>100</v>
      </c>
      <c r="V1416" s="116">
        <f t="shared" si="314"/>
        <v>3924.6000000000022</v>
      </c>
      <c r="W1416" s="116">
        <f t="shared" si="315"/>
        <v>123.78531039205825</v>
      </c>
      <c r="X1416" s="116">
        <f t="shared" si="316"/>
        <v>2042.5</v>
      </c>
      <c r="Y1416" s="116">
        <f t="shared" si="317"/>
        <v>110.00014688098234</v>
      </c>
      <c r="Z1416" s="180"/>
    </row>
    <row r="1417" spans="1:26" outlineLevel="1">
      <c r="A1417" s="103"/>
      <c r="B1417" s="128" t="s">
        <v>116</v>
      </c>
      <c r="C1417" s="119">
        <v>22311400</v>
      </c>
      <c r="D1417" s="120"/>
      <c r="E1417" s="120"/>
      <c r="F1417" s="120">
        <v>0</v>
      </c>
      <c r="G1417" s="120"/>
      <c r="H1417" s="120">
        <v>0</v>
      </c>
      <c r="I1417" s="120"/>
      <c r="J1417" s="205"/>
      <c r="K1417" s="205"/>
      <c r="L1417" s="120"/>
      <c r="M1417" s="120"/>
      <c r="N1417" s="120"/>
      <c r="O1417" s="120"/>
      <c r="P1417" s="120"/>
      <c r="Q1417" s="120"/>
      <c r="R1417" s="116">
        <f t="shared" si="311"/>
        <v>0</v>
      </c>
      <c r="S1417" s="116" t="e">
        <f t="shared" si="309"/>
        <v>#DIV/0!</v>
      </c>
      <c r="T1417" s="117">
        <f t="shared" si="312"/>
        <v>0</v>
      </c>
      <c r="U1417" s="117" t="e">
        <f t="shared" si="313"/>
        <v>#DIV/0!</v>
      </c>
      <c r="V1417" s="116">
        <f t="shared" si="314"/>
        <v>0</v>
      </c>
      <c r="W1417" s="116" t="e">
        <f t="shared" si="315"/>
        <v>#DIV/0!</v>
      </c>
      <c r="X1417" s="116">
        <f t="shared" si="316"/>
        <v>0</v>
      </c>
      <c r="Y1417" s="116" t="e">
        <f t="shared" si="317"/>
        <v>#DIV/0!</v>
      </c>
      <c r="Z1417" s="180"/>
    </row>
    <row r="1418" spans="1:26" ht="13.5" customHeight="1" outlineLevel="1">
      <c r="A1418" s="103"/>
      <c r="B1418" s="128" t="s">
        <v>117</v>
      </c>
      <c r="C1418" s="119">
        <v>2235</v>
      </c>
      <c r="D1418" s="120"/>
      <c r="E1418" s="120"/>
      <c r="F1418" s="120">
        <v>0</v>
      </c>
      <c r="G1418" s="120"/>
      <c r="H1418" s="120">
        <v>0</v>
      </c>
      <c r="I1418" s="120"/>
      <c r="J1418" s="205"/>
      <c r="K1418" s="205"/>
      <c r="L1418" s="120"/>
      <c r="M1418" s="120"/>
      <c r="N1418" s="120"/>
      <c r="O1418" s="120"/>
      <c r="P1418" s="120"/>
      <c r="Q1418" s="120"/>
      <c r="R1418" s="116">
        <f t="shared" si="311"/>
        <v>0</v>
      </c>
      <c r="S1418" s="116" t="e">
        <f t="shared" si="309"/>
        <v>#DIV/0!</v>
      </c>
      <c r="T1418" s="117">
        <f t="shared" si="312"/>
        <v>0</v>
      </c>
      <c r="U1418" s="117" t="e">
        <f t="shared" si="313"/>
        <v>#DIV/0!</v>
      </c>
      <c r="V1418" s="116">
        <f t="shared" si="314"/>
        <v>0</v>
      </c>
      <c r="W1418" s="116" t="e">
        <f t="shared" si="315"/>
        <v>#DIV/0!</v>
      </c>
      <c r="X1418" s="116">
        <f t="shared" si="316"/>
        <v>0</v>
      </c>
      <c r="Y1418" s="116" t="e">
        <f t="shared" si="317"/>
        <v>#DIV/0!</v>
      </c>
      <c r="Z1418" s="180"/>
    </row>
    <row r="1419" spans="1:26" ht="13.5" customHeight="1" outlineLevel="1">
      <c r="A1419" s="103"/>
      <c r="B1419" s="118" t="s">
        <v>118</v>
      </c>
      <c r="C1419" s="135">
        <v>2511</v>
      </c>
      <c r="D1419" s="120"/>
      <c r="E1419" s="120"/>
      <c r="F1419" s="120">
        <v>0</v>
      </c>
      <c r="G1419" s="120"/>
      <c r="H1419" s="120">
        <v>0</v>
      </c>
      <c r="I1419" s="120"/>
      <c r="J1419" s="205"/>
      <c r="K1419" s="205"/>
      <c r="L1419" s="120"/>
      <c r="M1419" s="120"/>
      <c r="N1419" s="120"/>
      <c r="O1419" s="120"/>
      <c r="P1419" s="120"/>
      <c r="Q1419" s="120"/>
      <c r="R1419" s="116">
        <f t="shared" si="311"/>
        <v>0</v>
      </c>
      <c r="S1419" s="116" t="e">
        <f t="shared" si="309"/>
        <v>#DIV/0!</v>
      </c>
      <c r="T1419" s="117">
        <f t="shared" si="312"/>
        <v>0</v>
      </c>
      <c r="U1419" s="117" t="e">
        <f t="shared" si="313"/>
        <v>#DIV/0!</v>
      </c>
      <c r="V1419" s="116">
        <f t="shared" si="314"/>
        <v>0</v>
      </c>
      <c r="W1419" s="116" t="e">
        <f t="shared" si="315"/>
        <v>#DIV/0!</v>
      </c>
      <c r="X1419" s="116">
        <f t="shared" si="316"/>
        <v>0</v>
      </c>
      <c r="Y1419" s="116" t="e">
        <f t="shared" si="317"/>
        <v>#DIV/0!</v>
      </c>
      <c r="Z1419" s="180"/>
    </row>
    <row r="1420" spans="1:26" ht="13.5" customHeight="1" outlineLevel="1">
      <c r="A1420" s="103"/>
      <c r="B1420" s="118" t="s">
        <v>119</v>
      </c>
      <c r="C1420" s="135">
        <v>2512</v>
      </c>
      <c r="D1420" s="120"/>
      <c r="E1420" s="120"/>
      <c r="F1420" s="120">
        <v>0</v>
      </c>
      <c r="G1420" s="120"/>
      <c r="H1420" s="120">
        <v>0</v>
      </c>
      <c r="I1420" s="120"/>
      <c r="J1420" s="205"/>
      <c r="K1420" s="205"/>
      <c r="L1420" s="120"/>
      <c r="M1420" s="120"/>
      <c r="N1420" s="120"/>
      <c r="O1420" s="120"/>
      <c r="P1420" s="120"/>
      <c r="Q1420" s="120"/>
      <c r="R1420" s="116">
        <f t="shared" si="311"/>
        <v>0</v>
      </c>
      <c r="S1420" s="116" t="e">
        <f t="shared" si="309"/>
        <v>#DIV/0!</v>
      </c>
      <c r="T1420" s="117">
        <f t="shared" si="312"/>
        <v>0</v>
      </c>
      <c r="U1420" s="117" t="e">
        <f t="shared" si="313"/>
        <v>#DIV/0!</v>
      </c>
      <c r="V1420" s="116">
        <f t="shared" si="314"/>
        <v>0</v>
      </c>
      <c r="W1420" s="116" t="e">
        <f t="shared" si="315"/>
        <v>#DIV/0!</v>
      </c>
      <c r="X1420" s="116">
        <f t="shared" si="316"/>
        <v>0</v>
      </c>
      <c r="Y1420" s="116" t="e">
        <f t="shared" si="317"/>
        <v>#DIV/0!</v>
      </c>
      <c r="Z1420" s="180"/>
    </row>
    <row r="1421" spans="1:26" ht="13.5" customHeight="1" outlineLevel="1">
      <c r="A1421" s="103"/>
      <c r="B1421" s="118" t="s">
        <v>146</v>
      </c>
      <c r="C1421" s="135">
        <v>2521</v>
      </c>
      <c r="D1421" s="120"/>
      <c r="E1421" s="120"/>
      <c r="F1421" s="120">
        <v>0</v>
      </c>
      <c r="G1421" s="120"/>
      <c r="H1421" s="120">
        <v>0</v>
      </c>
      <c r="I1421" s="120"/>
      <c r="J1421" s="205"/>
      <c r="K1421" s="205"/>
      <c r="L1421" s="120"/>
      <c r="M1421" s="120"/>
      <c r="N1421" s="120"/>
      <c r="O1421" s="120"/>
      <c r="P1421" s="120"/>
      <c r="Q1421" s="120"/>
      <c r="R1421" s="116">
        <f t="shared" si="311"/>
        <v>0</v>
      </c>
      <c r="S1421" s="116" t="e">
        <f t="shared" si="309"/>
        <v>#DIV/0!</v>
      </c>
      <c r="T1421" s="117">
        <f t="shared" si="312"/>
        <v>0</v>
      </c>
      <c r="U1421" s="117" t="e">
        <f t="shared" si="313"/>
        <v>#DIV/0!</v>
      </c>
      <c r="V1421" s="116">
        <f t="shared" si="314"/>
        <v>0</v>
      </c>
      <c r="W1421" s="116" t="e">
        <f t="shared" si="315"/>
        <v>#DIV/0!</v>
      </c>
      <c r="X1421" s="116">
        <f t="shared" si="316"/>
        <v>0</v>
      </c>
      <c r="Y1421" s="116" t="e">
        <f t="shared" si="317"/>
        <v>#DIV/0!</v>
      </c>
      <c r="Z1421" s="180"/>
    </row>
    <row r="1422" spans="1:26" ht="25.5" outlineLevel="1">
      <c r="A1422" s="103"/>
      <c r="B1422" s="136" t="s">
        <v>121</v>
      </c>
      <c r="C1422" s="119">
        <v>2721</v>
      </c>
      <c r="D1422" s="120">
        <v>3158</v>
      </c>
      <c r="E1422" s="120"/>
      <c r="F1422" s="120">
        <v>4500</v>
      </c>
      <c r="G1422" s="120"/>
      <c r="H1422" s="120">
        <v>4500</v>
      </c>
      <c r="I1422" s="120"/>
      <c r="J1422" s="158"/>
      <c r="K1422" s="205"/>
      <c r="L1422" s="120">
        <v>4500</v>
      </c>
      <c r="M1422" s="120"/>
      <c r="N1422" s="120">
        <v>3570</v>
      </c>
      <c r="O1422" s="120"/>
      <c r="P1422" s="120">
        <v>3570</v>
      </c>
      <c r="Q1422" s="120"/>
      <c r="R1422" s="116">
        <f t="shared" si="311"/>
        <v>1342</v>
      </c>
      <c r="S1422" s="116">
        <f t="shared" si="309"/>
        <v>142.49525015832805</v>
      </c>
      <c r="T1422" s="117">
        <f t="shared" si="312"/>
        <v>0</v>
      </c>
      <c r="U1422" s="117">
        <f t="shared" si="313"/>
        <v>100</v>
      </c>
      <c r="V1422" s="116">
        <f t="shared" si="314"/>
        <v>-930</v>
      </c>
      <c r="W1422" s="116">
        <f t="shared" si="315"/>
        <v>79.333333333333329</v>
      </c>
      <c r="X1422" s="116">
        <f t="shared" si="316"/>
        <v>0</v>
      </c>
      <c r="Y1422" s="116">
        <f t="shared" si="317"/>
        <v>100</v>
      </c>
      <c r="Z1422" s="180"/>
    </row>
    <row r="1423" spans="1:26" outlineLevel="1">
      <c r="A1423" s="103"/>
      <c r="B1423" s="137" t="s">
        <v>203</v>
      </c>
      <c r="C1423" s="119">
        <v>28241</v>
      </c>
      <c r="D1423" s="120"/>
      <c r="E1423" s="120"/>
      <c r="F1423" s="120"/>
      <c r="G1423" s="120"/>
      <c r="H1423" s="120"/>
      <c r="I1423" s="120"/>
      <c r="J1423" s="205"/>
      <c r="K1423" s="205"/>
      <c r="L1423" s="120"/>
      <c r="M1423" s="120"/>
      <c r="N1423" s="120"/>
      <c r="O1423" s="120"/>
      <c r="P1423" s="120"/>
      <c r="Q1423" s="120"/>
      <c r="R1423" s="116">
        <f t="shared" si="311"/>
        <v>0</v>
      </c>
      <c r="S1423" s="116" t="e">
        <f t="shared" si="309"/>
        <v>#DIV/0!</v>
      </c>
      <c r="T1423" s="117">
        <f t="shared" si="312"/>
        <v>0</v>
      </c>
      <c r="U1423" s="117" t="e">
        <f t="shared" si="313"/>
        <v>#DIV/0!</v>
      </c>
      <c r="V1423" s="116">
        <f t="shared" si="314"/>
        <v>0</v>
      </c>
      <c r="W1423" s="116" t="e">
        <f t="shared" si="315"/>
        <v>#DIV/0!</v>
      </c>
      <c r="X1423" s="116">
        <f t="shared" si="316"/>
        <v>0</v>
      </c>
      <c r="Y1423" s="116" t="e">
        <f t="shared" si="317"/>
        <v>#DIV/0!</v>
      </c>
      <c r="Z1423" s="180"/>
    </row>
    <row r="1424" spans="1:26" outlineLevel="1">
      <c r="A1424" s="103"/>
      <c r="B1424" s="140" t="s">
        <v>126</v>
      </c>
      <c r="C1424" s="119"/>
      <c r="D1424" s="141">
        <f>D1425+D1426+D1427</f>
        <v>5964.5450000000001</v>
      </c>
      <c r="E1424" s="141">
        <f>E1425+E1426+E1427</f>
        <v>0</v>
      </c>
      <c r="F1424" s="141">
        <f>F1425+F1426+F1427</f>
        <v>11528.5</v>
      </c>
      <c r="G1424" s="141">
        <f>SUM(G1425:G1427)</f>
        <v>0</v>
      </c>
      <c r="H1424" s="141">
        <f>H1425+H1426+H1427</f>
        <v>13174.7</v>
      </c>
      <c r="I1424" s="141">
        <f>SUM(I1425:I1427)</f>
        <v>0</v>
      </c>
      <c r="J1424" s="179">
        <f>SUM(J1425:J1427)</f>
        <v>3047.88</v>
      </c>
      <c r="K1424" s="179">
        <f>SUM(K1425:K1427)</f>
        <v>0</v>
      </c>
      <c r="L1424" s="141">
        <f>L1425+L1426+L1427</f>
        <v>24773.599999999999</v>
      </c>
      <c r="M1424" s="141">
        <f>SUM(M1425:M1427)</f>
        <v>0</v>
      </c>
      <c r="N1424" s="141">
        <f>N1425+N1426+N1427</f>
        <v>15131.7</v>
      </c>
      <c r="O1424" s="141">
        <f>SUM(O1425:O1427)</f>
        <v>0</v>
      </c>
      <c r="P1424" s="141">
        <f>P1425+P1426+P1427</f>
        <v>16644.900000000001</v>
      </c>
      <c r="Q1424" s="141">
        <f>SUM(Q1425:Q1427)</f>
        <v>0</v>
      </c>
      <c r="R1424" s="116">
        <f t="shared" si="311"/>
        <v>5563.9549999999999</v>
      </c>
      <c r="S1424" s="116">
        <f t="shared" ref="S1424:S1487" si="318">+F1424/D1424*100</f>
        <v>193.28381293124622</v>
      </c>
      <c r="T1424" s="117">
        <f t="shared" si="312"/>
        <v>13245.099999999999</v>
      </c>
      <c r="U1424" s="117">
        <f t="shared" si="313"/>
        <v>214.8900550808865</v>
      </c>
      <c r="V1424" s="116">
        <f t="shared" si="314"/>
        <v>-9641.8999999999978</v>
      </c>
      <c r="W1424" s="116">
        <f t="shared" si="315"/>
        <v>61.079939936060981</v>
      </c>
      <c r="X1424" s="116">
        <f t="shared" si="316"/>
        <v>1513.2000000000007</v>
      </c>
      <c r="Y1424" s="116">
        <f t="shared" si="317"/>
        <v>110.00019825928349</v>
      </c>
      <c r="Z1424" s="180"/>
    </row>
    <row r="1425" spans="1:26" outlineLevel="1">
      <c r="A1425" s="103"/>
      <c r="B1425" s="118" t="s">
        <v>127</v>
      </c>
      <c r="C1425" s="119">
        <v>3111</v>
      </c>
      <c r="D1425" s="170">
        <v>283.72500000000002</v>
      </c>
      <c r="E1425" s="120"/>
      <c r="F1425" s="120">
        <v>0</v>
      </c>
      <c r="G1425" s="120"/>
      <c r="H1425" s="120">
        <v>0</v>
      </c>
      <c r="I1425" s="120"/>
      <c r="J1425" s="205"/>
      <c r="K1425" s="205"/>
      <c r="L1425" s="120">
        <v>15213.1</v>
      </c>
      <c r="M1425" s="120"/>
      <c r="N1425" s="120">
        <v>2184</v>
      </c>
      <c r="O1425" s="120"/>
      <c r="P1425" s="120">
        <v>2402.4</v>
      </c>
      <c r="Q1425" s="120"/>
      <c r="R1425" s="116">
        <f t="shared" si="311"/>
        <v>-283.72500000000002</v>
      </c>
      <c r="S1425" s="116">
        <f t="shared" si="318"/>
        <v>0</v>
      </c>
      <c r="T1425" s="117">
        <f t="shared" si="312"/>
        <v>15213.1</v>
      </c>
      <c r="U1425" s="117" t="e">
        <f t="shared" si="313"/>
        <v>#DIV/0!</v>
      </c>
      <c r="V1425" s="116">
        <f t="shared" si="314"/>
        <v>-13029.1</v>
      </c>
      <c r="W1425" s="116">
        <f t="shared" si="315"/>
        <v>14.356048405650393</v>
      </c>
      <c r="X1425" s="116">
        <f t="shared" si="316"/>
        <v>218.40000000000009</v>
      </c>
      <c r="Y1425" s="116">
        <f t="shared" si="317"/>
        <v>110.00000000000001</v>
      </c>
      <c r="Z1425" s="180"/>
    </row>
    <row r="1426" spans="1:26" outlineLevel="1">
      <c r="A1426" s="103"/>
      <c r="B1426" s="118" t="s">
        <v>128</v>
      </c>
      <c r="C1426" s="119">
        <v>3112</v>
      </c>
      <c r="D1426" s="170">
        <v>5680.82</v>
      </c>
      <c r="E1426" s="120"/>
      <c r="F1426" s="120">
        <v>11528.5</v>
      </c>
      <c r="G1426" s="120"/>
      <c r="H1426" s="120">
        <v>13174.7</v>
      </c>
      <c r="I1426" s="120"/>
      <c r="J1426" s="205">
        <v>3047.88</v>
      </c>
      <c r="K1426" s="205"/>
      <c r="L1426" s="120">
        <v>9560.5</v>
      </c>
      <c r="M1426" s="120"/>
      <c r="N1426" s="120">
        <v>12947.7</v>
      </c>
      <c r="O1426" s="120"/>
      <c r="P1426" s="120">
        <v>14242.5</v>
      </c>
      <c r="Q1426" s="120"/>
      <c r="R1426" s="116">
        <f t="shared" si="311"/>
        <v>5847.68</v>
      </c>
      <c r="S1426" s="116">
        <f t="shared" si="318"/>
        <v>202.93725201643426</v>
      </c>
      <c r="T1426" s="117">
        <f t="shared" si="312"/>
        <v>-1968</v>
      </c>
      <c r="U1426" s="117">
        <f t="shared" si="313"/>
        <v>82.929262263087139</v>
      </c>
      <c r="V1426" s="116">
        <f t="shared" si="314"/>
        <v>3387.2000000000007</v>
      </c>
      <c r="W1426" s="116">
        <f t="shared" si="315"/>
        <v>135.42910935620523</v>
      </c>
      <c r="X1426" s="116">
        <f t="shared" si="316"/>
        <v>1294.7999999999993</v>
      </c>
      <c r="Y1426" s="116">
        <f t="shared" si="317"/>
        <v>110.00023170138324</v>
      </c>
      <c r="Z1426" s="180"/>
    </row>
    <row r="1427" spans="1:26" outlineLevel="1">
      <c r="A1427" s="103"/>
      <c r="B1427" s="118" t="s">
        <v>129</v>
      </c>
      <c r="C1427" s="119">
        <v>3113</v>
      </c>
      <c r="D1427" s="120"/>
      <c r="E1427" s="120"/>
      <c r="F1427" s="120">
        <v>0</v>
      </c>
      <c r="G1427" s="120"/>
      <c r="H1427" s="120">
        <v>0</v>
      </c>
      <c r="I1427" s="120"/>
      <c r="J1427" s="205"/>
      <c r="K1427" s="205"/>
      <c r="L1427" s="120"/>
      <c r="M1427" s="120"/>
      <c r="N1427" s="120"/>
      <c r="O1427" s="120"/>
      <c r="P1427" s="120"/>
      <c r="Q1427" s="120"/>
      <c r="R1427" s="116">
        <f t="shared" si="311"/>
        <v>0</v>
      </c>
      <c r="S1427" s="116" t="e">
        <f t="shared" si="318"/>
        <v>#DIV/0!</v>
      </c>
      <c r="T1427" s="117">
        <f t="shared" si="312"/>
        <v>0</v>
      </c>
      <c r="U1427" s="117" t="e">
        <f t="shared" si="313"/>
        <v>#DIV/0!</v>
      </c>
      <c r="V1427" s="116">
        <f t="shared" si="314"/>
        <v>0</v>
      </c>
      <c r="W1427" s="116" t="e">
        <f t="shared" si="315"/>
        <v>#DIV/0!</v>
      </c>
      <c r="X1427" s="116">
        <f t="shared" si="316"/>
        <v>0</v>
      </c>
      <c r="Y1427" s="116" t="e">
        <f t="shared" si="317"/>
        <v>#DIV/0!</v>
      </c>
      <c r="Z1427" s="180"/>
    </row>
    <row r="1428" spans="1:26" outlineLevel="1">
      <c r="A1428" s="103"/>
      <c r="B1428" s="185"/>
      <c r="C1428" s="186"/>
      <c r="D1428" s="151"/>
      <c r="E1428" s="151"/>
      <c r="F1428" s="151"/>
      <c r="G1428" s="151"/>
      <c r="H1428" s="151"/>
      <c r="I1428" s="151"/>
      <c r="J1428" s="208"/>
      <c r="K1428" s="208"/>
      <c r="L1428" s="151"/>
      <c r="M1428" s="151"/>
      <c r="N1428" s="151"/>
      <c r="O1428" s="151"/>
      <c r="P1428" s="151"/>
      <c r="Q1428" s="151"/>
      <c r="R1428" s="116">
        <f t="shared" si="311"/>
        <v>0</v>
      </c>
      <c r="S1428" s="116" t="e">
        <f t="shared" si="318"/>
        <v>#DIV/0!</v>
      </c>
      <c r="T1428" s="117">
        <f t="shared" si="312"/>
        <v>0</v>
      </c>
      <c r="U1428" s="117" t="e">
        <f t="shared" si="313"/>
        <v>#DIV/0!</v>
      </c>
      <c r="V1428" s="116">
        <f t="shared" si="314"/>
        <v>0</v>
      </c>
      <c r="W1428" s="116" t="e">
        <f t="shared" si="315"/>
        <v>#DIV/0!</v>
      </c>
      <c r="X1428" s="116">
        <f t="shared" si="316"/>
        <v>0</v>
      </c>
      <c r="Y1428" s="116" t="e">
        <f t="shared" si="317"/>
        <v>#DIV/0!</v>
      </c>
      <c r="Z1428" s="180"/>
    </row>
    <row r="1429" spans="1:26" ht="28.15" customHeight="1" outlineLevel="1">
      <c r="A1429" s="103">
        <v>30</v>
      </c>
      <c r="B1429" s="102" t="s">
        <v>206</v>
      </c>
      <c r="C1429" s="154" t="s">
        <v>207</v>
      </c>
      <c r="D1429" s="151"/>
      <c r="E1429" s="151"/>
      <c r="F1429" s="151"/>
      <c r="G1429" s="151"/>
      <c r="H1429" s="151"/>
      <c r="I1429" s="151"/>
      <c r="J1429" s="208"/>
      <c r="K1429" s="208"/>
      <c r="L1429" s="151"/>
      <c r="M1429" s="151"/>
      <c r="N1429" s="151"/>
      <c r="O1429" s="151"/>
      <c r="P1429" s="151"/>
      <c r="Q1429" s="151"/>
      <c r="R1429" s="116">
        <f t="shared" si="311"/>
        <v>0</v>
      </c>
      <c r="S1429" s="116" t="e">
        <f t="shared" si="318"/>
        <v>#DIV/0!</v>
      </c>
      <c r="T1429" s="117">
        <f t="shared" si="312"/>
        <v>0</v>
      </c>
      <c r="U1429" s="117" t="e">
        <f t="shared" si="313"/>
        <v>#DIV/0!</v>
      </c>
      <c r="V1429" s="116">
        <f t="shared" si="314"/>
        <v>0</v>
      </c>
      <c r="W1429" s="116" t="e">
        <f t="shared" si="315"/>
        <v>#DIV/0!</v>
      </c>
      <c r="X1429" s="116">
        <f t="shared" si="316"/>
        <v>0</v>
      </c>
      <c r="Y1429" s="116" t="e">
        <f t="shared" si="317"/>
        <v>#DIV/0!</v>
      </c>
      <c r="Z1429" s="180"/>
    </row>
    <row r="1430" spans="1:26" outlineLevel="1">
      <c r="A1430" s="103"/>
      <c r="B1430" s="176" t="s">
        <v>134</v>
      </c>
      <c r="C1430" s="154"/>
      <c r="D1430" s="111">
        <f>SUM(D1431:D1437,D1442:D1460)-D1449</f>
        <v>64968.796000000002</v>
      </c>
      <c r="E1430" s="111">
        <f>SUM(E1431:E1437,E1442:E1460)</f>
        <v>71795.255999999994</v>
      </c>
      <c r="F1430" s="111">
        <f>SUM(F1431:F1437,F1442:F1460)-F1449</f>
        <v>87931.9</v>
      </c>
      <c r="G1430" s="111">
        <f>SUM(G1431:G1437,G1442:G1460)</f>
        <v>134422</v>
      </c>
      <c r="H1430" s="111">
        <f>SUM(H1431:H1437,H1442:H1460)-H1449</f>
        <v>98295.9</v>
      </c>
      <c r="I1430" s="111">
        <f>SUM(I1431:I1437,I1442:I1460)</f>
        <v>134422</v>
      </c>
      <c r="J1430" s="111">
        <f>SUM(J1431:J1437,J1442:J1460)-J1449</f>
        <v>22715.812000000002</v>
      </c>
      <c r="K1430" s="111">
        <f>SUM(K1431:K1437,K1442:K1460)</f>
        <v>41702.016000000003</v>
      </c>
      <c r="L1430" s="111">
        <f>SUM(L1431:L1437,L1442:L1460)-L1449</f>
        <v>123996.4</v>
      </c>
      <c r="M1430" s="111">
        <f>SUM(M1431:M1437,M1442:M1460)</f>
        <v>134422</v>
      </c>
      <c r="N1430" s="111">
        <f>SUM(N1431:N1437,N1442:N1460)-N1449</f>
        <v>134375.6</v>
      </c>
      <c r="O1430" s="111">
        <f>SUM(O1431:O1437,O1442:O1460)</f>
        <v>134422</v>
      </c>
      <c r="P1430" s="111">
        <f>SUM(P1431:P1437,P1442:P1460)-P1449</f>
        <v>147751.79999999999</v>
      </c>
      <c r="Q1430" s="111">
        <f>SUM(Q1431:Q1437,Q1442:Q1460)</f>
        <v>134422</v>
      </c>
      <c r="R1430" s="116">
        <f t="shared" si="311"/>
        <v>22963.103999999992</v>
      </c>
      <c r="S1430" s="116">
        <f t="shared" si="318"/>
        <v>135.34481999635639</v>
      </c>
      <c r="T1430" s="117">
        <f t="shared" si="312"/>
        <v>36064.5</v>
      </c>
      <c r="U1430" s="117">
        <f t="shared" si="313"/>
        <v>141.01412570409602</v>
      </c>
      <c r="V1430" s="116">
        <f t="shared" si="314"/>
        <v>10379.200000000012</v>
      </c>
      <c r="W1430" s="116">
        <f t="shared" si="315"/>
        <v>108.37056559706572</v>
      </c>
      <c r="X1430" s="116">
        <f t="shared" si="316"/>
        <v>13376.199999999983</v>
      </c>
      <c r="Y1430" s="116">
        <f t="shared" si="317"/>
        <v>109.95433694807689</v>
      </c>
      <c r="Z1430" s="180"/>
    </row>
    <row r="1431" spans="1:26" outlineLevel="1">
      <c r="A1431" s="103"/>
      <c r="B1431" s="118" t="s">
        <v>94</v>
      </c>
      <c r="C1431" s="119">
        <v>2111</v>
      </c>
      <c r="D1431" s="120">
        <v>2637.114</v>
      </c>
      <c r="E1431" s="120"/>
      <c r="F1431" s="120">
        <v>2883.1000000000004</v>
      </c>
      <c r="G1431" s="120"/>
      <c r="H1431" s="120">
        <v>2883.1000000000004</v>
      </c>
      <c r="I1431" s="120"/>
      <c r="J1431" s="120">
        <v>888.2</v>
      </c>
      <c r="K1431" s="120"/>
      <c r="L1431" s="120">
        <v>2860.1</v>
      </c>
      <c r="M1431" s="120"/>
      <c r="N1431" s="120">
        <v>17602.5</v>
      </c>
      <c r="O1431" s="120"/>
      <c r="P1431" s="120">
        <v>19362.8</v>
      </c>
      <c r="Q1431" s="120"/>
      <c r="R1431" s="116">
        <f t="shared" si="311"/>
        <v>245.98600000000033</v>
      </c>
      <c r="S1431" s="116">
        <f t="shared" si="318"/>
        <v>109.32784854958871</v>
      </c>
      <c r="T1431" s="117">
        <f t="shared" si="312"/>
        <v>-23.000000000000455</v>
      </c>
      <c r="U1431" s="117">
        <f t="shared" si="313"/>
        <v>99.202247580729065</v>
      </c>
      <c r="V1431" s="116">
        <f t="shared" si="314"/>
        <v>14742.4</v>
      </c>
      <c r="W1431" s="116">
        <f t="shared" si="315"/>
        <v>615.45050872347122</v>
      </c>
      <c r="X1431" s="116">
        <f t="shared" si="316"/>
        <v>1760.2999999999993</v>
      </c>
      <c r="Y1431" s="116">
        <f t="shared" si="317"/>
        <v>110.00028405056099</v>
      </c>
      <c r="Z1431" s="180"/>
    </row>
    <row r="1432" spans="1:26" outlineLevel="1">
      <c r="A1432" s="103"/>
      <c r="B1432" s="118" t="s">
        <v>135</v>
      </c>
      <c r="C1432" s="119">
        <v>2121</v>
      </c>
      <c r="D1432" s="159">
        <v>372.2</v>
      </c>
      <c r="E1432" s="120"/>
      <c r="F1432" s="159">
        <v>426.8</v>
      </c>
      <c r="G1432" s="120"/>
      <c r="H1432" s="159">
        <v>426.8</v>
      </c>
      <c r="I1432" s="120"/>
      <c r="J1432" s="159">
        <v>132</v>
      </c>
      <c r="K1432" s="120"/>
      <c r="L1432" s="159">
        <v>422.9</v>
      </c>
      <c r="M1432" s="120"/>
      <c r="N1432" s="159">
        <v>3036.5</v>
      </c>
      <c r="O1432" s="120"/>
      <c r="P1432" s="159">
        <v>3340.1</v>
      </c>
      <c r="Q1432" s="120"/>
      <c r="R1432" s="116">
        <f t="shared" si="311"/>
        <v>54.600000000000023</v>
      </c>
      <c r="S1432" s="116">
        <f t="shared" si="318"/>
        <v>114.66953250940355</v>
      </c>
      <c r="T1432" s="117">
        <f t="shared" si="312"/>
        <v>-3.9000000000000341</v>
      </c>
      <c r="U1432" s="117">
        <f t="shared" si="313"/>
        <v>99.086223055295207</v>
      </c>
      <c r="V1432" s="116">
        <f t="shared" si="314"/>
        <v>2613.6</v>
      </c>
      <c r="W1432" s="116">
        <f t="shared" si="315"/>
        <v>718.01844407661383</v>
      </c>
      <c r="X1432" s="116">
        <f t="shared" si="316"/>
        <v>303.59999999999991</v>
      </c>
      <c r="Y1432" s="116">
        <f t="shared" si="317"/>
        <v>109.99835336736375</v>
      </c>
      <c r="Z1432" s="180"/>
    </row>
    <row r="1433" spans="1:26" outlineLevel="1">
      <c r="A1433" s="103"/>
      <c r="B1433" s="160" t="s">
        <v>96</v>
      </c>
      <c r="C1433" s="119">
        <v>2211</v>
      </c>
      <c r="D1433" s="159">
        <v>23.036000000000001</v>
      </c>
      <c r="E1433" s="120"/>
      <c r="F1433" s="159">
        <v>64.8</v>
      </c>
      <c r="G1433" s="120"/>
      <c r="H1433" s="159">
        <v>64.8</v>
      </c>
      <c r="I1433" s="120"/>
      <c r="J1433" s="159"/>
      <c r="K1433" s="120"/>
      <c r="L1433" s="159">
        <v>64.8</v>
      </c>
      <c r="M1433" s="120"/>
      <c r="N1433" s="159">
        <v>68.2</v>
      </c>
      <c r="O1433" s="120"/>
      <c r="P1433" s="159">
        <v>75.099999999999994</v>
      </c>
      <c r="Q1433" s="120"/>
      <c r="R1433" s="116">
        <f t="shared" si="311"/>
        <v>41.763999999999996</v>
      </c>
      <c r="S1433" s="116">
        <f t="shared" si="318"/>
        <v>281.298836603577</v>
      </c>
      <c r="T1433" s="117">
        <f t="shared" si="312"/>
        <v>0</v>
      </c>
      <c r="U1433" s="117">
        <f t="shared" si="313"/>
        <v>100</v>
      </c>
      <c r="V1433" s="116">
        <f t="shared" si="314"/>
        <v>3.4000000000000057</v>
      </c>
      <c r="W1433" s="116">
        <f t="shared" si="315"/>
        <v>105.24691358024691</v>
      </c>
      <c r="X1433" s="116">
        <f t="shared" si="316"/>
        <v>6.8999999999999915</v>
      </c>
      <c r="Y1433" s="116">
        <f t="shared" si="317"/>
        <v>110.11730205278592</v>
      </c>
      <c r="Z1433" s="180"/>
    </row>
    <row r="1434" spans="1:26" outlineLevel="1">
      <c r="A1434" s="103"/>
      <c r="B1434" s="122" t="s">
        <v>97</v>
      </c>
      <c r="C1434" s="119">
        <v>2212</v>
      </c>
      <c r="D1434" s="159">
        <v>497.3</v>
      </c>
      <c r="E1434" s="120"/>
      <c r="F1434" s="159">
        <v>621.6</v>
      </c>
      <c r="G1434" s="120"/>
      <c r="H1434" s="159">
        <v>621.6</v>
      </c>
      <c r="I1434" s="120"/>
      <c r="J1434" s="159">
        <v>205.4</v>
      </c>
      <c r="K1434" s="120"/>
      <c r="L1434" s="159">
        <v>612.20000000000005</v>
      </c>
      <c r="M1434" s="120"/>
      <c r="N1434" s="159">
        <v>636.9</v>
      </c>
      <c r="O1434" s="120"/>
      <c r="P1434" s="159">
        <v>700.1</v>
      </c>
      <c r="Q1434" s="120"/>
      <c r="R1434" s="116">
        <f t="shared" si="311"/>
        <v>124.30000000000001</v>
      </c>
      <c r="S1434" s="116">
        <f t="shared" si="318"/>
        <v>124.99497285340841</v>
      </c>
      <c r="T1434" s="117">
        <f t="shared" si="312"/>
        <v>-9.3999999999999773</v>
      </c>
      <c r="U1434" s="117">
        <f t="shared" si="313"/>
        <v>98.487773487773495</v>
      </c>
      <c r="V1434" s="116">
        <f t="shared" si="314"/>
        <v>24.699999999999932</v>
      </c>
      <c r="W1434" s="116">
        <f t="shared" si="315"/>
        <v>104.03462920614177</v>
      </c>
      <c r="X1434" s="116">
        <f t="shared" si="316"/>
        <v>63.200000000000045</v>
      </c>
      <c r="Y1434" s="116">
        <f t="shared" si="317"/>
        <v>109.92306484534464</v>
      </c>
      <c r="Z1434" s="180"/>
    </row>
    <row r="1435" spans="1:26" outlineLevel="1">
      <c r="A1435" s="103"/>
      <c r="B1435" s="118" t="s">
        <v>98</v>
      </c>
      <c r="C1435" s="119">
        <v>2213</v>
      </c>
      <c r="D1435" s="159"/>
      <c r="E1435" s="120"/>
      <c r="F1435" s="159">
        <v>0</v>
      </c>
      <c r="G1435" s="120"/>
      <c r="H1435" s="159">
        <v>0</v>
      </c>
      <c r="I1435" s="120"/>
      <c r="J1435" s="159"/>
      <c r="K1435" s="120"/>
      <c r="L1435" s="159">
        <v>0</v>
      </c>
      <c r="M1435" s="120"/>
      <c r="N1435" s="159">
        <v>0</v>
      </c>
      <c r="O1435" s="120"/>
      <c r="P1435" s="159">
        <v>0</v>
      </c>
      <c r="Q1435" s="120"/>
      <c r="R1435" s="116">
        <f t="shared" si="311"/>
        <v>0</v>
      </c>
      <c r="S1435" s="116" t="e">
        <f t="shared" si="318"/>
        <v>#DIV/0!</v>
      </c>
      <c r="T1435" s="117">
        <f t="shared" si="312"/>
        <v>0</v>
      </c>
      <c r="U1435" s="117" t="e">
        <f t="shared" si="313"/>
        <v>#DIV/0!</v>
      </c>
      <c r="V1435" s="116">
        <f t="shared" si="314"/>
        <v>0</v>
      </c>
      <c r="W1435" s="116" t="e">
        <f t="shared" si="315"/>
        <v>#DIV/0!</v>
      </c>
      <c r="X1435" s="116">
        <f t="shared" si="316"/>
        <v>0</v>
      </c>
      <c r="Y1435" s="116" t="e">
        <f t="shared" si="317"/>
        <v>#DIV/0!</v>
      </c>
      <c r="Z1435" s="180"/>
    </row>
    <row r="1436" spans="1:26" outlineLevel="1">
      <c r="A1436" s="103"/>
      <c r="B1436" s="118" t="s">
        <v>99</v>
      </c>
      <c r="C1436" s="119">
        <v>2214</v>
      </c>
      <c r="D1436" s="159">
        <v>137.6</v>
      </c>
      <c r="E1436" s="120"/>
      <c r="F1436" s="120">
        <v>197.8</v>
      </c>
      <c r="G1436" s="120"/>
      <c r="H1436" s="120">
        <v>194.3</v>
      </c>
      <c r="I1436" s="120"/>
      <c r="J1436" s="120">
        <v>40.686999999999998</v>
      </c>
      <c r="K1436" s="120"/>
      <c r="L1436" s="120">
        <v>197.8</v>
      </c>
      <c r="M1436" s="120"/>
      <c r="N1436" s="120">
        <v>191.7</v>
      </c>
      <c r="O1436" s="120"/>
      <c r="P1436" s="120">
        <v>210.9</v>
      </c>
      <c r="Q1436" s="120"/>
      <c r="R1436" s="116">
        <f t="shared" si="311"/>
        <v>60.200000000000017</v>
      </c>
      <c r="S1436" s="116">
        <f t="shared" si="318"/>
        <v>143.75000000000003</v>
      </c>
      <c r="T1436" s="117">
        <f t="shared" si="312"/>
        <v>0</v>
      </c>
      <c r="U1436" s="117">
        <f t="shared" si="313"/>
        <v>100</v>
      </c>
      <c r="V1436" s="116">
        <f t="shared" si="314"/>
        <v>-6.1000000000000227</v>
      </c>
      <c r="W1436" s="116">
        <f t="shared" si="315"/>
        <v>96.916076845298278</v>
      </c>
      <c r="X1436" s="116">
        <f t="shared" si="316"/>
        <v>19.200000000000017</v>
      </c>
      <c r="Y1436" s="116">
        <f t="shared" si="317"/>
        <v>110.01564945226919</v>
      </c>
      <c r="Z1436" s="180"/>
    </row>
    <row r="1437" spans="1:26" outlineLevel="1">
      <c r="A1437" s="103"/>
      <c r="B1437" s="161" t="s">
        <v>100</v>
      </c>
      <c r="C1437" s="124">
        <v>2215</v>
      </c>
      <c r="D1437" s="125">
        <f>D1438+D1439+D1440+D1441</f>
        <v>1751.1009999999999</v>
      </c>
      <c r="E1437" s="125">
        <f>E1438+E1439+E1440+E1441</f>
        <v>0</v>
      </c>
      <c r="F1437" s="125">
        <f>F1438+F1439+F1440+F1441</f>
        <v>5227.8999999999996</v>
      </c>
      <c r="G1437" s="125">
        <f>SUM(G1438+G1439+G1440+G1441)</f>
        <v>0</v>
      </c>
      <c r="H1437" s="125">
        <f>H1438+H1439+H1440+H1441</f>
        <v>5193.8999999999996</v>
      </c>
      <c r="I1437" s="125">
        <f>SUM(I1438+I1439+I1440+I1441)</f>
        <v>0</v>
      </c>
      <c r="J1437" s="125">
        <f>SUM(J1438+J1439+J1440+J1441)</f>
        <v>912.34400000000005</v>
      </c>
      <c r="K1437" s="125">
        <f>SUM(K1438+K1439+K1440+K1441)</f>
        <v>0</v>
      </c>
      <c r="L1437" s="125">
        <f>L1438+L1439+L1440+L1441</f>
        <v>5187.7</v>
      </c>
      <c r="M1437" s="125">
        <f>SUM(M1438+M1439+M1440+M1441)</f>
        <v>0</v>
      </c>
      <c r="N1437" s="125">
        <f>N1438+N1439+N1440+N1441</f>
        <v>3676.5</v>
      </c>
      <c r="O1437" s="125">
        <f>SUM(O1438+O1439+O1440+O1441)</f>
        <v>0</v>
      </c>
      <c r="P1437" s="125">
        <f>P1438+P1439+P1440+P1441</f>
        <v>4044.2000000000003</v>
      </c>
      <c r="Q1437" s="125">
        <f>SUM(Q1438+Q1439+Q1440+Q1441)</f>
        <v>0</v>
      </c>
      <c r="R1437" s="116">
        <f t="shared" si="311"/>
        <v>3476.799</v>
      </c>
      <c r="S1437" s="116">
        <f t="shared" si="318"/>
        <v>298.54931268955932</v>
      </c>
      <c r="T1437" s="117">
        <f t="shared" si="312"/>
        <v>-40.199999999999818</v>
      </c>
      <c r="U1437" s="117">
        <f t="shared" si="313"/>
        <v>99.231048795883623</v>
      </c>
      <c r="V1437" s="116">
        <f t="shared" si="314"/>
        <v>-1511.1999999999998</v>
      </c>
      <c r="W1437" s="116">
        <f t="shared" si="315"/>
        <v>70.869556836362932</v>
      </c>
      <c r="X1437" s="116">
        <f t="shared" si="316"/>
        <v>367.70000000000027</v>
      </c>
      <c r="Y1437" s="116">
        <f t="shared" si="317"/>
        <v>110.00135998912009</v>
      </c>
      <c r="Z1437" s="180"/>
    </row>
    <row r="1438" spans="1:26" outlineLevel="1">
      <c r="A1438" s="103"/>
      <c r="B1438" s="126" t="s">
        <v>136</v>
      </c>
      <c r="C1438" s="119">
        <v>22151</v>
      </c>
      <c r="D1438" s="120">
        <v>61.3</v>
      </c>
      <c r="E1438" s="120"/>
      <c r="F1438" s="120">
        <v>160</v>
      </c>
      <c r="G1438" s="120"/>
      <c r="H1438" s="120"/>
      <c r="I1438" s="120"/>
      <c r="J1438" s="120">
        <v>19.2</v>
      </c>
      <c r="K1438" s="209"/>
      <c r="L1438" s="120">
        <v>160</v>
      </c>
      <c r="M1438" s="120"/>
      <c r="N1438" s="120">
        <v>168</v>
      </c>
      <c r="O1438" s="120"/>
      <c r="P1438" s="120">
        <v>184.8</v>
      </c>
      <c r="Q1438" s="120"/>
      <c r="R1438" s="116">
        <f t="shared" si="311"/>
        <v>98.7</v>
      </c>
      <c r="S1438" s="116">
        <f t="shared" si="318"/>
        <v>261.01141924959217</v>
      </c>
      <c r="T1438" s="117">
        <f t="shared" si="312"/>
        <v>0</v>
      </c>
      <c r="U1438" s="117">
        <f t="shared" si="313"/>
        <v>100</v>
      </c>
      <c r="V1438" s="116">
        <f t="shared" si="314"/>
        <v>8</v>
      </c>
      <c r="W1438" s="116">
        <f t="shared" si="315"/>
        <v>105</v>
      </c>
      <c r="X1438" s="116">
        <f t="shared" si="316"/>
        <v>16.800000000000011</v>
      </c>
      <c r="Y1438" s="116">
        <f t="shared" si="317"/>
        <v>110.00000000000001</v>
      </c>
      <c r="Z1438" s="180"/>
    </row>
    <row r="1439" spans="1:26" outlineLevel="1">
      <c r="A1439" s="103"/>
      <c r="B1439" s="126" t="s">
        <v>137</v>
      </c>
      <c r="C1439" s="119">
        <v>22152</v>
      </c>
      <c r="D1439" s="159">
        <v>1425.5</v>
      </c>
      <c r="E1439" s="120"/>
      <c r="F1439" s="159">
        <v>3988.8999999999996</v>
      </c>
      <c r="G1439" s="120"/>
      <c r="H1439" s="159"/>
      <c r="I1439" s="120"/>
      <c r="J1439" s="159">
        <v>722.3</v>
      </c>
      <c r="K1439" s="120"/>
      <c r="L1439" s="159">
        <v>4133.7</v>
      </c>
      <c r="M1439" s="120"/>
      <c r="N1439" s="159">
        <v>2614.4</v>
      </c>
      <c r="O1439" s="120"/>
      <c r="P1439" s="159">
        <v>2875.9</v>
      </c>
      <c r="Q1439" s="120"/>
      <c r="R1439" s="116">
        <f t="shared" si="311"/>
        <v>2563.3999999999996</v>
      </c>
      <c r="S1439" s="116">
        <f t="shared" si="318"/>
        <v>279.82462293931951</v>
      </c>
      <c r="T1439" s="117">
        <f t="shared" si="312"/>
        <v>144.80000000000018</v>
      </c>
      <c r="U1439" s="117">
        <f t="shared" si="313"/>
        <v>103.6300734538344</v>
      </c>
      <c r="V1439" s="116">
        <f t="shared" si="314"/>
        <v>-1519.2999999999997</v>
      </c>
      <c r="W1439" s="116">
        <f t="shared" si="315"/>
        <v>63.246002370757438</v>
      </c>
      <c r="X1439" s="116">
        <f t="shared" si="316"/>
        <v>261.5</v>
      </c>
      <c r="Y1439" s="116">
        <f t="shared" si="317"/>
        <v>110.00229498164013</v>
      </c>
      <c r="Z1439" s="180"/>
    </row>
    <row r="1440" spans="1:26" outlineLevel="1">
      <c r="A1440" s="103"/>
      <c r="B1440" s="126" t="s">
        <v>103</v>
      </c>
      <c r="C1440" s="119">
        <v>22153</v>
      </c>
      <c r="D1440" s="159"/>
      <c r="E1440" s="120"/>
      <c r="F1440" s="159">
        <v>0</v>
      </c>
      <c r="G1440" s="120"/>
      <c r="H1440" s="159"/>
      <c r="I1440" s="120"/>
      <c r="J1440" s="120"/>
      <c r="K1440" s="120"/>
      <c r="L1440" s="159">
        <v>0</v>
      </c>
      <c r="M1440" s="120"/>
      <c r="N1440" s="159">
        <v>0</v>
      </c>
      <c r="O1440" s="120"/>
      <c r="P1440" s="159">
        <v>0</v>
      </c>
      <c r="Q1440" s="120"/>
      <c r="R1440" s="116">
        <f t="shared" si="311"/>
        <v>0</v>
      </c>
      <c r="S1440" s="116" t="e">
        <f t="shared" si="318"/>
        <v>#DIV/0!</v>
      </c>
      <c r="T1440" s="117">
        <f t="shared" si="312"/>
        <v>0</v>
      </c>
      <c r="U1440" s="117" t="e">
        <f t="shared" si="313"/>
        <v>#DIV/0!</v>
      </c>
      <c r="V1440" s="116">
        <f t="shared" si="314"/>
        <v>0</v>
      </c>
      <c r="W1440" s="116" t="e">
        <f t="shared" si="315"/>
        <v>#DIV/0!</v>
      </c>
      <c r="X1440" s="116">
        <f t="shared" si="316"/>
        <v>0</v>
      </c>
      <c r="Y1440" s="116" t="e">
        <f t="shared" si="317"/>
        <v>#DIV/0!</v>
      </c>
      <c r="Z1440" s="180"/>
    </row>
    <row r="1441" spans="1:26" outlineLevel="1">
      <c r="A1441" s="103"/>
      <c r="B1441" s="126" t="s">
        <v>138</v>
      </c>
      <c r="C1441" s="119">
        <v>22154</v>
      </c>
      <c r="D1441" s="159">
        <v>264.30099999999999</v>
      </c>
      <c r="E1441" s="156"/>
      <c r="F1441" s="159">
        <v>1079</v>
      </c>
      <c r="G1441" s="120"/>
      <c r="H1441" s="159">
        <v>5193.8999999999996</v>
      </c>
      <c r="I1441" s="120"/>
      <c r="J1441" s="120">
        <v>170.84399999999999</v>
      </c>
      <c r="K1441" s="120"/>
      <c r="L1441" s="159">
        <v>894</v>
      </c>
      <c r="M1441" s="120"/>
      <c r="N1441" s="159">
        <v>894.1</v>
      </c>
      <c r="O1441" s="120"/>
      <c r="P1441" s="159">
        <v>983.5</v>
      </c>
      <c r="Q1441" s="120"/>
      <c r="R1441" s="116">
        <f t="shared" si="311"/>
        <v>814.69900000000007</v>
      </c>
      <c r="S1441" s="116">
        <f t="shared" si="318"/>
        <v>408.24665816625742</v>
      </c>
      <c r="T1441" s="117">
        <f t="shared" si="312"/>
        <v>-185</v>
      </c>
      <c r="U1441" s="117">
        <f t="shared" si="313"/>
        <v>82.854494902687676</v>
      </c>
      <c r="V1441" s="116">
        <f t="shared" si="314"/>
        <v>0.10000000000002274</v>
      </c>
      <c r="W1441" s="116">
        <f t="shared" si="315"/>
        <v>100.01118568232663</v>
      </c>
      <c r="X1441" s="116">
        <f t="shared" si="316"/>
        <v>89.399999999999977</v>
      </c>
      <c r="Y1441" s="116">
        <f t="shared" si="317"/>
        <v>109.99888155687283</v>
      </c>
      <c r="Z1441" s="180"/>
    </row>
    <row r="1442" spans="1:26" outlineLevel="1">
      <c r="A1442" s="103"/>
      <c r="B1442" s="122" t="s">
        <v>105</v>
      </c>
      <c r="C1442" s="119">
        <v>2217</v>
      </c>
      <c r="D1442" s="159"/>
      <c r="E1442" s="156"/>
      <c r="F1442" s="159">
        <v>150</v>
      </c>
      <c r="G1442" s="120"/>
      <c r="H1442" s="159">
        <v>150</v>
      </c>
      <c r="I1442" s="120"/>
      <c r="J1442" s="120"/>
      <c r="K1442" s="120"/>
      <c r="L1442" s="159">
        <v>150</v>
      </c>
      <c r="M1442" s="120"/>
      <c r="N1442" s="159">
        <v>147</v>
      </c>
      <c r="O1442" s="120"/>
      <c r="P1442" s="159">
        <v>161.69999999999999</v>
      </c>
      <c r="Q1442" s="120"/>
      <c r="R1442" s="116">
        <f t="shared" si="311"/>
        <v>150</v>
      </c>
      <c r="S1442" s="116" t="e">
        <f t="shared" si="318"/>
        <v>#DIV/0!</v>
      </c>
      <c r="T1442" s="117">
        <f t="shared" si="312"/>
        <v>0</v>
      </c>
      <c r="U1442" s="117">
        <f t="shared" si="313"/>
        <v>100</v>
      </c>
      <c r="V1442" s="116">
        <f t="shared" si="314"/>
        <v>-3</v>
      </c>
      <c r="W1442" s="116">
        <f t="shared" si="315"/>
        <v>98</v>
      </c>
      <c r="X1442" s="116">
        <f t="shared" si="316"/>
        <v>14.699999999999989</v>
      </c>
      <c r="Y1442" s="116">
        <f t="shared" si="317"/>
        <v>109.99999999999999</v>
      </c>
      <c r="Z1442" s="180"/>
    </row>
    <row r="1443" spans="1:26" outlineLevel="1">
      <c r="A1443" s="103"/>
      <c r="B1443" s="118" t="s">
        <v>106</v>
      </c>
      <c r="C1443" s="119">
        <v>2218</v>
      </c>
      <c r="D1443" s="210">
        <v>22595.148000000001</v>
      </c>
      <c r="E1443" s="156">
        <v>70073.645000000004</v>
      </c>
      <c r="F1443" s="159">
        <v>10608</v>
      </c>
      <c r="G1443" s="120">
        <v>123692</v>
      </c>
      <c r="H1443" s="159">
        <v>15859.7</v>
      </c>
      <c r="I1443" s="120">
        <v>123692</v>
      </c>
      <c r="J1443" s="120">
        <v>6662.1610000000001</v>
      </c>
      <c r="K1443" s="120">
        <v>41551.766000000003</v>
      </c>
      <c r="L1443" s="159">
        <v>31416.7</v>
      </c>
      <c r="M1443" s="120">
        <v>123692</v>
      </c>
      <c r="N1443" s="159">
        <v>30956.5</v>
      </c>
      <c r="O1443" s="120">
        <v>123692</v>
      </c>
      <c r="P1443" s="159">
        <v>34052.199999999997</v>
      </c>
      <c r="Q1443" s="120">
        <v>123692</v>
      </c>
      <c r="R1443" s="116">
        <f t="shared" si="311"/>
        <v>-11987.148000000001</v>
      </c>
      <c r="S1443" s="116">
        <f t="shared" si="318"/>
        <v>46.948132404355128</v>
      </c>
      <c r="T1443" s="117">
        <f t="shared" si="312"/>
        <v>20808.7</v>
      </c>
      <c r="U1443" s="117">
        <f t="shared" si="313"/>
        <v>296.16044494720967</v>
      </c>
      <c r="V1443" s="116">
        <f t="shared" si="314"/>
        <v>-460.20000000000073</v>
      </c>
      <c r="W1443" s="116">
        <f t="shared" si="315"/>
        <v>98.535173967985173</v>
      </c>
      <c r="X1443" s="116">
        <f t="shared" si="316"/>
        <v>3095.6999999999971</v>
      </c>
      <c r="Y1443" s="116">
        <f t="shared" si="317"/>
        <v>110.00016151696734</v>
      </c>
      <c r="Z1443" s="180"/>
    </row>
    <row r="1444" spans="1:26" outlineLevel="1">
      <c r="A1444" s="103"/>
      <c r="B1444" s="118" t="s">
        <v>139</v>
      </c>
      <c r="C1444" s="119">
        <v>2221</v>
      </c>
      <c r="D1444" s="159">
        <v>1879.5809999999999</v>
      </c>
      <c r="E1444" s="156">
        <v>811.52099999999996</v>
      </c>
      <c r="F1444" s="159">
        <v>3935.7</v>
      </c>
      <c r="G1444" s="159">
        <v>3576.6</v>
      </c>
      <c r="H1444" s="159">
        <v>4006</v>
      </c>
      <c r="I1444" s="159">
        <v>3576.6</v>
      </c>
      <c r="J1444" s="120">
        <v>165</v>
      </c>
      <c r="K1444" s="120"/>
      <c r="L1444" s="159">
        <v>5848.4</v>
      </c>
      <c r="M1444" s="159">
        <v>3576.6</v>
      </c>
      <c r="N1444" s="159">
        <v>2705.6</v>
      </c>
      <c r="O1444" s="159">
        <v>3576.6</v>
      </c>
      <c r="P1444" s="159">
        <v>2976.2</v>
      </c>
      <c r="Q1444" s="159">
        <v>3576.6</v>
      </c>
      <c r="R1444" s="116">
        <f t="shared" si="311"/>
        <v>2056.1189999999997</v>
      </c>
      <c r="S1444" s="116">
        <f t="shared" si="318"/>
        <v>209.3924124578829</v>
      </c>
      <c r="T1444" s="117">
        <f t="shared" si="312"/>
        <v>1912.6999999999998</v>
      </c>
      <c r="U1444" s="117">
        <f t="shared" si="313"/>
        <v>148.59872449627767</v>
      </c>
      <c r="V1444" s="116">
        <f t="shared" si="314"/>
        <v>-3142.7999999999997</v>
      </c>
      <c r="W1444" s="116">
        <f t="shared" si="315"/>
        <v>46.262225565966766</v>
      </c>
      <c r="X1444" s="116">
        <f t="shared" si="316"/>
        <v>270.59999999999991</v>
      </c>
      <c r="Y1444" s="116">
        <f t="shared" si="317"/>
        <v>110.00147841513896</v>
      </c>
      <c r="Z1444" s="180"/>
    </row>
    <row r="1445" spans="1:26" ht="15" customHeight="1" outlineLevel="1">
      <c r="A1445" s="103"/>
      <c r="B1445" s="211" t="s">
        <v>108</v>
      </c>
      <c r="C1445" s="212">
        <v>2222</v>
      </c>
      <c r="D1445" s="199">
        <v>2520.069</v>
      </c>
      <c r="E1445" s="156">
        <v>229.16200000000001</v>
      </c>
      <c r="F1445" s="199">
        <v>15257.8</v>
      </c>
      <c r="G1445" s="199">
        <v>3576.6</v>
      </c>
      <c r="H1445" s="199">
        <v>17073.5</v>
      </c>
      <c r="I1445" s="199">
        <v>3576.6</v>
      </c>
      <c r="J1445" s="156">
        <v>0</v>
      </c>
      <c r="K1445" s="156">
        <v>44.5</v>
      </c>
      <c r="L1445" s="199">
        <v>11851.5</v>
      </c>
      <c r="M1445" s="199">
        <v>3576.6</v>
      </c>
      <c r="N1445" s="199">
        <v>7500.9</v>
      </c>
      <c r="O1445" s="199">
        <v>3576.6</v>
      </c>
      <c r="P1445" s="199">
        <v>8250.9</v>
      </c>
      <c r="Q1445" s="199">
        <v>3576.6</v>
      </c>
      <c r="R1445" s="116">
        <f t="shared" si="311"/>
        <v>12737.731</v>
      </c>
      <c r="S1445" s="116">
        <f t="shared" si="318"/>
        <v>605.45167612474108</v>
      </c>
      <c r="T1445" s="117">
        <f t="shared" si="312"/>
        <v>-3406.2999999999993</v>
      </c>
      <c r="U1445" s="117">
        <f t="shared" si="313"/>
        <v>77.67502523299558</v>
      </c>
      <c r="V1445" s="116">
        <f t="shared" si="314"/>
        <v>-4350.6000000000004</v>
      </c>
      <c r="W1445" s="116">
        <f t="shared" si="315"/>
        <v>63.290722693329961</v>
      </c>
      <c r="X1445" s="116">
        <f t="shared" si="316"/>
        <v>750</v>
      </c>
      <c r="Y1445" s="116">
        <f t="shared" si="317"/>
        <v>109.99880014398273</v>
      </c>
      <c r="Z1445" s="180"/>
    </row>
    <row r="1446" spans="1:26" outlineLevel="1">
      <c r="A1446" s="103"/>
      <c r="B1446" s="128" t="s">
        <v>109</v>
      </c>
      <c r="C1446" s="129">
        <v>2223</v>
      </c>
      <c r="D1446" s="159">
        <v>16</v>
      </c>
      <c r="E1446" s="120"/>
      <c r="F1446" s="159">
        <v>0</v>
      </c>
      <c r="G1446" s="120"/>
      <c r="H1446" s="159">
        <v>0</v>
      </c>
      <c r="I1446" s="120"/>
      <c r="J1446" s="120">
        <v>0</v>
      </c>
      <c r="K1446" s="120"/>
      <c r="L1446" s="159">
        <v>0</v>
      </c>
      <c r="M1446" s="120"/>
      <c r="N1446" s="159">
        <v>0</v>
      </c>
      <c r="O1446" s="120"/>
      <c r="P1446" s="159">
        <v>0</v>
      </c>
      <c r="Q1446" s="120"/>
      <c r="R1446" s="116">
        <f t="shared" si="311"/>
        <v>-16</v>
      </c>
      <c r="S1446" s="116">
        <f t="shared" si="318"/>
        <v>0</v>
      </c>
      <c r="T1446" s="117">
        <f t="shared" si="312"/>
        <v>0</v>
      </c>
      <c r="U1446" s="117" t="e">
        <f t="shared" si="313"/>
        <v>#DIV/0!</v>
      </c>
      <c r="V1446" s="116">
        <f t="shared" si="314"/>
        <v>0</v>
      </c>
      <c r="W1446" s="116" t="e">
        <f t="shared" si="315"/>
        <v>#DIV/0!</v>
      </c>
      <c r="X1446" s="116">
        <f t="shared" si="316"/>
        <v>0</v>
      </c>
      <c r="Y1446" s="116" t="e">
        <f t="shared" si="317"/>
        <v>#DIV/0!</v>
      </c>
      <c r="Z1446" s="180"/>
    </row>
    <row r="1447" spans="1:26" outlineLevel="1">
      <c r="A1447" s="103"/>
      <c r="B1447" s="128" t="s">
        <v>145</v>
      </c>
      <c r="C1447" s="119">
        <v>2224</v>
      </c>
      <c r="D1447" s="159">
        <v>2270.6999999999998</v>
      </c>
      <c r="E1447" s="120"/>
      <c r="F1447" s="159">
        <v>3602</v>
      </c>
      <c r="G1447" s="120"/>
      <c r="H1447" s="159">
        <v>3602</v>
      </c>
      <c r="I1447" s="120"/>
      <c r="J1447" s="120"/>
      <c r="K1447" s="120"/>
      <c r="L1447" s="159">
        <v>3895</v>
      </c>
      <c r="M1447" s="120"/>
      <c r="N1447" s="159">
        <v>2674.9</v>
      </c>
      <c r="O1447" s="120"/>
      <c r="P1447" s="159">
        <v>2942.4</v>
      </c>
      <c r="Q1447" s="120"/>
      <c r="R1447" s="116">
        <f t="shared" si="311"/>
        <v>1331.3000000000002</v>
      </c>
      <c r="S1447" s="116">
        <f t="shared" si="318"/>
        <v>158.62949751178053</v>
      </c>
      <c r="T1447" s="117">
        <f t="shared" si="312"/>
        <v>293</v>
      </c>
      <c r="U1447" s="117">
        <f t="shared" si="313"/>
        <v>108.13436979455857</v>
      </c>
      <c r="V1447" s="116">
        <f t="shared" si="314"/>
        <v>-1220.0999999999999</v>
      </c>
      <c r="W1447" s="116">
        <f t="shared" si="315"/>
        <v>68.67522464698331</v>
      </c>
      <c r="X1447" s="116">
        <f t="shared" si="316"/>
        <v>267.5</v>
      </c>
      <c r="Y1447" s="116">
        <f t="shared" si="317"/>
        <v>110.00037384575126</v>
      </c>
      <c r="Z1447" s="180"/>
    </row>
    <row r="1448" spans="1:26" outlineLevel="1">
      <c r="A1448" s="103"/>
      <c r="B1448" s="128" t="s">
        <v>208</v>
      </c>
      <c r="C1448" s="119">
        <v>2226</v>
      </c>
      <c r="D1448" s="120"/>
      <c r="E1448" s="120"/>
      <c r="F1448" s="120">
        <v>0</v>
      </c>
      <c r="G1448" s="120"/>
      <c r="H1448" s="120">
        <v>0</v>
      </c>
      <c r="I1448" s="120"/>
      <c r="J1448" s="205"/>
      <c r="K1448" s="205"/>
      <c r="L1448" s="120">
        <v>0</v>
      </c>
      <c r="M1448" s="120"/>
      <c r="N1448" s="120">
        <v>0</v>
      </c>
      <c r="O1448" s="120"/>
      <c r="P1448" s="120">
        <v>0</v>
      </c>
      <c r="Q1448" s="120"/>
      <c r="R1448" s="116">
        <f t="shared" si="311"/>
        <v>0</v>
      </c>
      <c r="S1448" s="116" t="e">
        <f t="shared" si="318"/>
        <v>#DIV/0!</v>
      </c>
      <c r="T1448" s="117">
        <f t="shared" si="312"/>
        <v>0</v>
      </c>
      <c r="U1448" s="117" t="e">
        <f t="shared" si="313"/>
        <v>#DIV/0!</v>
      </c>
      <c r="V1448" s="116">
        <f t="shared" si="314"/>
        <v>0</v>
      </c>
      <c r="W1448" s="116" t="e">
        <f t="shared" si="315"/>
        <v>#DIV/0!</v>
      </c>
      <c r="X1448" s="116">
        <f t="shared" si="316"/>
        <v>0</v>
      </c>
      <c r="Y1448" s="116" t="e">
        <f t="shared" si="317"/>
        <v>#DIV/0!</v>
      </c>
      <c r="Z1448" s="180"/>
    </row>
    <row r="1449" spans="1:26" outlineLevel="1">
      <c r="A1449" s="103"/>
      <c r="B1449" s="128" t="s">
        <v>141</v>
      </c>
      <c r="C1449" s="119">
        <v>2231</v>
      </c>
      <c r="D1449" s="120">
        <f>D1450+D1451+D1452+D1453</f>
        <v>27452.7</v>
      </c>
      <c r="E1449" s="120"/>
      <c r="F1449" s="120">
        <f>F1450+F1451+F1452+F1453</f>
        <v>31853.999999999996</v>
      </c>
      <c r="G1449" s="120"/>
      <c r="H1449" s="120">
        <f>H1450+H1451+H1452+H1453</f>
        <v>31853.999999999996</v>
      </c>
      <c r="I1449" s="120"/>
      <c r="J1449" s="120">
        <f>J1450+J1451+J1452+J1453</f>
        <v>12968.8</v>
      </c>
      <c r="K1449" s="205"/>
      <c r="L1449" s="120">
        <f>L1450+L1451+L1452+L1453</f>
        <v>32926.5</v>
      </c>
      <c r="M1449" s="120"/>
      <c r="N1449" s="120">
        <f>N1450+N1451+N1452+N1453</f>
        <v>31472.799999999999</v>
      </c>
      <c r="O1449" s="120"/>
      <c r="P1449" s="120">
        <f>P1450+P1451+P1452+P1453</f>
        <v>34620.199999999997</v>
      </c>
      <c r="Q1449" s="120"/>
      <c r="R1449" s="116">
        <f t="shared" si="311"/>
        <v>4401.2999999999956</v>
      </c>
      <c r="S1449" s="116">
        <f t="shared" si="318"/>
        <v>116.03230283360104</v>
      </c>
      <c r="T1449" s="117">
        <f t="shared" si="312"/>
        <v>1072.5000000000036</v>
      </c>
      <c r="U1449" s="117">
        <f t="shared" si="313"/>
        <v>103.36692409116594</v>
      </c>
      <c r="V1449" s="116">
        <f t="shared" si="314"/>
        <v>-1453.7000000000007</v>
      </c>
      <c r="W1449" s="116">
        <f t="shared" si="315"/>
        <v>95.58501510941035</v>
      </c>
      <c r="X1449" s="116">
        <f t="shared" si="316"/>
        <v>3147.3999999999978</v>
      </c>
      <c r="Y1449" s="116">
        <f t="shared" si="317"/>
        <v>110.00038128161461</v>
      </c>
      <c r="Z1449" s="180"/>
    </row>
    <row r="1450" spans="1:26" outlineLevel="1">
      <c r="A1450" s="103"/>
      <c r="B1450" s="128" t="s">
        <v>113</v>
      </c>
      <c r="C1450" s="119">
        <v>22311100</v>
      </c>
      <c r="D1450" s="120">
        <v>4264.8</v>
      </c>
      <c r="E1450" s="120"/>
      <c r="F1450" s="120">
        <v>4775.2</v>
      </c>
      <c r="G1450" s="120"/>
      <c r="H1450" s="120">
        <v>4775.2</v>
      </c>
      <c r="I1450" s="120"/>
      <c r="J1450" s="158">
        <v>2191.6999999999998</v>
      </c>
      <c r="K1450" s="205"/>
      <c r="L1450" s="120">
        <v>4820</v>
      </c>
      <c r="M1450" s="120"/>
      <c r="N1450" s="120">
        <v>4829.3</v>
      </c>
      <c r="O1450" s="120"/>
      <c r="P1450" s="120">
        <v>5312.3</v>
      </c>
      <c r="Q1450" s="120"/>
      <c r="R1450" s="116">
        <f t="shared" si="311"/>
        <v>510.39999999999964</v>
      </c>
      <c r="S1450" s="116">
        <f t="shared" si="318"/>
        <v>111.96773588444944</v>
      </c>
      <c r="T1450" s="117">
        <f t="shared" si="312"/>
        <v>44.800000000000182</v>
      </c>
      <c r="U1450" s="117">
        <f t="shared" si="313"/>
        <v>100.93818059976545</v>
      </c>
      <c r="V1450" s="116">
        <f t="shared" si="314"/>
        <v>9.3000000000001819</v>
      </c>
      <c r="W1450" s="116">
        <f t="shared" si="315"/>
        <v>100.19294605809128</v>
      </c>
      <c r="X1450" s="116">
        <f t="shared" si="316"/>
        <v>483</v>
      </c>
      <c r="Y1450" s="116">
        <f t="shared" si="317"/>
        <v>110.00144948543267</v>
      </c>
      <c r="Z1450" s="180"/>
    </row>
    <row r="1451" spans="1:26" outlineLevel="1">
      <c r="A1451" s="103"/>
      <c r="B1451" s="128" t="s">
        <v>114</v>
      </c>
      <c r="C1451" s="119">
        <v>22311200</v>
      </c>
      <c r="D1451" s="159">
        <v>5546</v>
      </c>
      <c r="E1451" s="120"/>
      <c r="F1451" s="159">
        <v>8215.5</v>
      </c>
      <c r="G1451" s="120"/>
      <c r="H1451" s="159">
        <v>8215.5</v>
      </c>
      <c r="I1451" s="120"/>
      <c r="J1451" s="177">
        <v>3971.1</v>
      </c>
      <c r="K1451" s="205"/>
      <c r="L1451" s="159">
        <v>8919.9</v>
      </c>
      <c r="M1451" s="120"/>
      <c r="N1451" s="159">
        <v>8045.2</v>
      </c>
      <c r="O1451" s="120"/>
      <c r="P1451" s="159">
        <v>8849.7999999999993</v>
      </c>
      <c r="Q1451" s="120"/>
      <c r="R1451" s="116">
        <f t="shared" si="311"/>
        <v>2669.5</v>
      </c>
      <c r="S1451" s="116">
        <f t="shared" si="318"/>
        <v>148.13379011900469</v>
      </c>
      <c r="T1451" s="117">
        <f t="shared" si="312"/>
        <v>704.39999999999964</v>
      </c>
      <c r="U1451" s="117">
        <f t="shared" si="313"/>
        <v>108.57403688150447</v>
      </c>
      <c r="V1451" s="116">
        <f t="shared" si="314"/>
        <v>-874.69999999999982</v>
      </c>
      <c r="W1451" s="116">
        <f t="shared" si="315"/>
        <v>90.193836253769661</v>
      </c>
      <c r="X1451" s="116">
        <f t="shared" si="316"/>
        <v>804.59999999999945</v>
      </c>
      <c r="Y1451" s="116">
        <f t="shared" si="317"/>
        <v>110.00099438174315</v>
      </c>
      <c r="Z1451" s="180"/>
    </row>
    <row r="1452" spans="1:26" ht="25.5" outlineLevel="1">
      <c r="A1452" s="103"/>
      <c r="B1452" s="128" t="s">
        <v>115</v>
      </c>
      <c r="C1452" s="119">
        <v>22311300</v>
      </c>
      <c r="D1452" s="159">
        <v>16791</v>
      </c>
      <c r="E1452" s="120"/>
      <c r="F1452" s="159">
        <v>17519.699999999997</v>
      </c>
      <c r="G1452" s="120"/>
      <c r="H1452" s="159">
        <v>17519.699999999997</v>
      </c>
      <c r="I1452" s="120"/>
      <c r="J1452" s="177">
        <v>6402.1</v>
      </c>
      <c r="K1452" s="205"/>
      <c r="L1452" s="159">
        <v>17519.7</v>
      </c>
      <c r="M1452" s="120"/>
      <c r="N1452" s="159">
        <v>17630.5</v>
      </c>
      <c r="O1452" s="120"/>
      <c r="P1452" s="159">
        <v>19393.5</v>
      </c>
      <c r="Q1452" s="120"/>
      <c r="R1452" s="116">
        <f t="shared" si="311"/>
        <v>728.69999999999709</v>
      </c>
      <c r="S1452" s="116">
        <f t="shared" si="318"/>
        <v>104.33982490619972</v>
      </c>
      <c r="T1452" s="117">
        <f t="shared" si="312"/>
        <v>0</v>
      </c>
      <c r="U1452" s="117">
        <f t="shared" si="313"/>
        <v>100.00000000000003</v>
      </c>
      <c r="V1452" s="116">
        <f t="shared" si="314"/>
        <v>110.79999999999927</v>
      </c>
      <c r="W1452" s="116">
        <f t="shared" si="315"/>
        <v>100.63243092062078</v>
      </c>
      <c r="X1452" s="116">
        <f t="shared" si="316"/>
        <v>1763</v>
      </c>
      <c r="Y1452" s="116">
        <f t="shared" si="317"/>
        <v>109.99971640055585</v>
      </c>
      <c r="Z1452" s="180"/>
    </row>
    <row r="1453" spans="1:26" outlineLevel="1">
      <c r="A1453" s="103"/>
      <c r="B1453" s="128" t="s">
        <v>116</v>
      </c>
      <c r="C1453" s="119">
        <v>22311400</v>
      </c>
      <c r="D1453" s="159">
        <v>850.9</v>
      </c>
      <c r="E1453" s="120"/>
      <c r="F1453" s="159">
        <v>1343.6</v>
      </c>
      <c r="G1453" s="120"/>
      <c r="H1453" s="159">
        <v>1343.6</v>
      </c>
      <c r="I1453" s="120"/>
      <c r="J1453" s="177">
        <v>403.9</v>
      </c>
      <c r="K1453" s="205"/>
      <c r="L1453" s="159">
        <v>1666.9</v>
      </c>
      <c r="M1453" s="120"/>
      <c r="N1453" s="159">
        <v>967.8</v>
      </c>
      <c r="O1453" s="120"/>
      <c r="P1453" s="159">
        <v>1064.5999999999999</v>
      </c>
      <c r="Q1453" s="120"/>
      <c r="R1453" s="116">
        <f t="shared" si="311"/>
        <v>492.69999999999993</v>
      </c>
      <c r="S1453" s="116">
        <f t="shared" si="318"/>
        <v>157.90339640380773</v>
      </c>
      <c r="T1453" s="117">
        <f t="shared" si="312"/>
        <v>323.30000000000018</v>
      </c>
      <c r="U1453" s="117">
        <f t="shared" si="313"/>
        <v>124.06222089907712</v>
      </c>
      <c r="V1453" s="116">
        <f t="shared" si="314"/>
        <v>-699.10000000000014</v>
      </c>
      <c r="W1453" s="116">
        <f t="shared" si="315"/>
        <v>58.059871617973478</v>
      </c>
      <c r="X1453" s="116">
        <f t="shared" si="316"/>
        <v>96.799999999999955</v>
      </c>
      <c r="Y1453" s="116">
        <f t="shared" si="317"/>
        <v>110.0020665426741</v>
      </c>
      <c r="Z1453" s="180"/>
    </row>
    <row r="1454" spans="1:26" outlineLevel="1">
      <c r="A1454" s="103"/>
      <c r="B1454" s="128" t="s">
        <v>117</v>
      </c>
      <c r="C1454" s="119">
        <v>2235</v>
      </c>
      <c r="D1454" s="120"/>
      <c r="E1454" s="120"/>
      <c r="F1454" s="120">
        <v>0</v>
      </c>
      <c r="G1454" s="120"/>
      <c r="H1454" s="120">
        <v>0</v>
      </c>
      <c r="I1454" s="120"/>
      <c r="J1454" s="205"/>
      <c r="K1454" s="205"/>
      <c r="L1454" s="120"/>
      <c r="M1454" s="120"/>
      <c r="N1454" s="120"/>
      <c r="O1454" s="120"/>
      <c r="P1454" s="120"/>
      <c r="Q1454" s="120"/>
      <c r="R1454" s="116">
        <f t="shared" si="311"/>
        <v>0</v>
      </c>
      <c r="S1454" s="116" t="e">
        <f t="shared" si="318"/>
        <v>#DIV/0!</v>
      </c>
      <c r="T1454" s="117">
        <f t="shared" si="312"/>
        <v>0</v>
      </c>
      <c r="U1454" s="117" t="e">
        <f t="shared" si="313"/>
        <v>#DIV/0!</v>
      </c>
      <c r="V1454" s="116">
        <f t="shared" si="314"/>
        <v>0</v>
      </c>
      <c r="W1454" s="116" t="e">
        <f t="shared" si="315"/>
        <v>#DIV/0!</v>
      </c>
      <c r="X1454" s="116">
        <f t="shared" si="316"/>
        <v>0</v>
      </c>
      <c r="Y1454" s="116" t="e">
        <f t="shared" si="317"/>
        <v>#DIV/0!</v>
      </c>
      <c r="Z1454" s="180"/>
    </row>
    <row r="1455" spans="1:26" ht="13.5" customHeight="1" outlineLevel="1">
      <c r="A1455" s="103"/>
      <c r="B1455" s="118" t="s">
        <v>118</v>
      </c>
      <c r="C1455" s="135">
        <v>2511</v>
      </c>
      <c r="D1455" s="120"/>
      <c r="E1455" s="120"/>
      <c r="F1455" s="120">
        <v>0</v>
      </c>
      <c r="G1455" s="120"/>
      <c r="H1455" s="120">
        <v>0</v>
      </c>
      <c r="I1455" s="120"/>
      <c r="J1455" s="205"/>
      <c r="K1455" s="205"/>
      <c r="L1455" s="120"/>
      <c r="M1455" s="120"/>
      <c r="N1455" s="120"/>
      <c r="O1455" s="120"/>
      <c r="P1455" s="120"/>
      <c r="Q1455" s="120"/>
      <c r="R1455" s="116">
        <f t="shared" si="311"/>
        <v>0</v>
      </c>
      <c r="S1455" s="116" t="e">
        <f t="shared" si="318"/>
        <v>#DIV/0!</v>
      </c>
      <c r="T1455" s="117">
        <f t="shared" si="312"/>
        <v>0</v>
      </c>
      <c r="U1455" s="117" t="e">
        <f t="shared" si="313"/>
        <v>#DIV/0!</v>
      </c>
      <c r="V1455" s="116">
        <f t="shared" si="314"/>
        <v>0</v>
      </c>
      <c r="W1455" s="116" t="e">
        <f t="shared" si="315"/>
        <v>#DIV/0!</v>
      </c>
      <c r="X1455" s="116">
        <f t="shared" si="316"/>
        <v>0</v>
      </c>
      <c r="Y1455" s="116" t="e">
        <f t="shared" si="317"/>
        <v>#DIV/0!</v>
      </c>
      <c r="Z1455" s="180"/>
    </row>
    <row r="1456" spans="1:26" ht="13.5" customHeight="1" outlineLevel="1">
      <c r="A1456" s="103"/>
      <c r="B1456" s="118" t="s">
        <v>119</v>
      </c>
      <c r="C1456" s="135">
        <v>2512</v>
      </c>
      <c r="D1456" s="120"/>
      <c r="E1456" s="120"/>
      <c r="F1456" s="120">
        <v>0</v>
      </c>
      <c r="G1456" s="120"/>
      <c r="H1456" s="120">
        <v>0</v>
      </c>
      <c r="I1456" s="120"/>
      <c r="J1456" s="205"/>
      <c r="K1456" s="205"/>
      <c r="L1456" s="120"/>
      <c r="M1456" s="120"/>
      <c r="N1456" s="120"/>
      <c r="O1456" s="120"/>
      <c r="P1456" s="120"/>
      <c r="Q1456" s="120"/>
      <c r="R1456" s="116">
        <f t="shared" si="311"/>
        <v>0</v>
      </c>
      <c r="S1456" s="116" t="e">
        <f t="shared" si="318"/>
        <v>#DIV/0!</v>
      </c>
      <c r="T1456" s="117">
        <f t="shared" si="312"/>
        <v>0</v>
      </c>
      <c r="U1456" s="117" t="e">
        <f t="shared" si="313"/>
        <v>#DIV/0!</v>
      </c>
      <c r="V1456" s="116">
        <f t="shared" si="314"/>
        <v>0</v>
      </c>
      <c r="W1456" s="116" t="e">
        <f t="shared" si="315"/>
        <v>#DIV/0!</v>
      </c>
      <c r="X1456" s="116">
        <f t="shared" si="316"/>
        <v>0</v>
      </c>
      <c r="Y1456" s="116" t="e">
        <f t="shared" si="317"/>
        <v>#DIV/0!</v>
      </c>
      <c r="Z1456" s="180"/>
    </row>
    <row r="1457" spans="1:26" outlineLevel="1">
      <c r="A1457" s="103"/>
      <c r="B1457" s="118" t="s">
        <v>146</v>
      </c>
      <c r="C1457" s="135">
        <v>2521</v>
      </c>
      <c r="D1457" s="120"/>
      <c r="E1457" s="120"/>
      <c r="F1457" s="120">
        <v>0</v>
      </c>
      <c r="G1457" s="120"/>
      <c r="H1457" s="120">
        <v>0</v>
      </c>
      <c r="I1457" s="120"/>
      <c r="J1457" s="205"/>
      <c r="K1457" s="205"/>
      <c r="L1457" s="120"/>
      <c r="M1457" s="120"/>
      <c r="N1457" s="120"/>
      <c r="O1457" s="120"/>
      <c r="P1457" s="120"/>
      <c r="Q1457" s="120"/>
      <c r="R1457" s="116">
        <f t="shared" si="311"/>
        <v>0</v>
      </c>
      <c r="S1457" s="116" t="e">
        <f t="shared" si="318"/>
        <v>#DIV/0!</v>
      </c>
      <c r="T1457" s="117">
        <f t="shared" si="312"/>
        <v>0</v>
      </c>
      <c r="U1457" s="117" t="e">
        <f t="shared" si="313"/>
        <v>#DIV/0!</v>
      </c>
      <c r="V1457" s="116">
        <f t="shared" si="314"/>
        <v>0</v>
      </c>
      <c r="W1457" s="116" t="e">
        <f t="shared" si="315"/>
        <v>#DIV/0!</v>
      </c>
      <c r="X1457" s="116">
        <f t="shared" si="316"/>
        <v>0</v>
      </c>
      <c r="Y1457" s="116" t="e">
        <f t="shared" si="317"/>
        <v>#DIV/0!</v>
      </c>
      <c r="Z1457" s="180"/>
    </row>
    <row r="1458" spans="1:26" ht="25.5" outlineLevel="1">
      <c r="A1458" s="103"/>
      <c r="B1458" s="136" t="s">
        <v>121</v>
      </c>
      <c r="C1458" s="119">
        <v>2721</v>
      </c>
      <c r="D1458" s="120">
        <v>502</v>
      </c>
      <c r="E1458" s="120"/>
      <c r="F1458" s="120">
        <v>700</v>
      </c>
      <c r="G1458" s="120"/>
      <c r="H1458" s="120">
        <v>700</v>
      </c>
      <c r="I1458" s="120"/>
      <c r="J1458" s="158"/>
      <c r="K1458" s="205"/>
      <c r="L1458" s="120">
        <v>700</v>
      </c>
      <c r="M1458" s="120"/>
      <c r="N1458" s="120">
        <v>612</v>
      </c>
      <c r="O1458" s="120"/>
      <c r="P1458" s="120">
        <v>612</v>
      </c>
      <c r="Q1458" s="120"/>
      <c r="R1458" s="116">
        <f t="shared" si="311"/>
        <v>198</v>
      </c>
      <c r="S1458" s="116">
        <f t="shared" si="318"/>
        <v>139.44223107569721</v>
      </c>
      <c r="T1458" s="117">
        <f t="shared" si="312"/>
        <v>0</v>
      </c>
      <c r="U1458" s="117">
        <f t="shared" si="313"/>
        <v>100</v>
      </c>
      <c r="V1458" s="116">
        <f t="shared" si="314"/>
        <v>-88</v>
      </c>
      <c r="W1458" s="116">
        <f t="shared" si="315"/>
        <v>87.428571428571431</v>
      </c>
      <c r="X1458" s="116">
        <f t="shared" si="316"/>
        <v>0</v>
      </c>
      <c r="Y1458" s="116">
        <f t="shared" si="317"/>
        <v>100</v>
      </c>
      <c r="Z1458" s="180"/>
    </row>
    <row r="1459" spans="1:26" outlineLevel="1">
      <c r="A1459" s="103"/>
      <c r="B1459" s="137" t="s">
        <v>203</v>
      </c>
      <c r="C1459" s="119">
        <v>28241</v>
      </c>
      <c r="D1459" s="120"/>
      <c r="E1459" s="120"/>
      <c r="F1459" s="120"/>
      <c r="G1459" s="120"/>
      <c r="H1459" s="120"/>
      <c r="I1459" s="120"/>
      <c r="J1459" s="205"/>
      <c r="K1459" s="205"/>
      <c r="L1459" s="120"/>
      <c r="M1459" s="120"/>
      <c r="N1459" s="120"/>
      <c r="O1459" s="120"/>
      <c r="P1459" s="120"/>
      <c r="Q1459" s="120"/>
      <c r="R1459" s="116">
        <f t="shared" si="311"/>
        <v>0</v>
      </c>
      <c r="S1459" s="116" t="e">
        <f t="shared" si="318"/>
        <v>#DIV/0!</v>
      </c>
      <c r="T1459" s="117">
        <f t="shared" si="312"/>
        <v>0</v>
      </c>
      <c r="U1459" s="117" t="e">
        <f t="shared" si="313"/>
        <v>#DIV/0!</v>
      </c>
      <c r="V1459" s="116">
        <f t="shared" si="314"/>
        <v>0</v>
      </c>
      <c r="W1459" s="116" t="e">
        <f t="shared" si="315"/>
        <v>#DIV/0!</v>
      </c>
      <c r="X1459" s="116">
        <f t="shared" si="316"/>
        <v>0</v>
      </c>
      <c r="Y1459" s="116" t="e">
        <f t="shared" si="317"/>
        <v>#DIV/0!</v>
      </c>
      <c r="Z1459" s="180"/>
    </row>
    <row r="1460" spans="1:26" outlineLevel="1">
      <c r="A1460" s="103"/>
      <c r="B1460" s="140" t="s">
        <v>126</v>
      </c>
      <c r="C1460" s="119"/>
      <c r="D1460" s="141">
        <f>D1461+D1462</f>
        <v>2314.2470000000003</v>
      </c>
      <c r="E1460" s="141">
        <f>E1461+E1462+E1463</f>
        <v>680.928</v>
      </c>
      <c r="F1460" s="141">
        <f>F1461+F1462+F1463</f>
        <v>12402.4</v>
      </c>
      <c r="G1460" s="141">
        <f>SUM(G1461:G1463)</f>
        <v>3576.8</v>
      </c>
      <c r="H1460" s="141">
        <f>H1461+H1462+H1463</f>
        <v>15666.2</v>
      </c>
      <c r="I1460" s="141">
        <f>SUM(I1461:I1463)</f>
        <v>3576.8</v>
      </c>
      <c r="J1460" s="179">
        <f>SUM(J1461:J1463)</f>
        <v>741.22</v>
      </c>
      <c r="K1460" s="179">
        <f>SUM(K1461:K1463)</f>
        <v>105.75</v>
      </c>
      <c r="L1460" s="141">
        <f>L1461+L1462+L1463</f>
        <v>27862.800000000003</v>
      </c>
      <c r="M1460" s="141">
        <f>SUM(M1461:M1463)</f>
        <v>3576.8</v>
      </c>
      <c r="N1460" s="141">
        <f>N1461+N1462+N1463</f>
        <v>33093.599999999999</v>
      </c>
      <c r="O1460" s="141">
        <f>SUM(O1461:O1463)</f>
        <v>3576.8</v>
      </c>
      <c r="P1460" s="141">
        <f>P1461+P1462+P1463</f>
        <v>36403</v>
      </c>
      <c r="Q1460" s="141">
        <f>SUM(Q1461:Q1463)</f>
        <v>3576.8</v>
      </c>
      <c r="R1460" s="116">
        <f t="shared" si="311"/>
        <v>10088.152999999998</v>
      </c>
      <c r="S1460" s="116">
        <f t="shared" si="318"/>
        <v>535.91513783965138</v>
      </c>
      <c r="T1460" s="117">
        <f t="shared" si="312"/>
        <v>15460.400000000003</v>
      </c>
      <c r="U1460" s="117">
        <f t="shared" si="313"/>
        <v>224.6565180932723</v>
      </c>
      <c r="V1460" s="116">
        <f t="shared" si="314"/>
        <v>5230.7999999999956</v>
      </c>
      <c r="W1460" s="116">
        <f t="shared" si="315"/>
        <v>118.77341832120246</v>
      </c>
      <c r="X1460" s="116">
        <f t="shared" si="316"/>
        <v>3309.4000000000015</v>
      </c>
      <c r="Y1460" s="116">
        <f t="shared" si="317"/>
        <v>110.00012086929196</v>
      </c>
      <c r="Z1460" s="180"/>
    </row>
    <row r="1461" spans="1:26" outlineLevel="1">
      <c r="A1461" s="103"/>
      <c r="B1461" s="118" t="s">
        <v>127</v>
      </c>
      <c r="C1461" s="119">
        <v>3111</v>
      </c>
      <c r="D1461" s="120">
        <v>508.56799999999998</v>
      </c>
      <c r="E1461" s="120"/>
      <c r="F1461" s="120">
        <v>0</v>
      </c>
      <c r="G1461" s="120"/>
      <c r="H1461" s="120">
        <v>0</v>
      </c>
      <c r="I1461" s="120"/>
      <c r="J1461" s="205"/>
      <c r="K1461" s="205"/>
      <c r="L1461" s="120">
        <v>21234.400000000001</v>
      </c>
      <c r="M1461" s="120"/>
      <c r="N1461" s="120">
        <v>25713.7</v>
      </c>
      <c r="O1461" s="120"/>
      <c r="P1461" s="120">
        <v>28285.1</v>
      </c>
      <c r="Q1461" s="120"/>
      <c r="R1461" s="116">
        <f t="shared" si="311"/>
        <v>-508.56799999999998</v>
      </c>
      <c r="S1461" s="116">
        <f t="shared" si="318"/>
        <v>0</v>
      </c>
      <c r="T1461" s="117">
        <f t="shared" si="312"/>
        <v>21234.400000000001</v>
      </c>
      <c r="U1461" s="117" t="e">
        <f t="shared" si="313"/>
        <v>#DIV/0!</v>
      </c>
      <c r="V1461" s="116">
        <f t="shared" si="314"/>
        <v>4479.2999999999993</v>
      </c>
      <c r="W1461" s="116">
        <f t="shared" si="315"/>
        <v>121.09454470105112</v>
      </c>
      <c r="X1461" s="116">
        <f t="shared" si="316"/>
        <v>2571.3999999999978</v>
      </c>
      <c r="Y1461" s="116">
        <f t="shared" si="317"/>
        <v>110.00011666932411</v>
      </c>
      <c r="Z1461" s="180"/>
    </row>
    <row r="1462" spans="1:26" outlineLevel="1">
      <c r="A1462" s="103"/>
      <c r="B1462" s="118" t="s">
        <v>128</v>
      </c>
      <c r="C1462" s="119">
        <v>3112</v>
      </c>
      <c r="D1462" s="170">
        <v>1805.6790000000001</v>
      </c>
      <c r="E1462" s="170">
        <v>680.928</v>
      </c>
      <c r="F1462" s="120">
        <v>12402.4</v>
      </c>
      <c r="G1462" s="159">
        <v>3576.8</v>
      </c>
      <c r="H1462" s="120">
        <v>15666.2</v>
      </c>
      <c r="I1462" s="159">
        <v>3576.8</v>
      </c>
      <c r="J1462" s="205">
        <v>741.22</v>
      </c>
      <c r="K1462" s="205">
        <v>105.75</v>
      </c>
      <c r="L1462" s="120">
        <v>6628.4</v>
      </c>
      <c r="M1462" s="159">
        <v>3576.8</v>
      </c>
      <c r="N1462" s="120">
        <v>7379.9</v>
      </c>
      <c r="O1462" s="159">
        <v>3576.8</v>
      </c>
      <c r="P1462" s="120">
        <v>8117.9</v>
      </c>
      <c r="Q1462" s="159">
        <v>3576.8</v>
      </c>
      <c r="R1462" s="116">
        <f t="shared" si="311"/>
        <v>10596.721</v>
      </c>
      <c r="S1462" s="116">
        <f t="shared" si="318"/>
        <v>686.85519408488437</v>
      </c>
      <c r="T1462" s="117">
        <f t="shared" si="312"/>
        <v>-5774</v>
      </c>
      <c r="U1462" s="117">
        <f t="shared" si="313"/>
        <v>53.444494613945679</v>
      </c>
      <c r="V1462" s="116">
        <f t="shared" si="314"/>
        <v>751.5</v>
      </c>
      <c r="W1462" s="116">
        <f t="shared" si="315"/>
        <v>111.3375776959749</v>
      </c>
      <c r="X1462" s="116">
        <f t="shared" si="316"/>
        <v>738</v>
      </c>
      <c r="Y1462" s="116">
        <f t="shared" si="317"/>
        <v>110.0001355031911</v>
      </c>
      <c r="Z1462" s="180"/>
    </row>
    <row r="1463" spans="1:26" outlineLevel="1">
      <c r="A1463" s="103"/>
      <c r="B1463" s="118" t="s">
        <v>129</v>
      </c>
      <c r="C1463" s="119">
        <v>3113</v>
      </c>
      <c r="D1463" s="120"/>
      <c r="E1463" s="120"/>
      <c r="F1463" s="120">
        <v>0</v>
      </c>
      <c r="G1463" s="120"/>
      <c r="H1463" s="120">
        <v>0</v>
      </c>
      <c r="I1463" s="120"/>
      <c r="J1463" s="205"/>
      <c r="K1463" s="205"/>
      <c r="L1463" s="120"/>
      <c r="M1463" s="120"/>
      <c r="N1463" s="120"/>
      <c r="O1463" s="120"/>
      <c r="P1463" s="120">
        <v>0</v>
      </c>
      <c r="Q1463" s="120"/>
      <c r="R1463" s="116">
        <f t="shared" si="311"/>
        <v>0</v>
      </c>
      <c r="S1463" s="116" t="e">
        <f t="shared" si="318"/>
        <v>#DIV/0!</v>
      </c>
      <c r="T1463" s="117">
        <f t="shared" si="312"/>
        <v>0</v>
      </c>
      <c r="U1463" s="117" t="e">
        <f t="shared" si="313"/>
        <v>#DIV/0!</v>
      </c>
      <c r="V1463" s="116">
        <f t="shared" si="314"/>
        <v>0</v>
      </c>
      <c r="W1463" s="116" t="e">
        <f t="shared" si="315"/>
        <v>#DIV/0!</v>
      </c>
      <c r="X1463" s="116">
        <f t="shared" si="316"/>
        <v>0</v>
      </c>
      <c r="Y1463" s="116" t="e">
        <f t="shared" si="317"/>
        <v>#DIV/0!</v>
      </c>
      <c r="Z1463" s="180"/>
    </row>
    <row r="1464" spans="1:26" outlineLevel="1">
      <c r="A1464" s="103"/>
      <c r="B1464" s="185"/>
      <c r="C1464" s="186"/>
      <c r="D1464" s="151"/>
      <c r="E1464" s="151"/>
      <c r="F1464" s="151"/>
      <c r="G1464" s="151"/>
      <c r="H1464" s="151"/>
      <c r="I1464" s="151"/>
      <c r="J1464" s="208"/>
      <c r="K1464" s="208"/>
      <c r="L1464" s="151"/>
      <c r="M1464" s="151"/>
      <c r="N1464" s="151"/>
      <c r="O1464" s="151"/>
      <c r="P1464" s="151"/>
      <c r="Q1464" s="151"/>
      <c r="R1464" s="116">
        <f t="shared" si="311"/>
        <v>0</v>
      </c>
      <c r="S1464" s="116" t="e">
        <f t="shared" si="318"/>
        <v>#DIV/0!</v>
      </c>
      <c r="T1464" s="117">
        <f t="shared" si="312"/>
        <v>0</v>
      </c>
      <c r="U1464" s="117" t="e">
        <f t="shared" si="313"/>
        <v>#DIV/0!</v>
      </c>
      <c r="V1464" s="116">
        <f t="shared" si="314"/>
        <v>0</v>
      </c>
      <c r="W1464" s="116" t="e">
        <f t="shared" si="315"/>
        <v>#DIV/0!</v>
      </c>
      <c r="X1464" s="116">
        <f t="shared" si="316"/>
        <v>0</v>
      </c>
      <c r="Y1464" s="116" t="e">
        <f t="shared" si="317"/>
        <v>#DIV/0!</v>
      </c>
      <c r="Z1464" s="180"/>
    </row>
    <row r="1465" spans="1:26" ht="24.75" customHeight="1" outlineLevel="1">
      <c r="A1465" s="103">
        <v>31</v>
      </c>
      <c r="B1465" s="176" t="s">
        <v>209</v>
      </c>
      <c r="C1465" s="154" t="s">
        <v>210</v>
      </c>
      <c r="D1465" s="151"/>
      <c r="E1465" s="151"/>
      <c r="F1465" s="151"/>
      <c r="G1465" s="151"/>
      <c r="H1465" s="151"/>
      <c r="I1465" s="151"/>
      <c r="J1465" s="208"/>
      <c r="K1465" s="208"/>
      <c r="L1465" s="151"/>
      <c r="M1465" s="151"/>
      <c r="N1465" s="151"/>
      <c r="O1465" s="151"/>
      <c r="P1465" s="151"/>
      <c r="Q1465" s="151"/>
      <c r="R1465" s="116">
        <f t="shared" si="311"/>
        <v>0</v>
      </c>
      <c r="S1465" s="116" t="e">
        <f t="shared" si="318"/>
        <v>#DIV/0!</v>
      </c>
      <c r="T1465" s="117">
        <f t="shared" si="312"/>
        <v>0</v>
      </c>
      <c r="U1465" s="117" t="e">
        <f t="shared" si="313"/>
        <v>#DIV/0!</v>
      </c>
      <c r="V1465" s="116">
        <f t="shared" si="314"/>
        <v>0</v>
      </c>
      <c r="W1465" s="116" t="e">
        <f t="shared" si="315"/>
        <v>#DIV/0!</v>
      </c>
      <c r="X1465" s="116">
        <f t="shared" si="316"/>
        <v>0</v>
      </c>
      <c r="Y1465" s="116" t="e">
        <f t="shared" si="317"/>
        <v>#DIV/0!</v>
      </c>
      <c r="Z1465" s="180"/>
    </row>
    <row r="1466" spans="1:26" outlineLevel="1">
      <c r="A1466" s="103"/>
      <c r="B1466" s="176" t="s">
        <v>134</v>
      </c>
      <c r="C1466" s="154"/>
      <c r="D1466" s="111">
        <f>SUM(D1467:D1473,D1478:D1496)-D1485</f>
        <v>1526.3960000000002</v>
      </c>
      <c r="E1466" s="111">
        <f>SUM(E1467:E1473,E1478:E1496)-E1485</f>
        <v>0</v>
      </c>
      <c r="F1466" s="111">
        <f>SUM(F1467:F1473,F1478:F1496)-F1485</f>
        <v>2945.7</v>
      </c>
      <c r="G1466" s="111">
        <f>SUM(G1467:G1473,G1478:G1496)</f>
        <v>0</v>
      </c>
      <c r="H1466" s="111">
        <f>SUM(H1467:H1473,H1478:H1496)-H1485</f>
        <v>3064.3</v>
      </c>
      <c r="I1466" s="111">
        <f>SUM(I1467:I1473,I1478:I1496)</f>
        <v>0</v>
      </c>
      <c r="J1466" s="111">
        <f>SUM(J1467:J1473,J1478:J1496)-J1485</f>
        <v>687.3599999999999</v>
      </c>
      <c r="K1466" s="111">
        <f>SUM(K1467:K1473,K1478:K1496)</f>
        <v>0</v>
      </c>
      <c r="L1466" s="111">
        <f>SUM(L1467:L1473,L1478:L1496)-L1485</f>
        <v>5929.9</v>
      </c>
      <c r="M1466" s="111">
        <f>SUM(M1467:M1473,M1478:M1496)</f>
        <v>0</v>
      </c>
      <c r="N1466" s="111">
        <f>SUM(N1467:N1473,N1478:N1496)-N1485</f>
        <v>4883.5999999999995</v>
      </c>
      <c r="O1466" s="111">
        <f>SUM(O1467:O1473,O1478:O1496)</f>
        <v>0</v>
      </c>
      <c r="P1466" s="111">
        <f>SUM(P1467:P1473,P1478:P1496)-P1485</f>
        <v>5371.0999999999995</v>
      </c>
      <c r="Q1466" s="111">
        <f>SUM(Q1467:Q1473,Q1478:Q1496)</f>
        <v>0</v>
      </c>
      <c r="R1466" s="116">
        <f t="shared" si="311"/>
        <v>1419.3039999999996</v>
      </c>
      <c r="S1466" s="116">
        <f t="shared" si="318"/>
        <v>192.9839962892984</v>
      </c>
      <c r="T1466" s="117">
        <f t="shared" si="312"/>
        <v>2984.2</v>
      </c>
      <c r="U1466" s="117">
        <f t="shared" si="313"/>
        <v>201.30698984961128</v>
      </c>
      <c r="V1466" s="116">
        <f t="shared" si="314"/>
        <v>-1046.3000000000002</v>
      </c>
      <c r="W1466" s="116">
        <f t="shared" si="315"/>
        <v>82.355520329179242</v>
      </c>
      <c r="X1466" s="116">
        <f t="shared" si="316"/>
        <v>487.5</v>
      </c>
      <c r="Y1466" s="116">
        <f t="shared" si="317"/>
        <v>109.98239004013432</v>
      </c>
      <c r="Z1466" s="180"/>
    </row>
    <row r="1467" spans="1:26" outlineLevel="1">
      <c r="A1467" s="103"/>
      <c r="B1467" s="118" t="s">
        <v>94</v>
      </c>
      <c r="C1467" s="119">
        <v>2111</v>
      </c>
      <c r="D1467" s="120"/>
      <c r="E1467" s="120"/>
      <c r="F1467" s="120">
        <v>0</v>
      </c>
      <c r="G1467" s="120"/>
      <c r="H1467" s="120">
        <v>0</v>
      </c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16">
        <f t="shared" si="311"/>
        <v>0</v>
      </c>
      <c r="S1467" s="116" t="e">
        <f t="shared" si="318"/>
        <v>#DIV/0!</v>
      </c>
      <c r="T1467" s="117">
        <f t="shared" si="312"/>
        <v>0</v>
      </c>
      <c r="U1467" s="117" t="e">
        <f t="shared" si="313"/>
        <v>#DIV/0!</v>
      </c>
      <c r="V1467" s="116">
        <f t="shared" si="314"/>
        <v>0</v>
      </c>
      <c r="W1467" s="116" t="e">
        <f t="shared" si="315"/>
        <v>#DIV/0!</v>
      </c>
      <c r="X1467" s="116">
        <f t="shared" si="316"/>
        <v>0</v>
      </c>
      <c r="Y1467" s="116" t="e">
        <f t="shared" si="317"/>
        <v>#DIV/0!</v>
      </c>
      <c r="Z1467" s="180"/>
    </row>
    <row r="1468" spans="1:26" outlineLevel="1">
      <c r="A1468" s="103"/>
      <c r="B1468" s="118" t="s">
        <v>135</v>
      </c>
      <c r="C1468" s="119">
        <v>2121</v>
      </c>
      <c r="D1468" s="120"/>
      <c r="E1468" s="120"/>
      <c r="F1468" s="120">
        <v>0</v>
      </c>
      <c r="G1468" s="120"/>
      <c r="H1468" s="120">
        <v>0</v>
      </c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16">
        <f t="shared" si="311"/>
        <v>0</v>
      </c>
      <c r="S1468" s="116" t="e">
        <f t="shared" si="318"/>
        <v>#DIV/0!</v>
      </c>
      <c r="T1468" s="117">
        <f t="shared" si="312"/>
        <v>0</v>
      </c>
      <c r="U1468" s="117" t="e">
        <f t="shared" si="313"/>
        <v>#DIV/0!</v>
      </c>
      <c r="V1468" s="116">
        <f t="shared" si="314"/>
        <v>0</v>
      </c>
      <c r="W1468" s="116" t="e">
        <f t="shared" si="315"/>
        <v>#DIV/0!</v>
      </c>
      <c r="X1468" s="116">
        <f t="shared" si="316"/>
        <v>0</v>
      </c>
      <c r="Y1468" s="116" t="e">
        <f t="shared" si="317"/>
        <v>#DIV/0!</v>
      </c>
      <c r="Z1468" s="180"/>
    </row>
    <row r="1469" spans="1:26" outlineLevel="1">
      <c r="A1469" s="103"/>
      <c r="B1469" s="160" t="s">
        <v>96</v>
      </c>
      <c r="C1469" s="119">
        <v>2211</v>
      </c>
      <c r="D1469" s="120">
        <v>401.255</v>
      </c>
      <c r="E1469" s="120"/>
      <c r="F1469" s="120">
        <v>850</v>
      </c>
      <c r="G1469" s="120"/>
      <c r="H1469" s="120">
        <v>985</v>
      </c>
      <c r="I1469" s="120"/>
      <c r="J1469" s="120">
        <v>86.26</v>
      </c>
      <c r="K1469" s="120"/>
      <c r="L1469" s="120">
        <v>900</v>
      </c>
      <c r="M1469" s="120"/>
      <c r="N1469" s="120">
        <v>724.5</v>
      </c>
      <c r="O1469" s="120"/>
      <c r="P1469" s="120">
        <v>796.9</v>
      </c>
      <c r="Q1469" s="120"/>
      <c r="R1469" s="116">
        <f t="shared" si="311"/>
        <v>448.745</v>
      </c>
      <c r="S1469" s="116">
        <f t="shared" si="318"/>
        <v>211.83536653748862</v>
      </c>
      <c r="T1469" s="117">
        <f t="shared" si="312"/>
        <v>50</v>
      </c>
      <c r="U1469" s="117">
        <f t="shared" si="313"/>
        <v>105.88235294117648</v>
      </c>
      <c r="V1469" s="116">
        <f t="shared" si="314"/>
        <v>-175.5</v>
      </c>
      <c r="W1469" s="116">
        <f t="shared" si="315"/>
        <v>80.5</v>
      </c>
      <c r="X1469" s="116">
        <f t="shared" si="316"/>
        <v>72.399999999999977</v>
      </c>
      <c r="Y1469" s="116">
        <f t="shared" si="317"/>
        <v>109.99309868875086</v>
      </c>
      <c r="Z1469" s="180"/>
    </row>
    <row r="1470" spans="1:26" outlineLevel="1">
      <c r="A1470" s="103"/>
      <c r="B1470" s="122" t="s">
        <v>97</v>
      </c>
      <c r="C1470" s="119">
        <v>2212</v>
      </c>
      <c r="D1470" s="159">
        <v>17.600000000000001</v>
      </c>
      <c r="E1470" s="120"/>
      <c r="F1470" s="159">
        <v>22.4</v>
      </c>
      <c r="G1470" s="120"/>
      <c r="H1470" s="159">
        <v>22.4</v>
      </c>
      <c r="I1470" s="120"/>
      <c r="J1470" s="159">
        <v>9.6</v>
      </c>
      <c r="K1470" s="120"/>
      <c r="L1470" s="159">
        <v>24.9</v>
      </c>
      <c r="M1470" s="120"/>
      <c r="N1470" s="159">
        <v>18.5</v>
      </c>
      <c r="O1470" s="120"/>
      <c r="P1470" s="159">
        <v>20.399999999999999</v>
      </c>
      <c r="Q1470" s="120"/>
      <c r="R1470" s="116">
        <f t="shared" si="311"/>
        <v>4.7999999999999972</v>
      </c>
      <c r="S1470" s="116">
        <f t="shared" si="318"/>
        <v>127.27272727272725</v>
      </c>
      <c r="T1470" s="117">
        <f t="shared" si="312"/>
        <v>2.5</v>
      </c>
      <c r="U1470" s="117">
        <f t="shared" si="313"/>
        <v>111.16071428571428</v>
      </c>
      <c r="V1470" s="116">
        <f t="shared" si="314"/>
        <v>-6.3999999999999986</v>
      </c>
      <c r="W1470" s="116">
        <f t="shared" si="315"/>
        <v>74.297188755020088</v>
      </c>
      <c r="X1470" s="116">
        <f t="shared" si="316"/>
        <v>1.8999999999999986</v>
      </c>
      <c r="Y1470" s="116">
        <f t="shared" si="317"/>
        <v>110.27027027027026</v>
      </c>
      <c r="Z1470" s="180"/>
    </row>
    <row r="1471" spans="1:26" outlineLevel="1">
      <c r="A1471" s="103"/>
      <c r="B1471" s="118" t="s">
        <v>98</v>
      </c>
      <c r="C1471" s="119">
        <v>2213</v>
      </c>
      <c r="D1471" s="120"/>
      <c r="E1471" s="120"/>
      <c r="F1471" s="120">
        <v>0</v>
      </c>
      <c r="G1471" s="120"/>
      <c r="H1471" s="120">
        <v>0</v>
      </c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16">
        <f t="shared" ref="R1471:R1534" si="319">F1471-D1471</f>
        <v>0</v>
      </c>
      <c r="S1471" s="116" t="e">
        <f t="shared" si="318"/>
        <v>#DIV/0!</v>
      </c>
      <c r="T1471" s="117">
        <f t="shared" ref="T1471:T1534" si="320">L1471-F1471</f>
        <v>0</v>
      </c>
      <c r="U1471" s="117" t="e">
        <f t="shared" ref="U1471:U1534" si="321">L1471/F1471*100</f>
        <v>#DIV/0!</v>
      </c>
      <c r="V1471" s="116">
        <f t="shared" ref="V1471:V1534" si="322">N1471-L1471</f>
        <v>0</v>
      </c>
      <c r="W1471" s="116" t="e">
        <f t="shared" ref="W1471:W1534" si="323">+N1471/L1471*100</f>
        <v>#DIV/0!</v>
      </c>
      <c r="X1471" s="116">
        <f t="shared" ref="X1471:X1534" si="324">P1471-N1471</f>
        <v>0</v>
      </c>
      <c r="Y1471" s="116" t="e">
        <f t="shared" ref="Y1471:Y1534" si="325">+P1471/N1471*100</f>
        <v>#DIV/0!</v>
      </c>
      <c r="Z1471" s="180"/>
    </row>
    <row r="1472" spans="1:26" outlineLevel="1">
      <c r="A1472" s="103"/>
      <c r="B1472" s="118" t="s">
        <v>99</v>
      </c>
      <c r="C1472" s="119">
        <v>2214</v>
      </c>
      <c r="D1472" s="120"/>
      <c r="E1472" s="120"/>
      <c r="F1472" s="120">
        <v>0</v>
      </c>
      <c r="G1472" s="120"/>
      <c r="H1472" s="120">
        <v>0</v>
      </c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16">
        <f t="shared" si="319"/>
        <v>0</v>
      </c>
      <c r="S1472" s="116" t="e">
        <f t="shared" si="318"/>
        <v>#DIV/0!</v>
      </c>
      <c r="T1472" s="117">
        <f t="shared" si="320"/>
        <v>0</v>
      </c>
      <c r="U1472" s="117" t="e">
        <f t="shared" si="321"/>
        <v>#DIV/0!</v>
      </c>
      <c r="V1472" s="116">
        <f t="shared" si="322"/>
        <v>0</v>
      </c>
      <c r="W1472" s="116" t="e">
        <f t="shared" si="323"/>
        <v>#DIV/0!</v>
      </c>
      <c r="X1472" s="116">
        <f t="shared" si="324"/>
        <v>0</v>
      </c>
      <c r="Y1472" s="116" t="e">
        <f t="shared" si="325"/>
        <v>#DIV/0!</v>
      </c>
      <c r="Z1472" s="180"/>
    </row>
    <row r="1473" spans="1:26" outlineLevel="1">
      <c r="A1473" s="103"/>
      <c r="B1473" s="161" t="s">
        <v>100</v>
      </c>
      <c r="C1473" s="124">
        <v>2215</v>
      </c>
      <c r="D1473" s="125">
        <f>D1477</f>
        <v>77.36</v>
      </c>
      <c r="E1473" s="125">
        <f t="shared" ref="E1473:Q1473" si="326">E1474+E1475+E1476+E1477</f>
        <v>0</v>
      </c>
      <c r="F1473" s="125">
        <f t="shared" si="326"/>
        <v>360.4</v>
      </c>
      <c r="G1473" s="125">
        <f t="shared" si="326"/>
        <v>0</v>
      </c>
      <c r="H1473" s="125">
        <f>H1474+H1475+H1476+H1477</f>
        <v>331.3</v>
      </c>
      <c r="I1473" s="125">
        <f>I1474+I1475+I1476+I1477</f>
        <v>0</v>
      </c>
      <c r="J1473" s="125">
        <f t="shared" si="326"/>
        <v>163.30000000000001</v>
      </c>
      <c r="K1473" s="125">
        <f t="shared" si="326"/>
        <v>0</v>
      </c>
      <c r="L1473" s="125">
        <f t="shared" si="326"/>
        <v>407.2</v>
      </c>
      <c r="M1473" s="125">
        <f t="shared" si="326"/>
        <v>0</v>
      </c>
      <c r="N1473" s="125">
        <f t="shared" si="326"/>
        <v>365.1</v>
      </c>
      <c r="O1473" s="125">
        <f t="shared" si="326"/>
        <v>0</v>
      </c>
      <c r="P1473" s="125">
        <f t="shared" si="326"/>
        <v>401.6</v>
      </c>
      <c r="Q1473" s="125">
        <f t="shared" si="326"/>
        <v>0</v>
      </c>
      <c r="R1473" s="116">
        <f t="shared" si="319"/>
        <v>283.03999999999996</v>
      </c>
      <c r="S1473" s="116">
        <f t="shared" si="318"/>
        <v>465.87383660806614</v>
      </c>
      <c r="T1473" s="117">
        <f t="shared" si="320"/>
        <v>46.800000000000011</v>
      </c>
      <c r="U1473" s="117">
        <f t="shared" si="321"/>
        <v>112.98557158712541</v>
      </c>
      <c r="V1473" s="116">
        <f t="shared" si="322"/>
        <v>-42.099999999999966</v>
      </c>
      <c r="W1473" s="116">
        <f t="shared" si="323"/>
        <v>89.661100196463664</v>
      </c>
      <c r="X1473" s="116">
        <f t="shared" si="324"/>
        <v>36.5</v>
      </c>
      <c r="Y1473" s="116">
        <f t="shared" si="325"/>
        <v>109.99726102437688</v>
      </c>
      <c r="Z1473" s="180"/>
    </row>
    <row r="1474" spans="1:26" outlineLevel="1">
      <c r="A1474" s="103"/>
      <c r="B1474" s="126" t="s">
        <v>136</v>
      </c>
      <c r="C1474" s="119">
        <v>22151</v>
      </c>
      <c r="D1474" s="120"/>
      <c r="E1474" s="120"/>
      <c r="F1474" s="120">
        <v>0</v>
      </c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16">
        <f t="shared" si="319"/>
        <v>0</v>
      </c>
      <c r="S1474" s="116" t="e">
        <f t="shared" si="318"/>
        <v>#DIV/0!</v>
      </c>
      <c r="T1474" s="117">
        <f t="shared" si="320"/>
        <v>0</v>
      </c>
      <c r="U1474" s="117" t="e">
        <f t="shared" si="321"/>
        <v>#DIV/0!</v>
      </c>
      <c r="V1474" s="116">
        <f t="shared" si="322"/>
        <v>0</v>
      </c>
      <c r="W1474" s="116" t="e">
        <f t="shared" si="323"/>
        <v>#DIV/0!</v>
      </c>
      <c r="X1474" s="116">
        <f t="shared" si="324"/>
        <v>0</v>
      </c>
      <c r="Y1474" s="116" t="e">
        <f t="shared" si="325"/>
        <v>#DIV/0!</v>
      </c>
      <c r="Z1474" s="180"/>
    </row>
    <row r="1475" spans="1:26" outlineLevel="1">
      <c r="A1475" s="103"/>
      <c r="B1475" s="126" t="s">
        <v>137</v>
      </c>
      <c r="C1475" s="119">
        <v>22152</v>
      </c>
      <c r="D1475" s="120"/>
      <c r="E1475" s="120"/>
      <c r="F1475" s="120">
        <v>57.2</v>
      </c>
      <c r="G1475" s="120"/>
      <c r="H1475" s="120"/>
      <c r="I1475" s="120"/>
      <c r="J1475" s="120">
        <v>10.3</v>
      </c>
      <c r="K1475" s="120"/>
      <c r="L1475" s="120">
        <v>57.2</v>
      </c>
      <c r="M1475" s="120"/>
      <c r="N1475" s="120">
        <v>50.1</v>
      </c>
      <c r="O1475" s="120"/>
      <c r="P1475" s="120">
        <v>55.1</v>
      </c>
      <c r="Q1475" s="120"/>
      <c r="R1475" s="116">
        <f t="shared" si="319"/>
        <v>57.2</v>
      </c>
      <c r="S1475" s="116" t="e">
        <f t="shared" si="318"/>
        <v>#DIV/0!</v>
      </c>
      <c r="T1475" s="117">
        <f t="shared" si="320"/>
        <v>0</v>
      </c>
      <c r="U1475" s="117">
        <f t="shared" si="321"/>
        <v>100</v>
      </c>
      <c r="V1475" s="116">
        <f t="shared" si="322"/>
        <v>-7.1000000000000014</v>
      </c>
      <c r="W1475" s="116">
        <f t="shared" si="323"/>
        <v>87.587412587412587</v>
      </c>
      <c r="X1475" s="116">
        <f t="shared" si="324"/>
        <v>5</v>
      </c>
      <c r="Y1475" s="116">
        <f t="shared" si="325"/>
        <v>109.98003992015968</v>
      </c>
      <c r="Z1475" s="180"/>
    </row>
    <row r="1476" spans="1:26" outlineLevel="1">
      <c r="A1476" s="103"/>
      <c r="B1476" s="126" t="s">
        <v>103</v>
      </c>
      <c r="C1476" s="119">
        <v>22153</v>
      </c>
      <c r="D1476" s="120"/>
      <c r="E1476" s="120"/>
      <c r="F1476" s="159">
        <v>0</v>
      </c>
      <c r="G1476" s="120"/>
      <c r="H1476" s="159"/>
      <c r="I1476" s="120"/>
      <c r="J1476" s="159"/>
      <c r="K1476" s="120"/>
      <c r="L1476" s="159"/>
      <c r="M1476" s="120"/>
      <c r="N1476" s="159"/>
      <c r="O1476" s="120"/>
      <c r="P1476" s="159"/>
      <c r="Q1476" s="120"/>
      <c r="R1476" s="116">
        <f t="shared" si="319"/>
        <v>0</v>
      </c>
      <c r="S1476" s="116" t="e">
        <f t="shared" si="318"/>
        <v>#DIV/0!</v>
      </c>
      <c r="T1476" s="117">
        <f t="shared" si="320"/>
        <v>0</v>
      </c>
      <c r="U1476" s="117" t="e">
        <f t="shared" si="321"/>
        <v>#DIV/0!</v>
      </c>
      <c r="V1476" s="116">
        <f t="shared" si="322"/>
        <v>0</v>
      </c>
      <c r="W1476" s="116" t="e">
        <f t="shared" si="323"/>
        <v>#DIV/0!</v>
      </c>
      <c r="X1476" s="116">
        <f t="shared" si="324"/>
        <v>0</v>
      </c>
      <c r="Y1476" s="116" t="e">
        <f t="shared" si="325"/>
        <v>#DIV/0!</v>
      </c>
      <c r="Z1476" s="180"/>
    </row>
    <row r="1477" spans="1:26" outlineLevel="1">
      <c r="A1477" s="103"/>
      <c r="B1477" s="126" t="s">
        <v>138</v>
      </c>
      <c r="C1477" s="119">
        <v>22154</v>
      </c>
      <c r="D1477" s="120">
        <v>77.36</v>
      </c>
      <c r="E1477" s="120"/>
      <c r="F1477" s="159">
        <v>303.2</v>
      </c>
      <c r="G1477" s="120"/>
      <c r="H1477" s="159">
        <v>331.3</v>
      </c>
      <c r="I1477" s="120"/>
      <c r="J1477" s="159">
        <v>153</v>
      </c>
      <c r="K1477" s="120"/>
      <c r="L1477" s="159">
        <v>350</v>
      </c>
      <c r="M1477" s="120"/>
      <c r="N1477" s="159">
        <v>315</v>
      </c>
      <c r="O1477" s="120"/>
      <c r="P1477" s="159">
        <v>346.5</v>
      </c>
      <c r="Q1477" s="120"/>
      <c r="R1477" s="116">
        <f t="shared" si="319"/>
        <v>225.83999999999997</v>
      </c>
      <c r="S1477" s="116">
        <f t="shared" si="318"/>
        <v>391.93381592554289</v>
      </c>
      <c r="T1477" s="117">
        <f t="shared" si="320"/>
        <v>46.800000000000011</v>
      </c>
      <c r="U1477" s="117">
        <f t="shared" si="321"/>
        <v>115.43535620052772</v>
      </c>
      <c r="V1477" s="116">
        <f t="shared" si="322"/>
        <v>-35</v>
      </c>
      <c r="W1477" s="116">
        <f t="shared" si="323"/>
        <v>90</v>
      </c>
      <c r="X1477" s="116">
        <f t="shared" si="324"/>
        <v>31.5</v>
      </c>
      <c r="Y1477" s="116">
        <f t="shared" si="325"/>
        <v>110.00000000000001</v>
      </c>
      <c r="Z1477" s="180"/>
    </row>
    <row r="1478" spans="1:26" outlineLevel="1">
      <c r="A1478" s="103"/>
      <c r="B1478" s="122" t="s">
        <v>105</v>
      </c>
      <c r="C1478" s="119">
        <v>2217</v>
      </c>
      <c r="D1478" s="159">
        <v>10</v>
      </c>
      <c r="E1478" s="120"/>
      <c r="F1478" s="159">
        <v>5</v>
      </c>
      <c r="G1478" s="120"/>
      <c r="H1478" s="159">
        <v>5</v>
      </c>
      <c r="I1478" s="120"/>
      <c r="J1478" s="159"/>
      <c r="K1478" s="120"/>
      <c r="L1478" s="159">
        <v>5</v>
      </c>
      <c r="M1478" s="120"/>
      <c r="N1478" s="159"/>
      <c r="O1478" s="120"/>
      <c r="P1478" s="159"/>
      <c r="Q1478" s="120"/>
      <c r="R1478" s="116">
        <f t="shared" si="319"/>
        <v>-5</v>
      </c>
      <c r="S1478" s="116">
        <f t="shared" si="318"/>
        <v>50</v>
      </c>
      <c r="T1478" s="117">
        <f t="shared" si="320"/>
        <v>0</v>
      </c>
      <c r="U1478" s="117">
        <f t="shared" si="321"/>
        <v>100</v>
      </c>
      <c r="V1478" s="116">
        <f t="shared" si="322"/>
        <v>-5</v>
      </c>
      <c r="W1478" s="116">
        <f t="shared" si="323"/>
        <v>0</v>
      </c>
      <c r="X1478" s="116">
        <f t="shared" si="324"/>
        <v>0</v>
      </c>
      <c r="Y1478" s="116" t="e">
        <f t="shared" si="325"/>
        <v>#DIV/0!</v>
      </c>
      <c r="Z1478" s="180"/>
    </row>
    <row r="1479" spans="1:26" outlineLevel="1">
      <c r="A1479" s="103"/>
      <c r="B1479" s="118" t="s">
        <v>106</v>
      </c>
      <c r="C1479" s="119">
        <v>2218</v>
      </c>
      <c r="D1479" s="159">
        <v>9.57</v>
      </c>
      <c r="E1479" s="120"/>
      <c r="F1479" s="159">
        <v>0</v>
      </c>
      <c r="G1479" s="120"/>
      <c r="H1479" s="159">
        <v>15</v>
      </c>
      <c r="I1479" s="120"/>
      <c r="J1479" s="159"/>
      <c r="K1479" s="120"/>
      <c r="L1479" s="159"/>
      <c r="M1479" s="120"/>
      <c r="N1479" s="159"/>
      <c r="O1479" s="120"/>
      <c r="P1479" s="159"/>
      <c r="Q1479" s="120"/>
      <c r="R1479" s="116">
        <f t="shared" si="319"/>
        <v>-9.57</v>
      </c>
      <c r="S1479" s="116">
        <f t="shared" si="318"/>
        <v>0</v>
      </c>
      <c r="T1479" s="117">
        <f t="shared" si="320"/>
        <v>0</v>
      </c>
      <c r="U1479" s="117" t="e">
        <f t="shared" si="321"/>
        <v>#DIV/0!</v>
      </c>
      <c r="V1479" s="116">
        <f t="shared" si="322"/>
        <v>0</v>
      </c>
      <c r="W1479" s="116" t="e">
        <f t="shared" si="323"/>
        <v>#DIV/0!</v>
      </c>
      <c r="X1479" s="116">
        <f t="shared" si="324"/>
        <v>0</v>
      </c>
      <c r="Y1479" s="116" t="e">
        <f t="shared" si="325"/>
        <v>#DIV/0!</v>
      </c>
      <c r="Z1479" s="180"/>
    </row>
    <row r="1480" spans="1:26" outlineLevel="1">
      <c r="A1480" s="103"/>
      <c r="B1480" s="118" t="s">
        <v>139</v>
      </c>
      <c r="C1480" s="119">
        <v>2221</v>
      </c>
      <c r="D1480" s="159">
        <v>73.075000000000003</v>
      </c>
      <c r="E1480" s="120"/>
      <c r="F1480" s="159">
        <v>81.8</v>
      </c>
      <c r="G1480" s="120"/>
      <c r="H1480" s="159">
        <v>81.8</v>
      </c>
      <c r="I1480" s="120"/>
      <c r="J1480" s="159"/>
      <c r="K1480" s="120"/>
      <c r="L1480" s="159">
        <v>350</v>
      </c>
      <c r="M1480" s="120"/>
      <c r="N1480" s="159">
        <v>85.9</v>
      </c>
      <c r="O1480" s="120"/>
      <c r="P1480" s="159">
        <v>94.5</v>
      </c>
      <c r="Q1480" s="120"/>
      <c r="R1480" s="116">
        <f t="shared" si="319"/>
        <v>8.7249999999999943</v>
      </c>
      <c r="S1480" s="116">
        <f t="shared" si="318"/>
        <v>111.93978788915497</v>
      </c>
      <c r="T1480" s="117">
        <f t="shared" si="320"/>
        <v>268.2</v>
      </c>
      <c r="U1480" s="117">
        <f t="shared" si="321"/>
        <v>427.87286063569684</v>
      </c>
      <c r="V1480" s="116">
        <f t="shared" si="322"/>
        <v>-264.10000000000002</v>
      </c>
      <c r="W1480" s="116">
        <f t="shared" si="323"/>
        <v>24.542857142857144</v>
      </c>
      <c r="X1480" s="116">
        <f t="shared" si="324"/>
        <v>8.5999999999999943</v>
      </c>
      <c r="Y1480" s="116">
        <f t="shared" si="325"/>
        <v>110.01164144353899</v>
      </c>
      <c r="Z1480" s="180"/>
    </row>
    <row r="1481" spans="1:26" ht="25.5" outlineLevel="1">
      <c r="A1481" s="103"/>
      <c r="B1481" s="128" t="s">
        <v>108</v>
      </c>
      <c r="C1481" s="119">
        <v>2222</v>
      </c>
      <c r="D1481" s="120">
        <v>46.64</v>
      </c>
      <c r="E1481" s="120"/>
      <c r="F1481" s="159">
        <v>454.4</v>
      </c>
      <c r="G1481" s="120"/>
      <c r="H1481" s="159">
        <v>452.1</v>
      </c>
      <c r="I1481" s="120"/>
      <c r="J1481" s="159"/>
      <c r="K1481" s="120"/>
      <c r="L1481" s="159">
        <v>471.6</v>
      </c>
      <c r="M1481" s="120"/>
      <c r="N1481" s="159">
        <v>66.2</v>
      </c>
      <c r="O1481" s="120"/>
      <c r="P1481" s="159">
        <v>72.900000000000006</v>
      </c>
      <c r="Q1481" s="120"/>
      <c r="R1481" s="116">
        <f t="shared" si="319"/>
        <v>407.76</v>
      </c>
      <c r="S1481" s="116">
        <f t="shared" si="318"/>
        <v>974.27101200686104</v>
      </c>
      <c r="T1481" s="117">
        <f t="shared" si="320"/>
        <v>17.200000000000045</v>
      </c>
      <c r="U1481" s="117">
        <f t="shared" si="321"/>
        <v>103.78521126760565</v>
      </c>
      <c r="V1481" s="116">
        <f t="shared" si="322"/>
        <v>-405.40000000000003</v>
      </c>
      <c r="W1481" s="116">
        <f t="shared" si="323"/>
        <v>14.037319762510602</v>
      </c>
      <c r="X1481" s="116">
        <f t="shared" si="324"/>
        <v>6.7000000000000028</v>
      </c>
      <c r="Y1481" s="116">
        <f t="shared" si="325"/>
        <v>110.12084592145015</v>
      </c>
      <c r="Z1481" s="180"/>
    </row>
    <row r="1482" spans="1:26" outlineLevel="1">
      <c r="A1482" s="103"/>
      <c r="B1482" s="128" t="s">
        <v>109</v>
      </c>
      <c r="C1482" s="129">
        <v>2223</v>
      </c>
      <c r="D1482" s="120">
        <v>174.02</v>
      </c>
      <c r="E1482" s="120"/>
      <c r="F1482" s="159">
        <v>444</v>
      </c>
      <c r="G1482" s="120"/>
      <c r="H1482" s="159">
        <v>444</v>
      </c>
      <c r="I1482" s="120"/>
      <c r="J1482" s="159">
        <v>126</v>
      </c>
      <c r="K1482" s="120"/>
      <c r="L1482" s="159">
        <v>200</v>
      </c>
      <c r="M1482" s="120"/>
      <c r="N1482" s="159">
        <v>315</v>
      </c>
      <c r="O1482" s="120"/>
      <c r="P1482" s="159">
        <v>350</v>
      </c>
      <c r="Q1482" s="120"/>
      <c r="R1482" s="116">
        <f t="shared" si="319"/>
        <v>269.98</v>
      </c>
      <c r="S1482" s="116">
        <f t="shared" si="318"/>
        <v>255.14308700149408</v>
      </c>
      <c r="T1482" s="117">
        <f t="shared" si="320"/>
        <v>-244</v>
      </c>
      <c r="U1482" s="117">
        <f t="shared" si="321"/>
        <v>45.045045045045043</v>
      </c>
      <c r="V1482" s="116">
        <f t="shared" si="322"/>
        <v>115</v>
      </c>
      <c r="W1482" s="116">
        <f t="shared" si="323"/>
        <v>157.5</v>
      </c>
      <c r="X1482" s="116">
        <f t="shared" si="324"/>
        <v>35</v>
      </c>
      <c r="Y1482" s="116">
        <f t="shared" si="325"/>
        <v>111.11111111111111</v>
      </c>
      <c r="Z1482" s="180"/>
    </row>
    <row r="1483" spans="1:26" outlineLevel="1">
      <c r="A1483" s="103"/>
      <c r="B1483" s="128" t="s">
        <v>145</v>
      </c>
      <c r="C1483" s="119">
        <v>2224</v>
      </c>
      <c r="D1483" s="120"/>
      <c r="E1483" s="120"/>
      <c r="F1483" s="120">
        <v>0</v>
      </c>
      <c r="G1483" s="120"/>
      <c r="H1483" s="120">
        <v>0</v>
      </c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16">
        <f t="shared" si="319"/>
        <v>0</v>
      </c>
      <c r="S1483" s="116" t="e">
        <f t="shared" si="318"/>
        <v>#DIV/0!</v>
      </c>
      <c r="T1483" s="117">
        <f t="shared" si="320"/>
        <v>0</v>
      </c>
      <c r="U1483" s="117" t="e">
        <f t="shared" si="321"/>
        <v>#DIV/0!</v>
      </c>
      <c r="V1483" s="116">
        <f t="shared" si="322"/>
        <v>0</v>
      </c>
      <c r="W1483" s="116" t="e">
        <f t="shared" si="323"/>
        <v>#DIV/0!</v>
      </c>
      <c r="X1483" s="116">
        <f t="shared" si="324"/>
        <v>0</v>
      </c>
      <c r="Y1483" s="116" t="e">
        <f t="shared" si="325"/>
        <v>#DIV/0!</v>
      </c>
      <c r="Z1483" s="180"/>
    </row>
    <row r="1484" spans="1:26" outlineLevel="1">
      <c r="A1484" s="103"/>
      <c r="B1484" s="128" t="s">
        <v>140</v>
      </c>
      <c r="C1484" s="119">
        <v>2225</v>
      </c>
      <c r="D1484" s="120"/>
      <c r="E1484" s="120"/>
      <c r="F1484" s="120">
        <v>0</v>
      </c>
      <c r="G1484" s="120"/>
      <c r="H1484" s="120">
        <v>0</v>
      </c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16">
        <f t="shared" si="319"/>
        <v>0</v>
      </c>
      <c r="S1484" s="116" t="e">
        <f t="shared" si="318"/>
        <v>#DIV/0!</v>
      </c>
      <c r="T1484" s="117">
        <f t="shared" si="320"/>
        <v>0</v>
      </c>
      <c r="U1484" s="117" t="e">
        <f t="shared" si="321"/>
        <v>#DIV/0!</v>
      </c>
      <c r="V1484" s="116">
        <f t="shared" si="322"/>
        <v>0</v>
      </c>
      <c r="W1484" s="116" t="e">
        <f t="shared" si="323"/>
        <v>#DIV/0!</v>
      </c>
      <c r="X1484" s="116">
        <f t="shared" si="324"/>
        <v>0</v>
      </c>
      <c r="Y1484" s="116" t="e">
        <f t="shared" si="325"/>
        <v>#DIV/0!</v>
      </c>
      <c r="Z1484" s="180"/>
    </row>
    <row r="1485" spans="1:26" outlineLevel="1">
      <c r="A1485" s="103"/>
      <c r="B1485" s="128" t="s">
        <v>141</v>
      </c>
      <c r="C1485" s="119">
        <v>2231</v>
      </c>
      <c r="D1485" s="120">
        <f>D1486+D1487</f>
        <v>611.5</v>
      </c>
      <c r="E1485" s="120"/>
      <c r="F1485" s="120">
        <f>F1486+F1487+F1488+F1489</f>
        <v>681.7</v>
      </c>
      <c r="G1485" s="120"/>
      <c r="H1485" s="120">
        <f>H1486+H1487+H1488+H1489</f>
        <v>681.7</v>
      </c>
      <c r="I1485" s="120"/>
      <c r="J1485" s="120">
        <f>J1486+J1487</f>
        <v>302.2</v>
      </c>
      <c r="K1485" s="120"/>
      <c r="L1485" s="120">
        <f>L1486+L1487+L1488+L1489</f>
        <v>734.09999999999991</v>
      </c>
      <c r="M1485" s="120"/>
      <c r="N1485" s="120">
        <f>N1486+N1487+N1488+N1489</f>
        <v>699.2</v>
      </c>
      <c r="O1485" s="120"/>
      <c r="P1485" s="120">
        <f>P1486+P1487+P1488+P1489</f>
        <v>769.2</v>
      </c>
      <c r="Q1485" s="120"/>
      <c r="R1485" s="116">
        <f t="shared" si="319"/>
        <v>70.200000000000045</v>
      </c>
      <c r="S1485" s="116">
        <f t="shared" si="318"/>
        <v>111.47996729354048</v>
      </c>
      <c r="T1485" s="117">
        <f t="shared" si="320"/>
        <v>52.399999999999864</v>
      </c>
      <c r="U1485" s="117">
        <f t="shared" si="321"/>
        <v>107.68666568871936</v>
      </c>
      <c r="V1485" s="116">
        <f t="shared" si="322"/>
        <v>-34.899999999999864</v>
      </c>
      <c r="W1485" s="116">
        <f t="shared" si="323"/>
        <v>95.245879307996205</v>
      </c>
      <c r="X1485" s="116">
        <f t="shared" si="324"/>
        <v>70</v>
      </c>
      <c r="Y1485" s="116">
        <f t="shared" si="325"/>
        <v>110.01144164759727</v>
      </c>
      <c r="Z1485" s="180"/>
    </row>
    <row r="1486" spans="1:26" outlineLevel="1">
      <c r="A1486" s="103"/>
      <c r="B1486" s="128" t="s">
        <v>113</v>
      </c>
      <c r="C1486" s="119">
        <v>22311100</v>
      </c>
      <c r="D1486" s="120">
        <v>54.9</v>
      </c>
      <c r="E1486" s="120"/>
      <c r="F1486" s="120">
        <v>70.8</v>
      </c>
      <c r="G1486" s="120"/>
      <c r="H1486" s="120">
        <v>70.8</v>
      </c>
      <c r="I1486" s="120"/>
      <c r="J1486" s="120">
        <v>29.5</v>
      </c>
      <c r="K1486" s="120"/>
      <c r="L1486" s="120">
        <v>70.8</v>
      </c>
      <c r="M1486" s="120"/>
      <c r="N1486" s="120">
        <v>57.7</v>
      </c>
      <c r="O1486" s="120"/>
      <c r="P1486" s="120">
        <v>63.5</v>
      </c>
      <c r="Q1486" s="120"/>
      <c r="R1486" s="116">
        <f t="shared" si="319"/>
        <v>15.899999999999999</v>
      </c>
      <c r="S1486" s="116">
        <f t="shared" si="318"/>
        <v>128.96174863387978</v>
      </c>
      <c r="T1486" s="117">
        <f t="shared" si="320"/>
        <v>0</v>
      </c>
      <c r="U1486" s="117">
        <f t="shared" si="321"/>
        <v>100</v>
      </c>
      <c r="V1486" s="116">
        <f t="shared" si="322"/>
        <v>-13.099999999999994</v>
      </c>
      <c r="W1486" s="116">
        <f t="shared" si="323"/>
        <v>81.497175141242948</v>
      </c>
      <c r="X1486" s="116">
        <f t="shared" si="324"/>
        <v>5.7999999999999972</v>
      </c>
      <c r="Y1486" s="116">
        <f t="shared" si="325"/>
        <v>110.05199306759098</v>
      </c>
      <c r="Z1486" s="180"/>
    </row>
    <row r="1487" spans="1:26" outlineLevel="1">
      <c r="A1487" s="103"/>
      <c r="B1487" s="128" t="s">
        <v>114</v>
      </c>
      <c r="C1487" s="119">
        <v>22311200</v>
      </c>
      <c r="D1487" s="159">
        <v>556.6</v>
      </c>
      <c r="E1487" s="120"/>
      <c r="F1487" s="159">
        <v>610.90000000000009</v>
      </c>
      <c r="G1487" s="120"/>
      <c r="H1487" s="159">
        <v>610.90000000000009</v>
      </c>
      <c r="I1487" s="120"/>
      <c r="J1487" s="159">
        <v>272.7</v>
      </c>
      <c r="K1487" s="120"/>
      <c r="L1487" s="159">
        <v>663.3</v>
      </c>
      <c r="M1487" s="120"/>
      <c r="N1487" s="159">
        <v>641.5</v>
      </c>
      <c r="O1487" s="120"/>
      <c r="P1487" s="159">
        <v>705.7</v>
      </c>
      <c r="Q1487" s="120"/>
      <c r="R1487" s="116">
        <f t="shared" si="319"/>
        <v>54.300000000000068</v>
      </c>
      <c r="S1487" s="116">
        <f t="shared" si="318"/>
        <v>109.75565936040246</v>
      </c>
      <c r="T1487" s="117">
        <f t="shared" si="320"/>
        <v>52.399999999999864</v>
      </c>
      <c r="U1487" s="117">
        <f t="shared" si="321"/>
        <v>108.57750859387787</v>
      </c>
      <c r="V1487" s="116">
        <f t="shared" si="322"/>
        <v>-21.799999999999955</v>
      </c>
      <c r="W1487" s="116">
        <f t="shared" si="323"/>
        <v>96.713402683551948</v>
      </c>
      <c r="X1487" s="116">
        <f t="shared" si="324"/>
        <v>64.200000000000045</v>
      </c>
      <c r="Y1487" s="116">
        <f t="shared" si="325"/>
        <v>110.00779423226813</v>
      </c>
      <c r="Z1487" s="180"/>
    </row>
    <row r="1488" spans="1:26" ht="25.5" outlineLevel="1">
      <c r="A1488" s="103"/>
      <c r="B1488" s="128" t="s">
        <v>115</v>
      </c>
      <c r="C1488" s="119">
        <v>22311300</v>
      </c>
      <c r="D1488" s="120"/>
      <c r="E1488" s="120"/>
      <c r="F1488" s="120">
        <v>0</v>
      </c>
      <c r="G1488" s="120"/>
      <c r="H1488" s="120">
        <v>0</v>
      </c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16">
        <f t="shared" si="319"/>
        <v>0</v>
      </c>
      <c r="S1488" s="116" t="e">
        <f t="shared" ref="S1488:S1551" si="327">+F1488/D1488*100</f>
        <v>#DIV/0!</v>
      </c>
      <c r="T1488" s="117">
        <f t="shared" si="320"/>
        <v>0</v>
      </c>
      <c r="U1488" s="117" t="e">
        <f t="shared" si="321"/>
        <v>#DIV/0!</v>
      </c>
      <c r="V1488" s="116">
        <f t="shared" si="322"/>
        <v>0</v>
      </c>
      <c r="W1488" s="116" t="e">
        <f t="shared" si="323"/>
        <v>#DIV/0!</v>
      </c>
      <c r="X1488" s="116">
        <f t="shared" si="324"/>
        <v>0</v>
      </c>
      <c r="Y1488" s="116" t="e">
        <f t="shared" si="325"/>
        <v>#DIV/0!</v>
      </c>
      <c r="Z1488" s="180"/>
    </row>
    <row r="1489" spans="1:26" outlineLevel="1">
      <c r="A1489" s="103"/>
      <c r="B1489" s="128" t="s">
        <v>116</v>
      </c>
      <c r="C1489" s="119">
        <v>22311400</v>
      </c>
      <c r="D1489" s="120"/>
      <c r="E1489" s="120"/>
      <c r="F1489" s="120">
        <v>0</v>
      </c>
      <c r="G1489" s="120"/>
      <c r="H1489" s="120">
        <v>0</v>
      </c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16">
        <f t="shared" si="319"/>
        <v>0</v>
      </c>
      <c r="S1489" s="116" t="e">
        <f t="shared" si="327"/>
        <v>#DIV/0!</v>
      </c>
      <c r="T1489" s="117">
        <f t="shared" si="320"/>
        <v>0</v>
      </c>
      <c r="U1489" s="117" t="e">
        <f t="shared" si="321"/>
        <v>#DIV/0!</v>
      </c>
      <c r="V1489" s="116">
        <f t="shared" si="322"/>
        <v>0</v>
      </c>
      <c r="W1489" s="116" t="e">
        <f t="shared" si="323"/>
        <v>#DIV/0!</v>
      </c>
      <c r="X1489" s="116">
        <f t="shared" si="324"/>
        <v>0</v>
      </c>
      <c r="Y1489" s="116" t="e">
        <f t="shared" si="325"/>
        <v>#DIV/0!</v>
      </c>
      <c r="Z1489" s="180"/>
    </row>
    <row r="1490" spans="1:26" ht="13.5" customHeight="1" outlineLevel="1">
      <c r="A1490" s="103"/>
      <c r="B1490" s="128" t="s">
        <v>117</v>
      </c>
      <c r="C1490" s="119">
        <v>2235</v>
      </c>
      <c r="D1490" s="120"/>
      <c r="E1490" s="120"/>
      <c r="F1490" s="120">
        <v>0</v>
      </c>
      <c r="G1490" s="120"/>
      <c r="H1490" s="120">
        <v>0</v>
      </c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16">
        <f t="shared" si="319"/>
        <v>0</v>
      </c>
      <c r="S1490" s="116" t="e">
        <f t="shared" si="327"/>
        <v>#DIV/0!</v>
      </c>
      <c r="T1490" s="117">
        <f t="shared" si="320"/>
        <v>0</v>
      </c>
      <c r="U1490" s="117" t="e">
        <f t="shared" si="321"/>
        <v>#DIV/0!</v>
      </c>
      <c r="V1490" s="116">
        <f t="shared" si="322"/>
        <v>0</v>
      </c>
      <c r="W1490" s="116" t="e">
        <f t="shared" si="323"/>
        <v>#DIV/0!</v>
      </c>
      <c r="X1490" s="116">
        <f t="shared" si="324"/>
        <v>0</v>
      </c>
      <c r="Y1490" s="116" t="e">
        <f t="shared" si="325"/>
        <v>#DIV/0!</v>
      </c>
      <c r="Z1490" s="180"/>
    </row>
    <row r="1491" spans="1:26" ht="13.5" customHeight="1" outlineLevel="1">
      <c r="A1491" s="103"/>
      <c r="B1491" s="118" t="s">
        <v>118</v>
      </c>
      <c r="C1491" s="135">
        <v>2511</v>
      </c>
      <c r="D1491" s="120"/>
      <c r="E1491" s="120"/>
      <c r="F1491" s="120">
        <v>0</v>
      </c>
      <c r="G1491" s="120"/>
      <c r="H1491" s="120">
        <v>0</v>
      </c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16">
        <f t="shared" si="319"/>
        <v>0</v>
      </c>
      <c r="S1491" s="116" t="e">
        <f t="shared" si="327"/>
        <v>#DIV/0!</v>
      </c>
      <c r="T1491" s="117">
        <f t="shared" si="320"/>
        <v>0</v>
      </c>
      <c r="U1491" s="117" t="e">
        <f t="shared" si="321"/>
        <v>#DIV/0!</v>
      </c>
      <c r="V1491" s="116">
        <f t="shared" si="322"/>
        <v>0</v>
      </c>
      <c r="W1491" s="116" t="e">
        <f t="shared" si="323"/>
        <v>#DIV/0!</v>
      </c>
      <c r="X1491" s="116">
        <f t="shared" si="324"/>
        <v>0</v>
      </c>
      <c r="Y1491" s="116" t="e">
        <f t="shared" si="325"/>
        <v>#DIV/0!</v>
      </c>
      <c r="Z1491" s="180"/>
    </row>
    <row r="1492" spans="1:26" ht="13.5" customHeight="1" outlineLevel="1">
      <c r="A1492" s="103"/>
      <c r="B1492" s="118" t="s">
        <v>119</v>
      </c>
      <c r="C1492" s="135">
        <v>2512</v>
      </c>
      <c r="D1492" s="120"/>
      <c r="E1492" s="120"/>
      <c r="F1492" s="120">
        <v>0</v>
      </c>
      <c r="G1492" s="120"/>
      <c r="H1492" s="120">
        <v>0</v>
      </c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16">
        <f t="shared" si="319"/>
        <v>0</v>
      </c>
      <c r="S1492" s="116" t="e">
        <f t="shared" si="327"/>
        <v>#DIV/0!</v>
      </c>
      <c r="T1492" s="117">
        <f t="shared" si="320"/>
        <v>0</v>
      </c>
      <c r="U1492" s="117" t="e">
        <f t="shared" si="321"/>
        <v>#DIV/0!</v>
      </c>
      <c r="V1492" s="116">
        <f t="shared" si="322"/>
        <v>0</v>
      </c>
      <c r="W1492" s="116" t="e">
        <f t="shared" si="323"/>
        <v>#DIV/0!</v>
      </c>
      <c r="X1492" s="116">
        <f t="shared" si="324"/>
        <v>0</v>
      </c>
      <c r="Y1492" s="116" t="e">
        <f t="shared" si="325"/>
        <v>#DIV/0!</v>
      </c>
      <c r="Z1492" s="180"/>
    </row>
    <row r="1493" spans="1:26" outlineLevel="1">
      <c r="A1493" s="103"/>
      <c r="B1493" s="118" t="s">
        <v>146</v>
      </c>
      <c r="C1493" s="135">
        <v>2521</v>
      </c>
      <c r="D1493" s="120"/>
      <c r="E1493" s="120"/>
      <c r="F1493" s="120">
        <v>0</v>
      </c>
      <c r="G1493" s="120"/>
      <c r="H1493" s="120">
        <v>0</v>
      </c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16">
        <f t="shared" si="319"/>
        <v>0</v>
      </c>
      <c r="S1493" s="116" t="e">
        <f t="shared" si="327"/>
        <v>#DIV/0!</v>
      </c>
      <c r="T1493" s="117">
        <f t="shared" si="320"/>
        <v>0</v>
      </c>
      <c r="U1493" s="117" t="e">
        <f t="shared" si="321"/>
        <v>#DIV/0!</v>
      </c>
      <c r="V1493" s="116">
        <f t="shared" si="322"/>
        <v>0</v>
      </c>
      <c r="W1493" s="116" t="e">
        <f t="shared" si="323"/>
        <v>#DIV/0!</v>
      </c>
      <c r="X1493" s="116">
        <f t="shared" si="324"/>
        <v>0</v>
      </c>
      <c r="Y1493" s="116" t="e">
        <f t="shared" si="325"/>
        <v>#DIV/0!</v>
      </c>
      <c r="Z1493" s="180"/>
    </row>
    <row r="1494" spans="1:26" ht="25.5" outlineLevel="1">
      <c r="A1494" s="103"/>
      <c r="B1494" s="136" t="s">
        <v>121</v>
      </c>
      <c r="C1494" s="119">
        <v>2721</v>
      </c>
      <c r="D1494" s="120">
        <v>36</v>
      </c>
      <c r="E1494" s="120"/>
      <c r="F1494" s="120">
        <v>46</v>
      </c>
      <c r="G1494" s="120"/>
      <c r="H1494" s="120">
        <v>46</v>
      </c>
      <c r="I1494" s="120"/>
      <c r="J1494" s="120"/>
      <c r="K1494" s="120"/>
      <c r="L1494" s="120">
        <v>46</v>
      </c>
      <c r="M1494" s="120"/>
      <c r="N1494" s="120">
        <v>46</v>
      </c>
      <c r="O1494" s="120"/>
      <c r="P1494" s="120">
        <v>46</v>
      </c>
      <c r="Q1494" s="120"/>
      <c r="R1494" s="116">
        <f t="shared" si="319"/>
        <v>10</v>
      </c>
      <c r="S1494" s="116">
        <f t="shared" si="327"/>
        <v>127.77777777777777</v>
      </c>
      <c r="T1494" s="117">
        <f t="shared" si="320"/>
        <v>0</v>
      </c>
      <c r="U1494" s="117">
        <f t="shared" si="321"/>
        <v>100</v>
      </c>
      <c r="V1494" s="116">
        <f t="shared" si="322"/>
        <v>0</v>
      </c>
      <c r="W1494" s="116">
        <f t="shared" si="323"/>
        <v>100</v>
      </c>
      <c r="X1494" s="116">
        <f t="shared" si="324"/>
        <v>0</v>
      </c>
      <c r="Y1494" s="116">
        <f t="shared" si="325"/>
        <v>100</v>
      </c>
      <c r="Z1494" s="180"/>
    </row>
    <row r="1495" spans="1:26" outlineLevel="1">
      <c r="A1495" s="103"/>
      <c r="B1495" s="137" t="s">
        <v>203</v>
      </c>
      <c r="C1495" s="119">
        <v>28241</v>
      </c>
      <c r="D1495" s="120"/>
      <c r="E1495" s="120"/>
      <c r="F1495" s="120">
        <v>0</v>
      </c>
      <c r="G1495" s="120"/>
      <c r="H1495" s="120">
        <v>0</v>
      </c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16">
        <f t="shared" si="319"/>
        <v>0</v>
      </c>
      <c r="S1495" s="116" t="e">
        <f t="shared" si="327"/>
        <v>#DIV/0!</v>
      </c>
      <c r="T1495" s="117">
        <f t="shared" si="320"/>
        <v>0</v>
      </c>
      <c r="U1495" s="117" t="e">
        <f t="shared" si="321"/>
        <v>#DIV/0!</v>
      </c>
      <c r="V1495" s="116">
        <f t="shared" si="322"/>
        <v>0</v>
      </c>
      <c r="W1495" s="116" t="e">
        <f t="shared" si="323"/>
        <v>#DIV/0!</v>
      </c>
      <c r="X1495" s="116">
        <f t="shared" si="324"/>
        <v>0</v>
      </c>
      <c r="Y1495" s="116" t="e">
        <f t="shared" si="325"/>
        <v>#DIV/0!</v>
      </c>
      <c r="Z1495" s="180"/>
    </row>
    <row r="1496" spans="1:26" outlineLevel="1">
      <c r="A1496" s="103"/>
      <c r="B1496" s="140" t="s">
        <v>126</v>
      </c>
      <c r="C1496" s="119"/>
      <c r="D1496" s="141">
        <f>D1498</f>
        <v>69.376000000000005</v>
      </c>
      <c r="E1496" s="141">
        <f>E1497+E1498+E1499</f>
        <v>0</v>
      </c>
      <c r="F1496" s="141">
        <f>F1497+F1498+F1499</f>
        <v>0</v>
      </c>
      <c r="G1496" s="141">
        <f>SUM(G1497:G1499)</f>
        <v>0</v>
      </c>
      <c r="H1496" s="141">
        <f>H1497+H1498+H1499</f>
        <v>0</v>
      </c>
      <c r="I1496" s="141">
        <f>SUM(I1497:I1499)</f>
        <v>0</v>
      </c>
      <c r="J1496" s="141">
        <f>SUM(J1497:J1499)</f>
        <v>0</v>
      </c>
      <c r="K1496" s="141">
        <f>SUM(K1497:K1499)</f>
        <v>0</v>
      </c>
      <c r="L1496" s="141">
        <f>L1497+L1498+L1499</f>
        <v>2791.1</v>
      </c>
      <c r="M1496" s="141">
        <f>SUM(M1497:M1499)</f>
        <v>0</v>
      </c>
      <c r="N1496" s="141">
        <f>N1497+N1498+N1499</f>
        <v>2563.1999999999998</v>
      </c>
      <c r="O1496" s="141">
        <f>SUM(O1497:O1499)</f>
        <v>0</v>
      </c>
      <c r="P1496" s="141">
        <f>P1497+P1498+P1499</f>
        <v>2819.6</v>
      </c>
      <c r="Q1496" s="141">
        <f>SUM(Q1497:Q1499)</f>
        <v>0</v>
      </c>
      <c r="R1496" s="116">
        <f t="shared" si="319"/>
        <v>-69.376000000000005</v>
      </c>
      <c r="S1496" s="116">
        <f t="shared" si="327"/>
        <v>0</v>
      </c>
      <c r="T1496" s="117">
        <f t="shared" si="320"/>
        <v>2791.1</v>
      </c>
      <c r="U1496" s="117" t="e">
        <f t="shared" si="321"/>
        <v>#DIV/0!</v>
      </c>
      <c r="V1496" s="116">
        <f t="shared" si="322"/>
        <v>-227.90000000000009</v>
      </c>
      <c r="W1496" s="116">
        <f t="shared" si="323"/>
        <v>91.834760488696205</v>
      </c>
      <c r="X1496" s="116">
        <f t="shared" si="324"/>
        <v>256.40000000000009</v>
      </c>
      <c r="Y1496" s="116">
        <f t="shared" si="325"/>
        <v>110.00312109862671</v>
      </c>
      <c r="Z1496" s="180"/>
    </row>
    <row r="1497" spans="1:26" outlineLevel="1">
      <c r="A1497" s="103"/>
      <c r="B1497" s="118" t="s">
        <v>127</v>
      </c>
      <c r="C1497" s="119">
        <v>3111</v>
      </c>
      <c r="D1497" s="120"/>
      <c r="E1497" s="120"/>
      <c r="F1497" s="120">
        <v>0</v>
      </c>
      <c r="G1497" s="120"/>
      <c r="H1497" s="120">
        <v>0</v>
      </c>
      <c r="I1497" s="120"/>
      <c r="J1497" s="120"/>
      <c r="K1497" s="120"/>
      <c r="L1497" s="120">
        <v>2441.1</v>
      </c>
      <c r="M1497" s="120"/>
      <c r="N1497" s="120">
        <v>2563.1999999999998</v>
      </c>
      <c r="O1497" s="120"/>
      <c r="P1497" s="120">
        <v>2819.6</v>
      </c>
      <c r="Q1497" s="120"/>
      <c r="R1497" s="116">
        <f t="shared" si="319"/>
        <v>0</v>
      </c>
      <c r="S1497" s="116" t="e">
        <f t="shared" si="327"/>
        <v>#DIV/0!</v>
      </c>
      <c r="T1497" s="117">
        <f t="shared" si="320"/>
        <v>2441.1</v>
      </c>
      <c r="U1497" s="117" t="e">
        <f t="shared" si="321"/>
        <v>#DIV/0!</v>
      </c>
      <c r="V1497" s="116">
        <f t="shared" si="322"/>
        <v>122.09999999999991</v>
      </c>
      <c r="W1497" s="116">
        <f t="shared" si="323"/>
        <v>105.00184343124002</v>
      </c>
      <c r="X1497" s="116">
        <f t="shared" si="324"/>
        <v>256.40000000000009</v>
      </c>
      <c r="Y1497" s="116">
        <f t="shared" si="325"/>
        <v>110.00312109862671</v>
      </c>
      <c r="Z1497" s="180"/>
    </row>
    <row r="1498" spans="1:26" outlineLevel="1">
      <c r="A1498" s="103"/>
      <c r="B1498" s="118" t="s">
        <v>128</v>
      </c>
      <c r="C1498" s="119">
        <v>3112</v>
      </c>
      <c r="D1498" s="120">
        <v>69.376000000000005</v>
      </c>
      <c r="E1498" s="120"/>
      <c r="F1498" s="120">
        <v>0</v>
      </c>
      <c r="G1498" s="120"/>
      <c r="H1498" s="120">
        <v>0</v>
      </c>
      <c r="I1498" s="120"/>
      <c r="J1498" s="205"/>
      <c r="K1498" s="205"/>
      <c r="L1498" s="120">
        <v>350</v>
      </c>
      <c r="M1498" s="120"/>
      <c r="N1498" s="120"/>
      <c r="O1498" s="120"/>
      <c r="P1498" s="120"/>
      <c r="Q1498" s="120"/>
      <c r="R1498" s="116">
        <f t="shared" si="319"/>
        <v>-69.376000000000005</v>
      </c>
      <c r="S1498" s="116">
        <f t="shared" si="327"/>
        <v>0</v>
      </c>
      <c r="T1498" s="117">
        <f t="shared" si="320"/>
        <v>350</v>
      </c>
      <c r="U1498" s="117" t="e">
        <f t="shared" si="321"/>
        <v>#DIV/0!</v>
      </c>
      <c r="V1498" s="116">
        <f t="shared" si="322"/>
        <v>-350</v>
      </c>
      <c r="W1498" s="116">
        <f t="shared" si="323"/>
        <v>0</v>
      </c>
      <c r="X1498" s="116">
        <f t="shared" si="324"/>
        <v>0</v>
      </c>
      <c r="Y1498" s="116" t="e">
        <f t="shared" si="325"/>
        <v>#DIV/0!</v>
      </c>
      <c r="Z1498" s="180"/>
    </row>
    <row r="1499" spans="1:26" outlineLevel="1">
      <c r="A1499" s="103"/>
      <c r="B1499" s="118" t="s">
        <v>129</v>
      </c>
      <c r="C1499" s="119">
        <v>3113</v>
      </c>
      <c r="D1499" s="120"/>
      <c r="E1499" s="120"/>
      <c r="F1499" s="120">
        <v>0</v>
      </c>
      <c r="G1499" s="120"/>
      <c r="H1499" s="120">
        <v>0</v>
      </c>
      <c r="I1499" s="120"/>
      <c r="J1499" s="205"/>
      <c r="K1499" s="205"/>
      <c r="L1499" s="120"/>
      <c r="M1499" s="120"/>
      <c r="N1499" s="120"/>
      <c r="O1499" s="120"/>
      <c r="P1499" s="120"/>
      <c r="Q1499" s="120"/>
      <c r="R1499" s="116">
        <f t="shared" si="319"/>
        <v>0</v>
      </c>
      <c r="S1499" s="116" t="e">
        <f t="shared" si="327"/>
        <v>#DIV/0!</v>
      </c>
      <c r="T1499" s="117">
        <f t="shared" si="320"/>
        <v>0</v>
      </c>
      <c r="U1499" s="117" t="e">
        <f t="shared" si="321"/>
        <v>#DIV/0!</v>
      </c>
      <c r="V1499" s="116">
        <f t="shared" si="322"/>
        <v>0</v>
      </c>
      <c r="W1499" s="116" t="e">
        <f t="shared" si="323"/>
        <v>#DIV/0!</v>
      </c>
      <c r="X1499" s="116">
        <f t="shared" si="324"/>
        <v>0</v>
      </c>
      <c r="Y1499" s="116" t="e">
        <f t="shared" si="325"/>
        <v>#DIV/0!</v>
      </c>
      <c r="Z1499" s="180"/>
    </row>
    <row r="1500" spans="1:26" outlineLevel="1">
      <c r="A1500" s="103"/>
      <c r="B1500" s="185"/>
      <c r="C1500" s="186"/>
      <c r="D1500" s="151"/>
      <c r="E1500" s="151"/>
      <c r="F1500" s="151"/>
      <c r="G1500" s="151"/>
      <c r="H1500" s="151"/>
      <c r="I1500" s="151"/>
      <c r="J1500" s="152"/>
      <c r="K1500" s="152"/>
      <c r="L1500" s="151"/>
      <c r="M1500" s="151"/>
      <c r="N1500" s="151"/>
      <c r="O1500" s="151"/>
      <c r="P1500" s="151"/>
      <c r="Q1500" s="151"/>
      <c r="R1500" s="116">
        <f t="shared" si="319"/>
        <v>0</v>
      </c>
      <c r="S1500" s="116" t="e">
        <f t="shared" si="327"/>
        <v>#DIV/0!</v>
      </c>
      <c r="T1500" s="117">
        <f t="shared" si="320"/>
        <v>0</v>
      </c>
      <c r="U1500" s="117" t="e">
        <f t="shared" si="321"/>
        <v>#DIV/0!</v>
      </c>
      <c r="V1500" s="116">
        <f t="shared" si="322"/>
        <v>0</v>
      </c>
      <c r="W1500" s="116" t="e">
        <f t="shared" si="323"/>
        <v>#DIV/0!</v>
      </c>
      <c r="X1500" s="116">
        <f t="shared" si="324"/>
        <v>0</v>
      </c>
      <c r="Y1500" s="116" t="e">
        <f t="shared" si="325"/>
        <v>#DIV/0!</v>
      </c>
      <c r="Z1500" s="180"/>
    </row>
    <row r="1501" spans="1:26">
      <c r="A1501" s="103"/>
      <c r="B1501" s="176" t="s">
        <v>211</v>
      </c>
      <c r="C1501" s="154" t="s">
        <v>212</v>
      </c>
      <c r="D1501" s="151"/>
      <c r="E1501" s="151"/>
      <c r="F1501" s="151"/>
      <c r="G1501" s="151"/>
      <c r="H1501" s="151"/>
      <c r="I1501" s="151"/>
      <c r="J1501" s="152"/>
      <c r="K1501" s="152"/>
      <c r="L1501" s="151"/>
      <c r="M1501" s="151"/>
      <c r="N1501" s="151"/>
      <c r="O1501" s="151"/>
      <c r="P1501" s="151"/>
      <c r="Q1501" s="151"/>
      <c r="R1501" s="116">
        <f t="shared" si="319"/>
        <v>0</v>
      </c>
      <c r="S1501" s="116" t="e">
        <f t="shared" si="327"/>
        <v>#DIV/0!</v>
      </c>
      <c r="T1501" s="117">
        <f t="shared" si="320"/>
        <v>0</v>
      </c>
      <c r="U1501" s="117" t="e">
        <f t="shared" si="321"/>
        <v>#DIV/0!</v>
      </c>
      <c r="V1501" s="116">
        <f t="shared" si="322"/>
        <v>0</v>
      </c>
      <c r="W1501" s="116" t="e">
        <f t="shared" si="323"/>
        <v>#DIV/0!</v>
      </c>
      <c r="X1501" s="116">
        <f t="shared" si="324"/>
        <v>0</v>
      </c>
      <c r="Y1501" s="116" t="e">
        <f t="shared" si="325"/>
        <v>#DIV/0!</v>
      </c>
      <c r="Z1501" s="180"/>
    </row>
    <row r="1502" spans="1:26">
      <c r="A1502" s="103"/>
      <c r="B1502" s="176" t="s">
        <v>134</v>
      </c>
      <c r="C1502" s="154"/>
      <c r="D1502" s="111">
        <f t="shared" ref="D1502:Q1502" si="328">SUM(D1503:D1509,D1514:D1533)-D1522</f>
        <v>125640.93800000002</v>
      </c>
      <c r="E1502" s="111">
        <f t="shared" si="328"/>
        <v>71795.255999999994</v>
      </c>
      <c r="F1502" s="111">
        <f t="shared" si="328"/>
        <v>173888.59999999998</v>
      </c>
      <c r="G1502" s="111">
        <f t="shared" si="328"/>
        <v>134422</v>
      </c>
      <c r="H1502" s="111">
        <f t="shared" si="328"/>
        <v>186102</v>
      </c>
      <c r="I1502" s="111">
        <f t="shared" si="328"/>
        <v>134422</v>
      </c>
      <c r="J1502" s="111">
        <f t="shared" si="328"/>
        <v>40849.521999999997</v>
      </c>
      <c r="K1502" s="111">
        <f t="shared" si="328"/>
        <v>41702.016000000003</v>
      </c>
      <c r="L1502" s="111">
        <f t="shared" si="328"/>
        <v>228764</v>
      </c>
      <c r="M1502" s="111">
        <f t="shared" si="328"/>
        <v>134422</v>
      </c>
      <c r="N1502" s="111">
        <f t="shared" si="328"/>
        <v>235774</v>
      </c>
      <c r="O1502" s="111">
        <f t="shared" si="328"/>
        <v>134422</v>
      </c>
      <c r="P1502" s="111">
        <f t="shared" si="328"/>
        <v>258932.29999999996</v>
      </c>
      <c r="Q1502" s="111">
        <f t="shared" si="328"/>
        <v>134422</v>
      </c>
      <c r="R1502" s="116">
        <f t="shared" si="319"/>
        <v>48247.661999999953</v>
      </c>
      <c r="S1502" s="116">
        <f t="shared" si="327"/>
        <v>138.40122715416209</v>
      </c>
      <c r="T1502" s="117">
        <f t="shared" si="320"/>
        <v>54875.400000000023</v>
      </c>
      <c r="U1502" s="117">
        <f t="shared" si="321"/>
        <v>131.55779044744739</v>
      </c>
      <c r="V1502" s="116">
        <f t="shared" si="322"/>
        <v>7010</v>
      </c>
      <c r="W1502" s="116">
        <f t="shared" si="323"/>
        <v>103.06429333286707</v>
      </c>
      <c r="X1502" s="116">
        <f t="shared" si="324"/>
        <v>23158.299999999959</v>
      </c>
      <c r="Y1502" s="116">
        <f t="shared" si="325"/>
        <v>109.82224503125873</v>
      </c>
      <c r="Z1502" s="180"/>
    </row>
    <row r="1503" spans="1:26">
      <c r="A1503" s="103"/>
      <c r="B1503" s="118" t="s">
        <v>94</v>
      </c>
      <c r="C1503" s="119">
        <v>2111</v>
      </c>
      <c r="D1503" s="158">
        <f t="shared" ref="D1503:Q1508" si="329">SUM(D1359,D1395,D1431,D1467,)</f>
        <v>2637.114</v>
      </c>
      <c r="E1503" s="158">
        <f t="shared" si="329"/>
        <v>0</v>
      </c>
      <c r="F1503" s="158">
        <f t="shared" si="329"/>
        <v>2883.1000000000004</v>
      </c>
      <c r="G1503" s="158">
        <f t="shared" si="329"/>
        <v>0</v>
      </c>
      <c r="H1503" s="158">
        <f t="shared" si="329"/>
        <v>2883.1000000000004</v>
      </c>
      <c r="I1503" s="158">
        <f t="shared" si="329"/>
        <v>0</v>
      </c>
      <c r="J1503" s="158">
        <f t="shared" si="329"/>
        <v>888.2</v>
      </c>
      <c r="K1503" s="158">
        <f t="shared" si="329"/>
        <v>0</v>
      </c>
      <c r="L1503" s="158">
        <f t="shared" si="329"/>
        <v>2860.1</v>
      </c>
      <c r="M1503" s="158">
        <f t="shared" si="329"/>
        <v>0</v>
      </c>
      <c r="N1503" s="158">
        <f t="shared" si="329"/>
        <v>17602.5</v>
      </c>
      <c r="O1503" s="158">
        <f t="shared" si="329"/>
        <v>0</v>
      </c>
      <c r="P1503" s="158">
        <f t="shared" si="329"/>
        <v>19362.8</v>
      </c>
      <c r="Q1503" s="158">
        <f t="shared" si="329"/>
        <v>0</v>
      </c>
      <c r="R1503" s="116">
        <f t="shared" si="319"/>
        <v>245.98600000000033</v>
      </c>
      <c r="S1503" s="116">
        <f t="shared" si="327"/>
        <v>109.32784854958871</v>
      </c>
      <c r="T1503" s="117">
        <f t="shared" si="320"/>
        <v>-23.000000000000455</v>
      </c>
      <c r="U1503" s="117">
        <f t="shared" si="321"/>
        <v>99.202247580729065</v>
      </c>
      <c r="V1503" s="116">
        <f t="shared" si="322"/>
        <v>14742.4</v>
      </c>
      <c r="W1503" s="116">
        <f t="shared" si="323"/>
        <v>615.45050872347122</v>
      </c>
      <c r="X1503" s="116">
        <f t="shared" si="324"/>
        <v>1760.2999999999993</v>
      </c>
      <c r="Y1503" s="116">
        <f t="shared" si="325"/>
        <v>110.00028405056099</v>
      </c>
      <c r="Z1503" s="180"/>
    </row>
    <row r="1504" spans="1:26">
      <c r="A1504" s="103"/>
      <c r="B1504" s="118" t="s">
        <v>135</v>
      </c>
      <c r="C1504" s="119">
        <v>2121</v>
      </c>
      <c r="D1504" s="158">
        <f t="shared" si="329"/>
        <v>372.2</v>
      </c>
      <c r="E1504" s="158">
        <f t="shared" si="329"/>
        <v>0</v>
      </c>
      <c r="F1504" s="158">
        <f t="shared" si="329"/>
        <v>426.8</v>
      </c>
      <c r="G1504" s="158">
        <f t="shared" si="329"/>
        <v>0</v>
      </c>
      <c r="H1504" s="158">
        <f t="shared" si="329"/>
        <v>426.8</v>
      </c>
      <c r="I1504" s="158">
        <f t="shared" si="329"/>
        <v>0</v>
      </c>
      <c r="J1504" s="158">
        <f t="shared" si="329"/>
        <v>132</v>
      </c>
      <c r="K1504" s="158">
        <f t="shared" si="329"/>
        <v>0</v>
      </c>
      <c r="L1504" s="158">
        <f t="shared" si="329"/>
        <v>422.9</v>
      </c>
      <c r="M1504" s="158">
        <f t="shared" si="329"/>
        <v>0</v>
      </c>
      <c r="N1504" s="158">
        <f t="shared" si="329"/>
        <v>3036.5</v>
      </c>
      <c r="O1504" s="158">
        <f t="shared" si="329"/>
        <v>0</v>
      </c>
      <c r="P1504" s="158">
        <f t="shared" si="329"/>
        <v>3340.1</v>
      </c>
      <c r="Q1504" s="158">
        <f t="shared" si="329"/>
        <v>0</v>
      </c>
      <c r="R1504" s="116">
        <f t="shared" si="319"/>
        <v>54.600000000000023</v>
      </c>
      <c r="S1504" s="116">
        <f t="shared" si="327"/>
        <v>114.66953250940355</v>
      </c>
      <c r="T1504" s="117">
        <f t="shared" si="320"/>
        <v>-3.9000000000000341</v>
      </c>
      <c r="U1504" s="117">
        <f t="shared" si="321"/>
        <v>99.086223055295207</v>
      </c>
      <c r="V1504" s="116">
        <f t="shared" si="322"/>
        <v>2613.6</v>
      </c>
      <c r="W1504" s="116">
        <f t="shared" si="323"/>
        <v>718.01844407661383</v>
      </c>
      <c r="X1504" s="116">
        <f t="shared" si="324"/>
        <v>303.59999999999991</v>
      </c>
      <c r="Y1504" s="116">
        <f t="shared" si="325"/>
        <v>109.99835336736375</v>
      </c>
      <c r="Z1504" s="180"/>
    </row>
    <row r="1505" spans="1:254">
      <c r="A1505" s="103"/>
      <c r="B1505" s="160" t="s">
        <v>96</v>
      </c>
      <c r="C1505" s="119">
        <v>2211</v>
      </c>
      <c r="D1505" s="158">
        <f t="shared" si="329"/>
        <v>424.291</v>
      </c>
      <c r="E1505" s="158">
        <f t="shared" si="329"/>
        <v>0</v>
      </c>
      <c r="F1505" s="158">
        <f t="shared" si="329"/>
        <v>914.8</v>
      </c>
      <c r="G1505" s="158">
        <f t="shared" si="329"/>
        <v>0</v>
      </c>
      <c r="H1505" s="158">
        <f t="shared" si="329"/>
        <v>1049.8</v>
      </c>
      <c r="I1505" s="158">
        <f t="shared" si="329"/>
        <v>0</v>
      </c>
      <c r="J1505" s="158">
        <f t="shared" si="329"/>
        <v>86.26</v>
      </c>
      <c r="K1505" s="158">
        <f t="shared" si="329"/>
        <v>0</v>
      </c>
      <c r="L1505" s="158">
        <f t="shared" si="329"/>
        <v>964.8</v>
      </c>
      <c r="M1505" s="158">
        <f t="shared" si="329"/>
        <v>0</v>
      </c>
      <c r="N1505" s="158">
        <f t="shared" si="329"/>
        <v>792.7</v>
      </c>
      <c r="O1505" s="158">
        <f t="shared" si="329"/>
        <v>0</v>
      </c>
      <c r="P1505" s="158">
        <f t="shared" si="329"/>
        <v>872</v>
      </c>
      <c r="Q1505" s="158">
        <f t="shared" si="329"/>
        <v>0</v>
      </c>
      <c r="R1505" s="116">
        <f t="shared" si="319"/>
        <v>490.50899999999996</v>
      </c>
      <c r="S1505" s="116">
        <f t="shared" si="327"/>
        <v>215.6067415995154</v>
      </c>
      <c r="T1505" s="117">
        <f t="shared" si="320"/>
        <v>50</v>
      </c>
      <c r="U1505" s="117">
        <f t="shared" si="321"/>
        <v>105.46567555749891</v>
      </c>
      <c r="V1505" s="116">
        <f t="shared" si="322"/>
        <v>-172.09999999999991</v>
      </c>
      <c r="W1505" s="116">
        <f t="shared" si="323"/>
        <v>82.162106135986747</v>
      </c>
      <c r="X1505" s="116">
        <f t="shared" si="324"/>
        <v>79.299999999999955</v>
      </c>
      <c r="Y1505" s="116">
        <f t="shared" si="325"/>
        <v>110.00378453387157</v>
      </c>
      <c r="Z1505" s="180"/>
    </row>
    <row r="1506" spans="1:254">
      <c r="A1506" s="103"/>
      <c r="B1506" s="122" t="s">
        <v>97</v>
      </c>
      <c r="C1506" s="119">
        <v>2212</v>
      </c>
      <c r="D1506" s="158">
        <f t="shared" si="329"/>
        <v>572.5</v>
      </c>
      <c r="E1506" s="158">
        <f t="shared" si="329"/>
        <v>0</v>
      </c>
      <c r="F1506" s="158">
        <f t="shared" si="329"/>
        <v>709</v>
      </c>
      <c r="G1506" s="158">
        <f t="shared" si="329"/>
        <v>0</v>
      </c>
      <c r="H1506" s="158">
        <f t="shared" si="329"/>
        <v>962.4</v>
      </c>
      <c r="I1506" s="158">
        <f t="shared" si="329"/>
        <v>0</v>
      </c>
      <c r="J1506" s="158">
        <f t="shared" si="329"/>
        <v>240.3</v>
      </c>
      <c r="K1506" s="158">
        <f t="shared" si="329"/>
        <v>0</v>
      </c>
      <c r="L1506" s="158">
        <f t="shared" si="329"/>
        <v>702.1</v>
      </c>
      <c r="M1506" s="158">
        <f t="shared" si="329"/>
        <v>0</v>
      </c>
      <c r="N1506" s="158">
        <f t="shared" si="329"/>
        <v>724.4</v>
      </c>
      <c r="O1506" s="158">
        <f t="shared" si="329"/>
        <v>0</v>
      </c>
      <c r="P1506" s="158">
        <f t="shared" si="329"/>
        <v>796.4</v>
      </c>
      <c r="Q1506" s="158">
        <f t="shared" si="329"/>
        <v>0</v>
      </c>
      <c r="R1506" s="116">
        <f t="shared" si="319"/>
        <v>136.5</v>
      </c>
      <c r="S1506" s="116">
        <f t="shared" si="327"/>
        <v>123.84279475982534</v>
      </c>
      <c r="T1506" s="117">
        <f t="shared" si="320"/>
        <v>-6.8999999999999773</v>
      </c>
      <c r="U1506" s="117">
        <f t="shared" si="321"/>
        <v>99.026798307475318</v>
      </c>
      <c r="V1506" s="116">
        <f t="shared" si="322"/>
        <v>22.299999999999955</v>
      </c>
      <c r="W1506" s="116">
        <f t="shared" si="323"/>
        <v>103.17618572852869</v>
      </c>
      <c r="X1506" s="116">
        <f t="shared" si="324"/>
        <v>72</v>
      </c>
      <c r="Y1506" s="116">
        <f t="shared" si="325"/>
        <v>109.93926007730536</v>
      </c>
      <c r="Z1506" s="180"/>
    </row>
    <row r="1507" spans="1:254">
      <c r="A1507" s="103"/>
      <c r="B1507" s="118" t="s">
        <v>98</v>
      </c>
      <c r="C1507" s="119">
        <v>2213</v>
      </c>
      <c r="D1507" s="158">
        <f t="shared" si="329"/>
        <v>0</v>
      </c>
      <c r="E1507" s="158">
        <f t="shared" si="329"/>
        <v>0</v>
      </c>
      <c r="F1507" s="158">
        <f t="shared" si="329"/>
        <v>0</v>
      </c>
      <c r="G1507" s="158">
        <f t="shared" si="329"/>
        <v>0</v>
      </c>
      <c r="H1507" s="158">
        <f t="shared" si="329"/>
        <v>0</v>
      </c>
      <c r="I1507" s="158">
        <f t="shared" si="329"/>
        <v>0</v>
      </c>
      <c r="J1507" s="158">
        <f t="shared" si="329"/>
        <v>0</v>
      </c>
      <c r="K1507" s="158">
        <f t="shared" si="329"/>
        <v>0</v>
      </c>
      <c r="L1507" s="158">
        <f t="shared" si="329"/>
        <v>0</v>
      </c>
      <c r="M1507" s="158">
        <f t="shared" si="329"/>
        <v>0</v>
      </c>
      <c r="N1507" s="158">
        <f t="shared" si="329"/>
        <v>0</v>
      </c>
      <c r="O1507" s="158">
        <f t="shared" si="329"/>
        <v>0</v>
      </c>
      <c r="P1507" s="158">
        <f t="shared" si="329"/>
        <v>0</v>
      </c>
      <c r="Q1507" s="158">
        <f t="shared" si="329"/>
        <v>0</v>
      </c>
      <c r="R1507" s="116">
        <f t="shared" si="319"/>
        <v>0</v>
      </c>
      <c r="S1507" s="116" t="e">
        <f t="shared" si="327"/>
        <v>#DIV/0!</v>
      </c>
      <c r="T1507" s="117">
        <f t="shared" si="320"/>
        <v>0</v>
      </c>
      <c r="U1507" s="117" t="e">
        <f t="shared" si="321"/>
        <v>#DIV/0!</v>
      </c>
      <c r="V1507" s="116">
        <f t="shared" si="322"/>
        <v>0</v>
      </c>
      <c r="W1507" s="116" t="e">
        <f t="shared" si="323"/>
        <v>#DIV/0!</v>
      </c>
      <c r="X1507" s="116">
        <f t="shared" si="324"/>
        <v>0</v>
      </c>
      <c r="Y1507" s="116" t="e">
        <f t="shared" si="325"/>
        <v>#DIV/0!</v>
      </c>
      <c r="Z1507" s="180"/>
    </row>
    <row r="1508" spans="1:254">
      <c r="A1508" s="103"/>
      <c r="B1508" s="118" t="s">
        <v>99</v>
      </c>
      <c r="C1508" s="119">
        <v>2214</v>
      </c>
      <c r="D1508" s="158">
        <f t="shared" si="329"/>
        <v>137.6</v>
      </c>
      <c r="E1508" s="158">
        <f t="shared" si="329"/>
        <v>0</v>
      </c>
      <c r="F1508" s="158">
        <f t="shared" si="329"/>
        <v>197.8</v>
      </c>
      <c r="G1508" s="158">
        <f t="shared" si="329"/>
        <v>0</v>
      </c>
      <c r="H1508" s="158">
        <f t="shared" si="329"/>
        <v>194.3</v>
      </c>
      <c r="I1508" s="158">
        <f t="shared" si="329"/>
        <v>0</v>
      </c>
      <c r="J1508" s="158">
        <f t="shared" si="329"/>
        <v>40.686999999999998</v>
      </c>
      <c r="K1508" s="158">
        <f t="shared" si="329"/>
        <v>0</v>
      </c>
      <c r="L1508" s="158">
        <f t="shared" si="329"/>
        <v>197.8</v>
      </c>
      <c r="M1508" s="158">
        <f t="shared" si="329"/>
        <v>0</v>
      </c>
      <c r="N1508" s="158">
        <f t="shared" si="329"/>
        <v>191.7</v>
      </c>
      <c r="O1508" s="158">
        <f t="shared" si="329"/>
        <v>0</v>
      </c>
      <c r="P1508" s="158">
        <f t="shared" si="329"/>
        <v>210.9</v>
      </c>
      <c r="Q1508" s="158">
        <f t="shared" si="329"/>
        <v>0</v>
      </c>
      <c r="R1508" s="116">
        <f t="shared" si="319"/>
        <v>60.200000000000017</v>
      </c>
      <c r="S1508" s="116">
        <f t="shared" si="327"/>
        <v>143.75000000000003</v>
      </c>
      <c r="T1508" s="117">
        <f t="shared" si="320"/>
        <v>0</v>
      </c>
      <c r="U1508" s="117">
        <f t="shared" si="321"/>
        <v>100</v>
      </c>
      <c r="V1508" s="116">
        <f t="shared" si="322"/>
        <v>-6.1000000000000227</v>
      </c>
      <c r="W1508" s="116">
        <f t="shared" si="323"/>
        <v>96.916076845298278</v>
      </c>
      <c r="X1508" s="116">
        <f t="shared" si="324"/>
        <v>19.200000000000017</v>
      </c>
      <c r="Y1508" s="116">
        <f t="shared" si="325"/>
        <v>110.01564945226919</v>
      </c>
      <c r="Z1508" s="180"/>
    </row>
    <row r="1509" spans="1:254">
      <c r="A1509" s="103"/>
      <c r="B1509" s="161" t="s">
        <v>100</v>
      </c>
      <c r="C1509" s="124">
        <v>2215</v>
      </c>
      <c r="D1509" s="163">
        <f t="shared" ref="D1509:Q1509" si="330">D1510+D1511+D1512+D1513</f>
        <v>6790.7759999999998</v>
      </c>
      <c r="E1509" s="163">
        <f t="shared" si="330"/>
        <v>0</v>
      </c>
      <c r="F1509" s="163">
        <f t="shared" si="330"/>
        <v>12957.199999999999</v>
      </c>
      <c r="G1509" s="163">
        <f t="shared" si="330"/>
        <v>0</v>
      </c>
      <c r="H1509" s="163">
        <f t="shared" si="330"/>
        <v>12253.699999999999</v>
      </c>
      <c r="I1509" s="163">
        <f t="shared" si="330"/>
        <v>0</v>
      </c>
      <c r="J1509" s="163">
        <f t="shared" si="330"/>
        <v>4141.4279999999999</v>
      </c>
      <c r="K1509" s="163">
        <f t="shared" si="330"/>
        <v>0</v>
      </c>
      <c r="L1509" s="163">
        <f t="shared" si="330"/>
        <v>15592.2</v>
      </c>
      <c r="M1509" s="163">
        <f t="shared" si="330"/>
        <v>0</v>
      </c>
      <c r="N1509" s="163">
        <f t="shared" si="330"/>
        <v>14693.5</v>
      </c>
      <c r="O1509" s="163">
        <f t="shared" si="330"/>
        <v>0</v>
      </c>
      <c r="P1509" s="163">
        <f t="shared" si="330"/>
        <v>16162.900000000001</v>
      </c>
      <c r="Q1509" s="163">
        <f t="shared" si="330"/>
        <v>0</v>
      </c>
      <c r="R1509" s="116">
        <f t="shared" si="319"/>
        <v>6166.4239999999991</v>
      </c>
      <c r="S1509" s="116">
        <f t="shared" si="327"/>
        <v>190.80588138969682</v>
      </c>
      <c r="T1509" s="117">
        <f t="shared" si="320"/>
        <v>2635.0000000000018</v>
      </c>
      <c r="U1509" s="117">
        <f t="shared" si="321"/>
        <v>120.33618374340136</v>
      </c>
      <c r="V1509" s="116">
        <f t="shared" si="322"/>
        <v>-898.70000000000073</v>
      </c>
      <c r="W1509" s="116">
        <f t="shared" si="323"/>
        <v>94.236220674439778</v>
      </c>
      <c r="X1509" s="116">
        <f t="shared" si="324"/>
        <v>1469.4000000000015</v>
      </c>
      <c r="Y1509" s="116">
        <f t="shared" si="325"/>
        <v>110.00034028652126</v>
      </c>
      <c r="Z1509" s="180"/>
    </row>
    <row r="1510" spans="1:254">
      <c r="A1510" s="103"/>
      <c r="B1510" s="126" t="s">
        <v>136</v>
      </c>
      <c r="C1510" s="119">
        <v>22151</v>
      </c>
      <c r="D1510" s="158">
        <f t="shared" ref="D1510:Q1519" si="331">SUM(D1366,D1402,D1438,D1474,)</f>
        <v>61.3</v>
      </c>
      <c r="E1510" s="158">
        <f t="shared" si="331"/>
        <v>0</v>
      </c>
      <c r="F1510" s="158">
        <f t="shared" si="331"/>
        <v>160</v>
      </c>
      <c r="G1510" s="158">
        <f t="shared" si="331"/>
        <v>0</v>
      </c>
      <c r="H1510" s="158">
        <f t="shared" si="331"/>
        <v>0</v>
      </c>
      <c r="I1510" s="158">
        <f t="shared" si="331"/>
        <v>0</v>
      </c>
      <c r="J1510" s="158">
        <f t="shared" si="331"/>
        <v>19.2</v>
      </c>
      <c r="K1510" s="158">
        <f t="shared" si="331"/>
        <v>0</v>
      </c>
      <c r="L1510" s="158">
        <f t="shared" si="331"/>
        <v>160</v>
      </c>
      <c r="M1510" s="158">
        <f t="shared" si="331"/>
        <v>0</v>
      </c>
      <c r="N1510" s="158">
        <f t="shared" si="331"/>
        <v>168</v>
      </c>
      <c r="O1510" s="158">
        <f t="shared" si="331"/>
        <v>0</v>
      </c>
      <c r="P1510" s="158">
        <f t="shared" si="331"/>
        <v>184.8</v>
      </c>
      <c r="Q1510" s="158">
        <f t="shared" si="331"/>
        <v>0</v>
      </c>
      <c r="R1510" s="116">
        <f t="shared" si="319"/>
        <v>98.7</v>
      </c>
      <c r="S1510" s="116">
        <f t="shared" si="327"/>
        <v>261.01141924959217</v>
      </c>
      <c r="T1510" s="117">
        <f t="shared" si="320"/>
        <v>0</v>
      </c>
      <c r="U1510" s="117">
        <f t="shared" si="321"/>
        <v>100</v>
      </c>
      <c r="V1510" s="116">
        <f t="shared" si="322"/>
        <v>8</v>
      </c>
      <c r="W1510" s="116">
        <f t="shared" si="323"/>
        <v>105</v>
      </c>
      <c r="X1510" s="116">
        <f t="shared" si="324"/>
        <v>16.800000000000011</v>
      </c>
      <c r="Y1510" s="116">
        <f t="shared" si="325"/>
        <v>110.00000000000001</v>
      </c>
      <c r="Z1510" s="180"/>
    </row>
    <row r="1511" spans="1:254">
      <c r="A1511" s="103"/>
      <c r="B1511" s="126" t="s">
        <v>137</v>
      </c>
      <c r="C1511" s="119">
        <v>22152</v>
      </c>
      <c r="D1511" s="158">
        <f t="shared" si="331"/>
        <v>3857.5</v>
      </c>
      <c r="E1511" s="158">
        <f t="shared" si="331"/>
        <v>0</v>
      </c>
      <c r="F1511" s="158">
        <f t="shared" si="331"/>
        <v>7236.5999999999995</v>
      </c>
      <c r="G1511" s="158">
        <f t="shared" si="331"/>
        <v>0</v>
      </c>
      <c r="H1511" s="158">
        <f t="shared" si="331"/>
        <v>0</v>
      </c>
      <c r="I1511" s="158">
        <f t="shared" si="331"/>
        <v>0</v>
      </c>
      <c r="J1511" s="158">
        <f t="shared" si="331"/>
        <v>2085.8000000000002</v>
      </c>
      <c r="K1511" s="158">
        <f t="shared" si="331"/>
        <v>0</v>
      </c>
      <c r="L1511" s="158">
        <f t="shared" si="331"/>
        <v>7466.4</v>
      </c>
      <c r="M1511" s="158">
        <f t="shared" si="331"/>
        <v>0</v>
      </c>
      <c r="N1511" s="158">
        <f t="shared" si="331"/>
        <v>5767.2000000000007</v>
      </c>
      <c r="O1511" s="158">
        <f t="shared" si="331"/>
        <v>0</v>
      </c>
      <c r="P1511" s="158">
        <f t="shared" si="331"/>
        <v>6343.9000000000005</v>
      </c>
      <c r="Q1511" s="158">
        <f t="shared" si="331"/>
        <v>0</v>
      </c>
      <c r="R1511" s="116">
        <f t="shared" si="319"/>
        <v>3379.0999999999995</v>
      </c>
      <c r="S1511" s="116">
        <f t="shared" si="327"/>
        <v>187.59818535320804</v>
      </c>
      <c r="T1511" s="117">
        <f t="shared" si="320"/>
        <v>229.80000000000018</v>
      </c>
      <c r="U1511" s="117">
        <f t="shared" si="321"/>
        <v>103.17552441754417</v>
      </c>
      <c r="V1511" s="116">
        <f t="shared" si="322"/>
        <v>-1699.1999999999989</v>
      </c>
      <c r="W1511" s="116">
        <f t="shared" si="323"/>
        <v>77.242044358727114</v>
      </c>
      <c r="X1511" s="116">
        <f t="shared" si="324"/>
        <v>576.69999999999982</v>
      </c>
      <c r="Y1511" s="116">
        <f t="shared" si="325"/>
        <v>109.99965321126371</v>
      </c>
      <c r="Z1511" s="180"/>
    </row>
    <row r="1512" spans="1:254">
      <c r="A1512" s="103"/>
      <c r="B1512" s="126" t="s">
        <v>103</v>
      </c>
      <c r="C1512" s="119">
        <v>22153</v>
      </c>
      <c r="D1512" s="158">
        <f t="shared" si="331"/>
        <v>0</v>
      </c>
      <c r="E1512" s="158">
        <f t="shared" si="331"/>
        <v>0</v>
      </c>
      <c r="F1512" s="158">
        <f t="shared" si="331"/>
        <v>0</v>
      </c>
      <c r="G1512" s="158">
        <f t="shared" si="331"/>
        <v>0</v>
      </c>
      <c r="H1512" s="158">
        <f t="shared" si="331"/>
        <v>0</v>
      </c>
      <c r="I1512" s="158">
        <f t="shared" si="331"/>
        <v>0</v>
      </c>
      <c r="J1512" s="158">
        <f t="shared" si="331"/>
        <v>0</v>
      </c>
      <c r="K1512" s="158">
        <f t="shared" si="331"/>
        <v>0</v>
      </c>
      <c r="L1512" s="158">
        <f t="shared" si="331"/>
        <v>0</v>
      </c>
      <c r="M1512" s="158">
        <f t="shared" si="331"/>
        <v>0</v>
      </c>
      <c r="N1512" s="158">
        <f t="shared" si="331"/>
        <v>0</v>
      </c>
      <c r="O1512" s="158">
        <f t="shared" si="331"/>
        <v>0</v>
      </c>
      <c r="P1512" s="158">
        <f t="shared" si="331"/>
        <v>0</v>
      </c>
      <c r="Q1512" s="158">
        <f t="shared" si="331"/>
        <v>0</v>
      </c>
      <c r="R1512" s="116">
        <f t="shared" si="319"/>
        <v>0</v>
      </c>
      <c r="S1512" s="116" t="e">
        <f t="shared" si="327"/>
        <v>#DIV/0!</v>
      </c>
      <c r="T1512" s="117">
        <f t="shared" si="320"/>
        <v>0</v>
      </c>
      <c r="U1512" s="117" t="e">
        <f t="shared" si="321"/>
        <v>#DIV/0!</v>
      </c>
      <c r="V1512" s="116">
        <f t="shared" si="322"/>
        <v>0</v>
      </c>
      <c r="W1512" s="116" t="e">
        <f t="shared" si="323"/>
        <v>#DIV/0!</v>
      </c>
      <c r="X1512" s="116">
        <f t="shared" si="324"/>
        <v>0</v>
      </c>
      <c r="Y1512" s="116" t="e">
        <f t="shared" si="325"/>
        <v>#DIV/0!</v>
      </c>
      <c r="Z1512" s="180"/>
    </row>
    <row r="1513" spans="1:254">
      <c r="A1513" s="103"/>
      <c r="B1513" s="126" t="s">
        <v>138</v>
      </c>
      <c r="C1513" s="119">
        <v>22154</v>
      </c>
      <c r="D1513" s="158">
        <f t="shared" si="331"/>
        <v>2871.9760000000001</v>
      </c>
      <c r="E1513" s="158">
        <f t="shared" si="331"/>
        <v>0</v>
      </c>
      <c r="F1513" s="158">
        <f t="shared" si="331"/>
        <v>5560.5999999999995</v>
      </c>
      <c r="G1513" s="158">
        <f t="shared" si="331"/>
        <v>0</v>
      </c>
      <c r="H1513" s="158">
        <f t="shared" si="331"/>
        <v>12253.699999999999</v>
      </c>
      <c r="I1513" s="158">
        <f t="shared" si="331"/>
        <v>0</v>
      </c>
      <c r="J1513" s="158">
        <f t="shared" si="331"/>
        <v>2036.4280000000001</v>
      </c>
      <c r="K1513" s="158">
        <f t="shared" si="331"/>
        <v>0</v>
      </c>
      <c r="L1513" s="158">
        <f t="shared" si="331"/>
        <v>7965.8</v>
      </c>
      <c r="M1513" s="158">
        <f t="shared" si="331"/>
        <v>0</v>
      </c>
      <c r="N1513" s="158">
        <f t="shared" si="331"/>
        <v>8758.2999999999993</v>
      </c>
      <c r="O1513" s="158">
        <f t="shared" si="331"/>
        <v>0</v>
      </c>
      <c r="P1513" s="158">
        <f t="shared" si="331"/>
        <v>9634.2000000000007</v>
      </c>
      <c r="Q1513" s="158">
        <f t="shared" si="331"/>
        <v>0</v>
      </c>
      <c r="R1513" s="116">
        <f t="shared" si="319"/>
        <v>2688.6239999999993</v>
      </c>
      <c r="S1513" s="116">
        <f t="shared" si="327"/>
        <v>193.61582408766645</v>
      </c>
      <c r="T1513" s="117">
        <f t="shared" si="320"/>
        <v>2405.2000000000007</v>
      </c>
      <c r="U1513" s="117">
        <f t="shared" si="321"/>
        <v>143.25432507283389</v>
      </c>
      <c r="V1513" s="116">
        <f t="shared" si="322"/>
        <v>792.49999999999909</v>
      </c>
      <c r="W1513" s="116">
        <f t="shared" si="323"/>
        <v>109.94878103894146</v>
      </c>
      <c r="X1513" s="116">
        <f t="shared" si="324"/>
        <v>875.90000000000146</v>
      </c>
      <c r="Y1513" s="116">
        <f t="shared" si="325"/>
        <v>110.00079924186201</v>
      </c>
      <c r="Z1513" s="180"/>
    </row>
    <row r="1514" spans="1:254">
      <c r="A1514" s="103"/>
      <c r="B1514" s="122" t="s">
        <v>105</v>
      </c>
      <c r="C1514" s="119">
        <v>2217</v>
      </c>
      <c r="D1514" s="158">
        <f t="shared" si="331"/>
        <v>10</v>
      </c>
      <c r="E1514" s="158">
        <f t="shared" si="331"/>
        <v>0</v>
      </c>
      <c r="F1514" s="158">
        <f t="shared" si="331"/>
        <v>155</v>
      </c>
      <c r="G1514" s="158">
        <f t="shared" si="331"/>
        <v>0</v>
      </c>
      <c r="H1514" s="158">
        <f t="shared" si="331"/>
        <v>155</v>
      </c>
      <c r="I1514" s="158">
        <f t="shared" si="331"/>
        <v>0</v>
      </c>
      <c r="J1514" s="158">
        <f t="shared" si="331"/>
        <v>0</v>
      </c>
      <c r="K1514" s="158">
        <f t="shared" si="331"/>
        <v>0</v>
      </c>
      <c r="L1514" s="158">
        <f t="shared" si="331"/>
        <v>155</v>
      </c>
      <c r="M1514" s="158">
        <f t="shared" si="331"/>
        <v>0</v>
      </c>
      <c r="N1514" s="158">
        <f t="shared" si="331"/>
        <v>147</v>
      </c>
      <c r="O1514" s="158">
        <f t="shared" si="331"/>
        <v>0</v>
      </c>
      <c r="P1514" s="158">
        <f t="shared" si="331"/>
        <v>161.69999999999999</v>
      </c>
      <c r="Q1514" s="158">
        <f t="shared" si="331"/>
        <v>0</v>
      </c>
      <c r="R1514" s="116">
        <f t="shared" si="319"/>
        <v>145</v>
      </c>
      <c r="S1514" s="116">
        <f t="shared" si="327"/>
        <v>1550</v>
      </c>
      <c r="T1514" s="117">
        <f t="shared" si="320"/>
        <v>0</v>
      </c>
      <c r="U1514" s="117">
        <f t="shared" si="321"/>
        <v>100</v>
      </c>
      <c r="V1514" s="116">
        <f t="shared" si="322"/>
        <v>-8</v>
      </c>
      <c r="W1514" s="116">
        <f t="shared" si="323"/>
        <v>94.838709677419359</v>
      </c>
      <c r="X1514" s="116">
        <f t="shared" si="324"/>
        <v>14.699999999999989</v>
      </c>
      <c r="Y1514" s="116">
        <f t="shared" si="325"/>
        <v>109.99999999999999</v>
      </c>
      <c r="Z1514" s="180"/>
    </row>
    <row r="1515" spans="1:254">
      <c r="A1515" s="103"/>
      <c r="B1515" s="118" t="s">
        <v>106</v>
      </c>
      <c r="C1515" s="119">
        <v>2218</v>
      </c>
      <c r="D1515" s="158">
        <f t="shared" si="331"/>
        <v>22604.718000000001</v>
      </c>
      <c r="E1515" s="158">
        <f t="shared" si="331"/>
        <v>70073.645000000004</v>
      </c>
      <c r="F1515" s="158">
        <f t="shared" si="331"/>
        <v>10608</v>
      </c>
      <c r="G1515" s="158">
        <f t="shared" si="331"/>
        <v>123692</v>
      </c>
      <c r="H1515" s="158">
        <f t="shared" si="331"/>
        <v>15874.7</v>
      </c>
      <c r="I1515" s="158">
        <f t="shared" si="331"/>
        <v>123692</v>
      </c>
      <c r="J1515" s="158">
        <f t="shared" si="331"/>
        <v>6662.1610000000001</v>
      </c>
      <c r="K1515" s="158">
        <f t="shared" si="331"/>
        <v>41551.766000000003</v>
      </c>
      <c r="L1515" s="158">
        <f t="shared" si="331"/>
        <v>31416.7</v>
      </c>
      <c r="M1515" s="158">
        <f t="shared" si="331"/>
        <v>123692</v>
      </c>
      <c r="N1515" s="158">
        <f t="shared" si="331"/>
        <v>30956.5</v>
      </c>
      <c r="O1515" s="158">
        <f t="shared" si="331"/>
        <v>123692</v>
      </c>
      <c r="P1515" s="158">
        <f t="shared" si="331"/>
        <v>34052.199999999997</v>
      </c>
      <c r="Q1515" s="158">
        <f t="shared" si="331"/>
        <v>123692</v>
      </c>
      <c r="R1515" s="116">
        <f t="shared" si="319"/>
        <v>-11996.718000000001</v>
      </c>
      <c r="S1515" s="116">
        <f t="shared" si="327"/>
        <v>46.928256304723639</v>
      </c>
      <c r="T1515" s="117">
        <f t="shared" si="320"/>
        <v>20808.7</v>
      </c>
      <c r="U1515" s="117">
        <f t="shared" si="321"/>
        <v>296.16044494720967</v>
      </c>
      <c r="V1515" s="116">
        <f t="shared" si="322"/>
        <v>-460.20000000000073</v>
      </c>
      <c r="W1515" s="116">
        <f t="shared" si="323"/>
        <v>98.535173967985173</v>
      </c>
      <c r="X1515" s="116">
        <f t="shared" si="324"/>
        <v>3095.6999999999971</v>
      </c>
      <c r="Y1515" s="116">
        <f t="shared" si="325"/>
        <v>110.00016151696734</v>
      </c>
      <c r="Z1515" s="180"/>
    </row>
    <row r="1516" spans="1:254">
      <c r="A1516" s="103"/>
      <c r="B1516" s="118" t="s">
        <v>139</v>
      </c>
      <c r="C1516" s="119">
        <v>2221</v>
      </c>
      <c r="D1516" s="158">
        <f t="shared" si="331"/>
        <v>6377.2150000000001</v>
      </c>
      <c r="E1516" s="158">
        <f t="shared" si="331"/>
        <v>811.52099999999996</v>
      </c>
      <c r="F1516" s="158">
        <f t="shared" si="331"/>
        <v>11316.399999999998</v>
      </c>
      <c r="G1516" s="158">
        <f t="shared" si="331"/>
        <v>3576.6</v>
      </c>
      <c r="H1516" s="158">
        <f t="shared" si="331"/>
        <v>11653.699999999999</v>
      </c>
      <c r="I1516" s="158">
        <f t="shared" si="331"/>
        <v>3576.6</v>
      </c>
      <c r="J1516" s="158">
        <f t="shared" si="331"/>
        <v>165</v>
      </c>
      <c r="K1516" s="158">
        <f t="shared" si="331"/>
        <v>0</v>
      </c>
      <c r="L1516" s="158">
        <f t="shared" si="331"/>
        <v>13849.5</v>
      </c>
      <c r="M1516" s="158">
        <f t="shared" si="331"/>
        <v>3576.6</v>
      </c>
      <c r="N1516" s="158">
        <f t="shared" si="331"/>
        <v>14357.1</v>
      </c>
      <c r="O1516" s="158">
        <f t="shared" si="331"/>
        <v>3576.6</v>
      </c>
      <c r="P1516" s="158">
        <f t="shared" si="331"/>
        <v>15792.900000000001</v>
      </c>
      <c r="Q1516" s="158">
        <f t="shared" si="331"/>
        <v>3576.6</v>
      </c>
      <c r="R1516" s="116">
        <f t="shared" si="319"/>
        <v>4939.1849999999977</v>
      </c>
      <c r="S1516" s="116">
        <f t="shared" si="327"/>
        <v>177.45050151202361</v>
      </c>
      <c r="T1516" s="117">
        <f t="shared" si="320"/>
        <v>2533.1000000000022</v>
      </c>
      <c r="U1516" s="117">
        <f t="shared" si="321"/>
        <v>122.38432717118522</v>
      </c>
      <c r="V1516" s="116">
        <f t="shared" si="322"/>
        <v>507.60000000000036</v>
      </c>
      <c r="W1516" s="116">
        <f t="shared" si="323"/>
        <v>103.66511426405285</v>
      </c>
      <c r="X1516" s="116">
        <f t="shared" si="324"/>
        <v>1435.8000000000011</v>
      </c>
      <c r="Y1516" s="116">
        <f t="shared" si="325"/>
        <v>110.00062686754291</v>
      </c>
      <c r="Z1516" s="180"/>
    </row>
    <row r="1517" spans="1:254" ht="25.5">
      <c r="A1517" s="103"/>
      <c r="B1517" s="128" t="s">
        <v>108</v>
      </c>
      <c r="C1517" s="119">
        <v>2222</v>
      </c>
      <c r="D1517" s="158">
        <f t="shared" si="331"/>
        <v>3608.39</v>
      </c>
      <c r="E1517" s="158">
        <f t="shared" si="331"/>
        <v>229.16200000000001</v>
      </c>
      <c r="F1517" s="158">
        <f t="shared" si="331"/>
        <v>19624.5</v>
      </c>
      <c r="G1517" s="158">
        <f t="shared" si="331"/>
        <v>3576.6</v>
      </c>
      <c r="H1517" s="158">
        <f t="shared" si="331"/>
        <v>21930.5</v>
      </c>
      <c r="I1517" s="158">
        <f t="shared" si="331"/>
        <v>3576.6</v>
      </c>
      <c r="J1517" s="158">
        <f t="shared" si="331"/>
        <v>0</v>
      </c>
      <c r="K1517" s="158">
        <f t="shared" si="331"/>
        <v>44.5</v>
      </c>
      <c r="L1517" s="158">
        <f t="shared" si="331"/>
        <v>16323.1</v>
      </c>
      <c r="M1517" s="158">
        <f t="shared" si="331"/>
        <v>3576.6</v>
      </c>
      <c r="N1517" s="158">
        <f t="shared" si="331"/>
        <v>12258.1</v>
      </c>
      <c r="O1517" s="158">
        <f t="shared" si="331"/>
        <v>3576.6</v>
      </c>
      <c r="P1517" s="158">
        <f t="shared" si="331"/>
        <v>13483.9</v>
      </c>
      <c r="Q1517" s="158">
        <f t="shared" si="331"/>
        <v>3576.6</v>
      </c>
      <c r="R1517" s="116">
        <f t="shared" si="319"/>
        <v>16016.11</v>
      </c>
      <c r="S1517" s="116">
        <f t="shared" si="327"/>
        <v>543.85750985896766</v>
      </c>
      <c r="T1517" s="117">
        <f t="shared" si="320"/>
        <v>-3301.3999999999996</v>
      </c>
      <c r="U1517" s="117">
        <f t="shared" si="321"/>
        <v>83.177151010216818</v>
      </c>
      <c r="V1517" s="116">
        <f t="shared" si="322"/>
        <v>-4065</v>
      </c>
      <c r="W1517" s="116">
        <f t="shared" si="323"/>
        <v>75.096642181938478</v>
      </c>
      <c r="X1517" s="116">
        <f t="shared" si="324"/>
        <v>1225.7999999999993</v>
      </c>
      <c r="Y1517" s="116">
        <f t="shared" si="325"/>
        <v>109.99991842128878</v>
      </c>
      <c r="Z1517" s="180"/>
    </row>
    <row r="1518" spans="1:254">
      <c r="A1518" s="103"/>
      <c r="B1518" s="128" t="s">
        <v>109</v>
      </c>
      <c r="C1518" s="129">
        <v>2223</v>
      </c>
      <c r="D1518" s="158">
        <f t="shared" si="331"/>
        <v>198.02</v>
      </c>
      <c r="E1518" s="158">
        <f t="shared" si="331"/>
        <v>0</v>
      </c>
      <c r="F1518" s="158">
        <f t="shared" si="331"/>
        <v>444</v>
      </c>
      <c r="G1518" s="158">
        <f t="shared" si="331"/>
        <v>0</v>
      </c>
      <c r="H1518" s="158">
        <f t="shared" si="331"/>
        <v>444</v>
      </c>
      <c r="I1518" s="158">
        <f t="shared" si="331"/>
        <v>0</v>
      </c>
      <c r="J1518" s="158">
        <f t="shared" si="331"/>
        <v>126</v>
      </c>
      <c r="K1518" s="158">
        <f t="shared" si="331"/>
        <v>0</v>
      </c>
      <c r="L1518" s="158">
        <f t="shared" si="331"/>
        <v>200</v>
      </c>
      <c r="M1518" s="158">
        <f t="shared" si="331"/>
        <v>0</v>
      </c>
      <c r="N1518" s="158">
        <f t="shared" si="331"/>
        <v>315</v>
      </c>
      <c r="O1518" s="158">
        <f t="shared" si="331"/>
        <v>0</v>
      </c>
      <c r="P1518" s="158">
        <f t="shared" si="331"/>
        <v>350</v>
      </c>
      <c r="Q1518" s="158">
        <f t="shared" si="331"/>
        <v>0</v>
      </c>
      <c r="R1518" s="116">
        <f t="shared" si="319"/>
        <v>245.98</v>
      </c>
      <c r="S1518" s="116">
        <f t="shared" si="327"/>
        <v>224.21977578022424</v>
      </c>
      <c r="T1518" s="117">
        <f t="shared" si="320"/>
        <v>-244</v>
      </c>
      <c r="U1518" s="117">
        <f t="shared" si="321"/>
        <v>45.045045045045043</v>
      </c>
      <c r="V1518" s="116">
        <f t="shared" si="322"/>
        <v>115</v>
      </c>
      <c r="W1518" s="116">
        <f t="shared" si="323"/>
        <v>157.5</v>
      </c>
      <c r="X1518" s="116">
        <f t="shared" si="324"/>
        <v>35</v>
      </c>
      <c r="Y1518" s="116">
        <f t="shared" si="325"/>
        <v>111.11111111111111</v>
      </c>
      <c r="Z1518" s="180"/>
    </row>
    <row r="1519" spans="1:254">
      <c r="A1519" s="103"/>
      <c r="B1519" s="128" t="s">
        <v>145</v>
      </c>
      <c r="C1519" s="119">
        <v>2224</v>
      </c>
      <c r="D1519" s="158">
        <f t="shared" si="331"/>
        <v>6597.05</v>
      </c>
      <c r="E1519" s="158">
        <f t="shared" si="331"/>
        <v>0</v>
      </c>
      <c r="F1519" s="158">
        <f t="shared" si="331"/>
        <v>11753</v>
      </c>
      <c r="G1519" s="158">
        <f t="shared" si="331"/>
        <v>0</v>
      </c>
      <c r="H1519" s="158">
        <f t="shared" si="331"/>
        <v>11465</v>
      </c>
      <c r="I1519" s="158">
        <f t="shared" si="331"/>
        <v>0</v>
      </c>
      <c r="J1519" s="158">
        <f t="shared" si="331"/>
        <v>432</v>
      </c>
      <c r="K1519" s="158">
        <f t="shared" si="331"/>
        <v>0</v>
      </c>
      <c r="L1519" s="158">
        <f t="shared" si="331"/>
        <v>11999</v>
      </c>
      <c r="M1519" s="158">
        <f t="shared" si="331"/>
        <v>0</v>
      </c>
      <c r="N1519" s="158">
        <f t="shared" si="331"/>
        <v>7659.2000000000007</v>
      </c>
      <c r="O1519" s="158">
        <f t="shared" si="331"/>
        <v>0</v>
      </c>
      <c r="P1519" s="158">
        <f t="shared" si="331"/>
        <v>8425.2000000000007</v>
      </c>
      <c r="Q1519" s="158">
        <f t="shared" si="331"/>
        <v>0</v>
      </c>
      <c r="R1519" s="116">
        <f t="shared" si="319"/>
        <v>5155.95</v>
      </c>
      <c r="S1519" s="116">
        <f t="shared" si="327"/>
        <v>178.15538763538248</v>
      </c>
      <c r="T1519" s="117">
        <f t="shared" si="320"/>
        <v>246</v>
      </c>
      <c r="U1519" s="117">
        <f t="shared" si="321"/>
        <v>102.09308261720412</v>
      </c>
      <c r="V1519" s="116">
        <f t="shared" si="322"/>
        <v>-4339.7999999999993</v>
      </c>
      <c r="W1519" s="116">
        <f t="shared" si="323"/>
        <v>63.83198599883324</v>
      </c>
      <c r="X1519" s="116">
        <f t="shared" si="324"/>
        <v>766</v>
      </c>
      <c r="Y1519" s="116">
        <f t="shared" si="325"/>
        <v>110.00104449550867</v>
      </c>
      <c r="Z1519" s="180"/>
    </row>
    <row r="1520" spans="1:254">
      <c r="A1520" s="213"/>
      <c r="B1520" s="128" t="s">
        <v>140</v>
      </c>
      <c r="C1520" s="119">
        <v>2225</v>
      </c>
      <c r="D1520" s="213"/>
      <c r="E1520" s="213"/>
      <c r="F1520" s="213"/>
      <c r="G1520" s="213"/>
      <c r="H1520" s="213"/>
      <c r="I1520" s="213"/>
      <c r="J1520" s="213"/>
      <c r="K1520" s="213"/>
      <c r="L1520" s="213"/>
      <c r="M1520" s="213"/>
      <c r="N1520" s="213"/>
      <c r="O1520" s="213"/>
      <c r="P1520" s="213"/>
      <c r="Q1520" s="213"/>
      <c r="R1520" s="116">
        <f t="shared" si="319"/>
        <v>0</v>
      </c>
      <c r="S1520" s="116" t="e">
        <f t="shared" si="327"/>
        <v>#DIV/0!</v>
      </c>
      <c r="T1520" s="117">
        <f t="shared" si="320"/>
        <v>0</v>
      </c>
      <c r="U1520" s="117" t="e">
        <f t="shared" si="321"/>
        <v>#DIV/0!</v>
      </c>
      <c r="V1520" s="116">
        <f t="shared" si="322"/>
        <v>0</v>
      </c>
      <c r="W1520" s="116" t="e">
        <f t="shared" si="323"/>
        <v>#DIV/0!</v>
      </c>
      <c r="X1520" s="116">
        <f t="shared" si="324"/>
        <v>0</v>
      </c>
      <c r="Y1520" s="116" t="e">
        <f t="shared" si="325"/>
        <v>#DIV/0!</v>
      </c>
      <c r="Z1520" s="213"/>
      <c r="AA1520" s="213"/>
      <c r="AB1520" s="213"/>
      <c r="AC1520" s="213"/>
      <c r="AD1520" s="213"/>
      <c r="AE1520" s="213"/>
      <c r="AF1520" s="213"/>
      <c r="AG1520" s="213"/>
      <c r="AH1520" s="213"/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  <c r="BI1520" s="213"/>
      <c r="BJ1520" s="213"/>
      <c r="BK1520" s="213"/>
      <c r="BL1520" s="213"/>
      <c r="BM1520" s="213"/>
      <c r="BN1520" s="213"/>
      <c r="BO1520" s="213"/>
      <c r="BP1520" s="213"/>
      <c r="BQ1520" s="213"/>
      <c r="BR1520" s="213"/>
      <c r="BS1520" s="213"/>
      <c r="BT1520" s="213"/>
      <c r="BU1520" s="213"/>
      <c r="BV1520" s="213"/>
      <c r="BW1520" s="213"/>
      <c r="BX1520" s="213"/>
      <c r="BY1520" s="213"/>
      <c r="BZ1520" s="213"/>
      <c r="CA1520" s="213"/>
      <c r="CB1520" s="213"/>
      <c r="CC1520" s="213"/>
      <c r="CD1520" s="213"/>
      <c r="CE1520" s="213"/>
      <c r="CF1520" s="213"/>
      <c r="CG1520" s="213"/>
      <c r="CH1520" s="213"/>
      <c r="CI1520" s="213"/>
      <c r="CJ1520" s="213"/>
      <c r="CK1520" s="213"/>
      <c r="CL1520" s="213"/>
      <c r="CM1520" s="213"/>
      <c r="CN1520" s="213"/>
      <c r="CO1520" s="213"/>
      <c r="CP1520" s="213"/>
      <c r="CQ1520" s="213"/>
      <c r="CR1520" s="213"/>
      <c r="CS1520" s="213"/>
      <c r="CT1520" s="213"/>
      <c r="CU1520" s="213"/>
      <c r="CV1520" s="213"/>
      <c r="CW1520" s="213"/>
      <c r="CX1520" s="213"/>
      <c r="CY1520" s="213"/>
      <c r="CZ1520" s="213"/>
      <c r="DA1520" s="213"/>
      <c r="DB1520" s="213"/>
      <c r="DC1520" s="213"/>
      <c r="DD1520" s="213"/>
      <c r="DE1520" s="213"/>
      <c r="DF1520" s="213"/>
      <c r="DG1520" s="213"/>
      <c r="DH1520" s="213"/>
      <c r="DI1520" s="213"/>
      <c r="DJ1520" s="213"/>
      <c r="DK1520" s="213"/>
      <c r="DL1520" s="213"/>
      <c r="DM1520" s="213"/>
      <c r="DN1520" s="213"/>
      <c r="DO1520" s="213"/>
      <c r="DP1520" s="213"/>
      <c r="DQ1520" s="213"/>
      <c r="DR1520" s="213"/>
      <c r="DS1520" s="213"/>
      <c r="DT1520" s="213"/>
      <c r="DU1520" s="213"/>
      <c r="DV1520" s="213"/>
      <c r="DW1520" s="213"/>
      <c r="DX1520" s="213"/>
      <c r="DY1520" s="213"/>
      <c r="DZ1520" s="213"/>
      <c r="EA1520" s="213"/>
      <c r="EB1520" s="213"/>
      <c r="EC1520" s="213"/>
      <c r="ED1520" s="213"/>
      <c r="EE1520" s="213"/>
      <c r="EF1520" s="213"/>
      <c r="EG1520" s="213"/>
      <c r="EH1520" s="213"/>
      <c r="EI1520" s="213"/>
      <c r="EJ1520" s="213"/>
      <c r="EK1520" s="213"/>
      <c r="EL1520" s="213"/>
      <c r="EM1520" s="213"/>
      <c r="EN1520" s="213"/>
      <c r="EO1520" s="213"/>
      <c r="EP1520" s="213"/>
      <c r="EQ1520" s="213"/>
      <c r="ER1520" s="213"/>
      <c r="ES1520" s="213"/>
      <c r="ET1520" s="213"/>
      <c r="EU1520" s="213"/>
      <c r="EV1520" s="213"/>
      <c r="EW1520" s="213"/>
      <c r="EX1520" s="213"/>
      <c r="EY1520" s="213"/>
      <c r="EZ1520" s="213"/>
      <c r="FA1520" s="213"/>
      <c r="FB1520" s="213"/>
      <c r="FC1520" s="213"/>
      <c r="FD1520" s="213"/>
      <c r="FE1520" s="213"/>
      <c r="FF1520" s="213"/>
      <c r="FG1520" s="213"/>
      <c r="FH1520" s="213"/>
      <c r="FI1520" s="213"/>
      <c r="FJ1520" s="213"/>
      <c r="FK1520" s="213"/>
      <c r="FL1520" s="213"/>
      <c r="FM1520" s="213"/>
      <c r="FN1520" s="213"/>
      <c r="FO1520" s="213"/>
      <c r="FP1520" s="213"/>
      <c r="FQ1520" s="213"/>
      <c r="FR1520" s="213"/>
      <c r="FS1520" s="213"/>
      <c r="FT1520" s="213"/>
      <c r="FU1520" s="213"/>
      <c r="FV1520" s="213"/>
      <c r="FW1520" s="213"/>
      <c r="FX1520" s="213"/>
      <c r="FY1520" s="213"/>
      <c r="FZ1520" s="213"/>
      <c r="GA1520" s="213"/>
      <c r="GB1520" s="213"/>
      <c r="GC1520" s="213"/>
      <c r="GD1520" s="213"/>
      <c r="GE1520" s="213"/>
      <c r="GF1520" s="213"/>
      <c r="GG1520" s="213"/>
      <c r="GH1520" s="213"/>
      <c r="GI1520" s="213"/>
      <c r="GJ1520" s="213"/>
      <c r="GK1520" s="213"/>
      <c r="GL1520" s="213"/>
      <c r="GM1520" s="213"/>
      <c r="GN1520" s="213"/>
      <c r="GO1520" s="213"/>
      <c r="GP1520" s="213"/>
      <c r="GQ1520" s="213"/>
      <c r="GR1520" s="213"/>
      <c r="GS1520" s="213"/>
      <c r="GT1520" s="213"/>
      <c r="GU1520" s="213"/>
      <c r="GV1520" s="213"/>
      <c r="GW1520" s="213"/>
      <c r="GX1520" s="213"/>
      <c r="GY1520" s="213"/>
      <c r="GZ1520" s="213"/>
      <c r="HA1520" s="213"/>
      <c r="HB1520" s="213"/>
      <c r="HC1520" s="213"/>
      <c r="HD1520" s="213"/>
      <c r="HE1520" s="213"/>
      <c r="HF1520" s="213"/>
      <c r="HG1520" s="213"/>
      <c r="HH1520" s="213"/>
      <c r="HI1520" s="213"/>
      <c r="HJ1520" s="213"/>
      <c r="HK1520" s="213"/>
      <c r="HL1520" s="213"/>
      <c r="HM1520" s="213"/>
      <c r="HN1520" s="213"/>
      <c r="HO1520" s="213"/>
      <c r="HP1520" s="213"/>
      <c r="HQ1520" s="213"/>
      <c r="HR1520" s="213"/>
      <c r="HS1520" s="213"/>
      <c r="HT1520" s="213"/>
      <c r="HU1520" s="213"/>
      <c r="HV1520" s="213"/>
      <c r="HW1520" s="213"/>
      <c r="HX1520" s="213"/>
      <c r="HY1520" s="213"/>
      <c r="HZ1520" s="213"/>
      <c r="IA1520" s="213"/>
      <c r="IB1520" s="213"/>
      <c r="IC1520" s="213"/>
      <c r="ID1520" s="213"/>
      <c r="IE1520" s="213"/>
      <c r="IF1520" s="213"/>
      <c r="IG1520" s="213"/>
      <c r="IH1520" s="213"/>
      <c r="II1520" s="213"/>
      <c r="IJ1520" s="213"/>
      <c r="IK1520" s="213"/>
      <c r="IL1520" s="213"/>
      <c r="IM1520" s="213"/>
      <c r="IN1520" s="213"/>
      <c r="IO1520" s="213"/>
      <c r="IP1520" s="213"/>
      <c r="IQ1520" s="213"/>
      <c r="IR1520" s="213"/>
      <c r="IS1520" s="213"/>
      <c r="IT1520" s="213"/>
    </row>
    <row r="1521" spans="1:26">
      <c r="A1521" s="103"/>
      <c r="B1521" s="128" t="s">
        <v>208</v>
      </c>
      <c r="C1521" s="119">
        <v>2226</v>
      </c>
      <c r="D1521" s="158">
        <f t="shared" ref="D1521:Q1521" si="332">SUM(D1376,D1412,D1448,D1484,)</f>
        <v>277.89600000000002</v>
      </c>
      <c r="E1521" s="158">
        <f t="shared" si="332"/>
        <v>0</v>
      </c>
      <c r="F1521" s="158">
        <f t="shared" si="332"/>
        <v>722.2</v>
      </c>
      <c r="G1521" s="158">
        <f t="shared" si="332"/>
        <v>0</v>
      </c>
      <c r="H1521" s="158">
        <f t="shared" si="332"/>
        <v>722.2</v>
      </c>
      <c r="I1521" s="158">
        <f t="shared" si="332"/>
        <v>0</v>
      </c>
      <c r="J1521" s="158">
        <f t="shared" si="332"/>
        <v>259.08600000000001</v>
      </c>
      <c r="K1521" s="158">
        <f t="shared" si="332"/>
        <v>0</v>
      </c>
      <c r="L1521" s="158">
        <f t="shared" si="332"/>
        <v>1375.7</v>
      </c>
      <c r="M1521" s="158">
        <f t="shared" si="332"/>
        <v>0</v>
      </c>
      <c r="N1521" s="158">
        <f t="shared" si="332"/>
        <v>1377</v>
      </c>
      <c r="O1521" s="158">
        <f t="shared" si="332"/>
        <v>0</v>
      </c>
      <c r="P1521" s="158">
        <f t="shared" si="332"/>
        <v>1514.7</v>
      </c>
      <c r="Q1521" s="158">
        <f t="shared" si="332"/>
        <v>0</v>
      </c>
      <c r="R1521" s="116">
        <f t="shared" si="319"/>
        <v>444.30400000000003</v>
      </c>
      <c r="S1521" s="116">
        <f t="shared" si="327"/>
        <v>259.88139447850995</v>
      </c>
      <c r="T1521" s="117">
        <f t="shared" si="320"/>
        <v>653.5</v>
      </c>
      <c r="U1521" s="117">
        <f t="shared" si="321"/>
        <v>190.48739961229575</v>
      </c>
      <c r="V1521" s="116">
        <f t="shared" si="322"/>
        <v>1.2999999999999545</v>
      </c>
      <c r="W1521" s="116">
        <f t="shared" si="323"/>
        <v>100.09449734680527</v>
      </c>
      <c r="X1521" s="116">
        <f t="shared" si="324"/>
        <v>137.70000000000005</v>
      </c>
      <c r="Y1521" s="116">
        <f t="shared" si="325"/>
        <v>110.00000000000001</v>
      </c>
      <c r="Z1521" s="180"/>
    </row>
    <row r="1522" spans="1:26">
      <c r="A1522" s="103"/>
      <c r="B1522" s="131" t="s">
        <v>112</v>
      </c>
      <c r="C1522" s="132">
        <v>2231</v>
      </c>
      <c r="D1522" s="167">
        <f t="shared" ref="D1522:Q1522" si="333">D1523+D1524+D1525+D1526</f>
        <v>60923.299999999996</v>
      </c>
      <c r="E1522" s="167">
        <f t="shared" si="333"/>
        <v>0</v>
      </c>
      <c r="F1522" s="167">
        <f t="shared" si="333"/>
        <v>69811.700000000012</v>
      </c>
      <c r="G1522" s="167">
        <f t="shared" si="333"/>
        <v>0</v>
      </c>
      <c r="H1522" s="167">
        <f t="shared" si="333"/>
        <v>69811.700000000012</v>
      </c>
      <c r="I1522" s="167">
        <f t="shared" si="333"/>
        <v>0</v>
      </c>
      <c r="J1522" s="167">
        <f t="shared" si="333"/>
        <v>23611.200000000001</v>
      </c>
      <c r="K1522" s="167">
        <f t="shared" si="333"/>
        <v>0</v>
      </c>
      <c r="L1522" s="167">
        <f t="shared" si="333"/>
        <v>72031.599999999991</v>
      </c>
      <c r="M1522" s="167">
        <f t="shared" si="333"/>
        <v>0</v>
      </c>
      <c r="N1522" s="167">
        <f t="shared" si="333"/>
        <v>76646.3</v>
      </c>
      <c r="O1522" s="167">
        <f t="shared" si="333"/>
        <v>0</v>
      </c>
      <c r="P1522" s="167">
        <f t="shared" si="333"/>
        <v>84311.1</v>
      </c>
      <c r="Q1522" s="167">
        <f t="shared" si="333"/>
        <v>0</v>
      </c>
      <c r="R1522" s="116">
        <f t="shared" si="319"/>
        <v>8888.400000000016</v>
      </c>
      <c r="S1522" s="116">
        <f t="shared" si="327"/>
        <v>114.58949203342566</v>
      </c>
      <c r="T1522" s="117">
        <f t="shared" si="320"/>
        <v>2219.8999999999796</v>
      </c>
      <c r="U1522" s="117">
        <f t="shared" si="321"/>
        <v>103.17983948249359</v>
      </c>
      <c r="V1522" s="116">
        <f t="shared" si="322"/>
        <v>4614.7000000000116</v>
      </c>
      <c r="W1522" s="116">
        <f t="shared" si="323"/>
        <v>106.40649381660272</v>
      </c>
      <c r="X1522" s="116">
        <f t="shared" si="324"/>
        <v>7664.8000000000029</v>
      </c>
      <c r="Y1522" s="116">
        <f t="shared" si="325"/>
        <v>110.00022179805158</v>
      </c>
      <c r="Z1522" s="180"/>
    </row>
    <row r="1523" spans="1:26">
      <c r="A1523" s="103"/>
      <c r="B1523" s="128" t="s">
        <v>113</v>
      </c>
      <c r="C1523" s="119">
        <v>22311100</v>
      </c>
      <c r="D1523" s="158">
        <f t="shared" ref="D1523:Q1532" si="334">SUM(D1378,D1414,D1450,D1486,)</f>
        <v>10609.4</v>
      </c>
      <c r="E1523" s="158">
        <f t="shared" si="334"/>
        <v>0</v>
      </c>
      <c r="F1523" s="158">
        <f t="shared" si="334"/>
        <v>12851.8</v>
      </c>
      <c r="G1523" s="158">
        <f t="shared" si="334"/>
        <v>0</v>
      </c>
      <c r="H1523" s="158">
        <f t="shared" si="334"/>
        <v>12851.8</v>
      </c>
      <c r="I1523" s="158">
        <f t="shared" si="334"/>
        <v>0</v>
      </c>
      <c r="J1523" s="158">
        <f t="shared" si="334"/>
        <v>5036.8999999999996</v>
      </c>
      <c r="K1523" s="158">
        <f t="shared" si="334"/>
        <v>0</v>
      </c>
      <c r="L1523" s="158">
        <f t="shared" si="334"/>
        <v>12896.599999999999</v>
      </c>
      <c r="M1523" s="158">
        <f t="shared" si="334"/>
        <v>0</v>
      </c>
      <c r="N1523" s="158">
        <f t="shared" si="334"/>
        <v>13293.100000000002</v>
      </c>
      <c r="O1523" s="158">
        <f t="shared" si="334"/>
        <v>0</v>
      </c>
      <c r="P1523" s="158">
        <f t="shared" si="334"/>
        <v>14622.5</v>
      </c>
      <c r="Q1523" s="158">
        <f t="shared" si="334"/>
        <v>0</v>
      </c>
      <c r="R1523" s="116">
        <f t="shared" si="319"/>
        <v>2242.3999999999996</v>
      </c>
      <c r="S1523" s="116">
        <f t="shared" si="327"/>
        <v>121.13597375911927</v>
      </c>
      <c r="T1523" s="117">
        <f t="shared" si="320"/>
        <v>44.799999999999272</v>
      </c>
      <c r="U1523" s="117">
        <f t="shared" si="321"/>
        <v>100.34858930266577</v>
      </c>
      <c r="V1523" s="116">
        <f t="shared" si="322"/>
        <v>396.50000000000364</v>
      </c>
      <c r="W1523" s="116">
        <f t="shared" si="323"/>
        <v>103.0744537319914</v>
      </c>
      <c r="X1523" s="116">
        <f t="shared" si="324"/>
        <v>1329.3999999999978</v>
      </c>
      <c r="Y1523" s="116">
        <f t="shared" si="325"/>
        <v>110.00067704297716</v>
      </c>
      <c r="Z1523" s="180"/>
    </row>
    <row r="1524" spans="1:26">
      <c r="A1524" s="103"/>
      <c r="B1524" s="128" t="s">
        <v>114</v>
      </c>
      <c r="C1524" s="119">
        <v>22311200</v>
      </c>
      <c r="D1524" s="158">
        <f t="shared" si="334"/>
        <v>13219.9</v>
      </c>
      <c r="E1524" s="158">
        <f t="shared" si="334"/>
        <v>0</v>
      </c>
      <c r="F1524" s="158">
        <f t="shared" si="334"/>
        <v>21596.5</v>
      </c>
      <c r="G1524" s="158">
        <f t="shared" si="334"/>
        <v>0</v>
      </c>
      <c r="H1524" s="158">
        <f t="shared" si="334"/>
        <v>21596.5</v>
      </c>
      <c r="I1524" s="158">
        <f t="shared" si="334"/>
        <v>0</v>
      </c>
      <c r="J1524" s="158">
        <f t="shared" si="334"/>
        <v>10561.1</v>
      </c>
      <c r="K1524" s="158">
        <f t="shared" si="334"/>
        <v>0</v>
      </c>
      <c r="L1524" s="158">
        <f t="shared" si="334"/>
        <v>23448.3</v>
      </c>
      <c r="M1524" s="158">
        <f t="shared" si="334"/>
        <v>0</v>
      </c>
      <c r="N1524" s="158">
        <f t="shared" si="334"/>
        <v>24330.2</v>
      </c>
      <c r="O1524" s="158">
        <f t="shared" si="334"/>
        <v>0</v>
      </c>
      <c r="P1524" s="158">
        <f t="shared" si="334"/>
        <v>26763.3</v>
      </c>
      <c r="Q1524" s="158">
        <f t="shared" si="334"/>
        <v>0</v>
      </c>
      <c r="R1524" s="116">
        <f t="shared" si="319"/>
        <v>8376.6</v>
      </c>
      <c r="S1524" s="116">
        <f t="shared" si="327"/>
        <v>163.36356553377863</v>
      </c>
      <c r="T1524" s="117">
        <f t="shared" si="320"/>
        <v>1851.7999999999993</v>
      </c>
      <c r="U1524" s="117">
        <f t="shared" si="321"/>
        <v>108.57453754080521</v>
      </c>
      <c r="V1524" s="116">
        <f t="shared" si="322"/>
        <v>881.90000000000146</v>
      </c>
      <c r="W1524" s="116">
        <f t="shared" si="323"/>
        <v>103.76104024598799</v>
      </c>
      <c r="X1524" s="116">
        <f t="shared" si="324"/>
        <v>2433.0999999999985</v>
      </c>
      <c r="Y1524" s="116">
        <f t="shared" si="325"/>
        <v>110.00032880946313</v>
      </c>
      <c r="Z1524" s="180"/>
    </row>
    <row r="1525" spans="1:26" ht="25.5">
      <c r="A1525" s="103"/>
      <c r="B1525" s="128" t="s">
        <v>115</v>
      </c>
      <c r="C1525" s="119">
        <v>22311300</v>
      </c>
      <c r="D1525" s="158">
        <f t="shared" si="334"/>
        <v>36243.1</v>
      </c>
      <c r="E1525" s="158">
        <f t="shared" si="334"/>
        <v>0</v>
      </c>
      <c r="F1525" s="158">
        <f t="shared" si="334"/>
        <v>34019.799999999996</v>
      </c>
      <c r="G1525" s="158">
        <f t="shared" si="334"/>
        <v>0</v>
      </c>
      <c r="H1525" s="158">
        <f t="shared" si="334"/>
        <v>34019.799999999996</v>
      </c>
      <c r="I1525" s="158">
        <f t="shared" si="334"/>
        <v>0</v>
      </c>
      <c r="J1525" s="158">
        <f t="shared" si="334"/>
        <v>7609.3</v>
      </c>
      <c r="K1525" s="158">
        <f t="shared" si="334"/>
        <v>0</v>
      </c>
      <c r="L1525" s="158">
        <f t="shared" si="334"/>
        <v>34019.800000000003</v>
      </c>
      <c r="M1525" s="158">
        <f t="shared" si="334"/>
        <v>0</v>
      </c>
      <c r="N1525" s="158">
        <f t="shared" si="334"/>
        <v>38055.199999999997</v>
      </c>
      <c r="O1525" s="158">
        <f t="shared" si="334"/>
        <v>0</v>
      </c>
      <c r="P1525" s="158">
        <f t="shared" si="334"/>
        <v>41860.699999999997</v>
      </c>
      <c r="Q1525" s="158">
        <f t="shared" si="334"/>
        <v>0</v>
      </c>
      <c r="R1525" s="116">
        <f t="shared" si="319"/>
        <v>-2223.3000000000029</v>
      </c>
      <c r="S1525" s="116">
        <f t="shared" si="327"/>
        <v>93.86559096766004</v>
      </c>
      <c r="T1525" s="117">
        <f t="shared" si="320"/>
        <v>0</v>
      </c>
      <c r="U1525" s="117">
        <f t="shared" si="321"/>
        <v>100.00000000000003</v>
      </c>
      <c r="V1525" s="116">
        <f t="shared" si="322"/>
        <v>4035.3999999999942</v>
      </c>
      <c r="W1525" s="116">
        <f t="shared" si="323"/>
        <v>111.86191570791127</v>
      </c>
      <c r="X1525" s="116">
        <f t="shared" si="324"/>
        <v>3805.5</v>
      </c>
      <c r="Y1525" s="116">
        <f t="shared" si="325"/>
        <v>109.99994744476444</v>
      </c>
      <c r="Z1525" s="180"/>
    </row>
    <row r="1526" spans="1:26">
      <c r="A1526" s="103"/>
      <c r="B1526" s="128" t="s">
        <v>116</v>
      </c>
      <c r="C1526" s="119">
        <v>22311400</v>
      </c>
      <c r="D1526" s="158">
        <f t="shared" si="334"/>
        <v>850.9</v>
      </c>
      <c r="E1526" s="158">
        <f t="shared" si="334"/>
        <v>0</v>
      </c>
      <c r="F1526" s="158">
        <f t="shared" si="334"/>
        <v>1343.6</v>
      </c>
      <c r="G1526" s="158">
        <f t="shared" si="334"/>
        <v>0</v>
      </c>
      <c r="H1526" s="158">
        <f t="shared" si="334"/>
        <v>1343.6</v>
      </c>
      <c r="I1526" s="158">
        <f t="shared" si="334"/>
        <v>0</v>
      </c>
      <c r="J1526" s="158">
        <f t="shared" si="334"/>
        <v>403.9</v>
      </c>
      <c r="K1526" s="158">
        <f t="shared" si="334"/>
        <v>0</v>
      </c>
      <c r="L1526" s="158">
        <f t="shared" si="334"/>
        <v>1666.9</v>
      </c>
      <c r="M1526" s="158">
        <f t="shared" si="334"/>
        <v>0</v>
      </c>
      <c r="N1526" s="158">
        <f t="shared" si="334"/>
        <v>967.8</v>
      </c>
      <c r="O1526" s="158">
        <f t="shared" si="334"/>
        <v>0</v>
      </c>
      <c r="P1526" s="158">
        <f t="shared" si="334"/>
        <v>1064.5999999999999</v>
      </c>
      <c r="Q1526" s="158">
        <f t="shared" si="334"/>
        <v>0</v>
      </c>
      <c r="R1526" s="116">
        <f t="shared" si="319"/>
        <v>492.69999999999993</v>
      </c>
      <c r="S1526" s="116">
        <f t="shared" si="327"/>
        <v>157.90339640380773</v>
      </c>
      <c r="T1526" s="117">
        <f t="shared" si="320"/>
        <v>323.30000000000018</v>
      </c>
      <c r="U1526" s="117">
        <f t="shared" si="321"/>
        <v>124.06222089907712</v>
      </c>
      <c r="V1526" s="116">
        <f t="shared" si="322"/>
        <v>-699.10000000000014</v>
      </c>
      <c r="W1526" s="116">
        <f t="shared" si="323"/>
        <v>58.059871617973478</v>
      </c>
      <c r="X1526" s="116">
        <f t="shared" si="324"/>
        <v>96.799999999999955</v>
      </c>
      <c r="Y1526" s="116">
        <f t="shared" si="325"/>
        <v>110.0020665426741</v>
      </c>
      <c r="Z1526" s="180"/>
    </row>
    <row r="1527" spans="1:26">
      <c r="A1527" s="103"/>
      <c r="B1527" s="128" t="s">
        <v>117</v>
      </c>
      <c r="C1527" s="119">
        <v>2235</v>
      </c>
      <c r="D1527" s="158">
        <f t="shared" si="334"/>
        <v>0</v>
      </c>
      <c r="E1527" s="158">
        <f t="shared" si="334"/>
        <v>0</v>
      </c>
      <c r="F1527" s="158">
        <f t="shared" si="334"/>
        <v>0</v>
      </c>
      <c r="G1527" s="158">
        <f t="shared" si="334"/>
        <v>0</v>
      </c>
      <c r="H1527" s="158">
        <f t="shared" si="334"/>
        <v>0</v>
      </c>
      <c r="I1527" s="158">
        <f t="shared" si="334"/>
        <v>0</v>
      </c>
      <c r="J1527" s="158">
        <f t="shared" si="334"/>
        <v>0</v>
      </c>
      <c r="K1527" s="158">
        <f t="shared" si="334"/>
        <v>0</v>
      </c>
      <c r="L1527" s="158">
        <f t="shared" si="334"/>
        <v>0</v>
      </c>
      <c r="M1527" s="158">
        <f t="shared" si="334"/>
        <v>0</v>
      </c>
      <c r="N1527" s="158">
        <f t="shared" si="334"/>
        <v>0</v>
      </c>
      <c r="O1527" s="158">
        <f t="shared" si="334"/>
        <v>0</v>
      </c>
      <c r="P1527" s="158">
        <f t="shared" si="334"/>
        <v>0</v>
      </c>
      <c r="Q1527" s="158">
        <f t="shared" si="334"/>
        <v>0</v>
      </c>
      <c r="R1527" s="116">
        <f t="shared" si="319"/>
        <v>0</v>
      </c>
      <c r="S1527" s="116" t="e">
        <f t="shared" si="327"/>
        <v>#DIV/0!</v>
      </c>
      <c r="T1527" s="117">
        <f t="shared" si="320"/>
        <v>0</v>
      </c>
      <c r="U1527" s="117" t="e">
        <f t="shared" si="321"/>
        <v>#DIV/0!</v>
      </c>
      <c r="V1527" s="116">
        <f t="shared" si="322"/>
        <v>0</v>
      </c>
      <c r="W1527" s="116" t="e">
        <f t="shared" si="323"/>
        <v>#DIV/0!</v>
      </c>
      <c r="X1527" s="116">
        <f t="shared" si="324"/>
        <v>0</v>
      </c>
      <c r="Y1527" s="116" t="e">
        <f t="shared" si="325"/>
        <v>#DIV/0!</v>
      </c>
      <c r="Z1527" s="180"/>
    </row>
    <row r="1528" spans="1:26">
      <c r="A1528" s="103"/>
      <c r="B1528" s="118" t="s">
        <v>118</v>
      </c>
      <c r="C1528" s="135">
        <v>2511</v>
      </c>
      <c r="D1528" s="158">
        <f t="shared" si="334"/>
        <v>2065.6999999999998</v>
      </c>
      <c r="E1528" s="158">
        <f t="shared" si="334"/>
        <v>0</v>
      </c>
      <c r="F1528" s="158">
        <f t="shared" si="334"/>
        <v>2188.1999999999998</v>
      </c>
      <c r="G1528" s="158">
        <f t="shared" si="334"/>
        <v>0</v>
      </c>
      <c r="H1528" s="158">
        <f t="shared" si="334"/>
        <v>2188.1999999999998</v>
      </c>
      <c r="I1528" s="158">
        <f t="shared" si="334"/>
        <v>0</v>
      </c>
      <c r="J1528" s="158">
        <f t="shared" si="334"/>
        <v>276.10000000000002</v>
      </c>
      <c r="K1528" s="158">
        <f t="shared" si="334"/>
        <v>0</v>
      </c>
      <c r="L1528" s="158">
        <f t="shared" si="334"/>
        <v>0</v>
      </c>
      <c r="M1528" s="158">
        <f t="shared" si="334"/>
        <v>0</v>
      </c>
      <c r="N1528" s="158">
        <f t="shared" si="334"/>
        <v>0</v>
      </c>
      <c r="O1528" s="158">
        <f t="shared" si="334"/>
        <v>0</v>
      </c>
      <c r="P1528" s="158">
        <f t="shared" si="334"/>
        <v>0</v>
      </c>
      <c r="Q1528" s="158">
        <f t="shared" si="334"/>
        <v>0</v>
      </c>
      <c r="R1528" s="116">
        <f t="shared" si="319"/>
        <v>122.5</v>
      </c>
      <c r="S1528" s="116">
        <f t="shared" si="327"/>
        <v>105.93019315486276</v>
      </c>
      <c r="T1528" s="117">
        <f t="shared" si="320"/>
        <v>-2188.1999999999998</v>
      </c>
      <c r="U1528" s="117">
        <f t="shared" si="321"/>
        <v>0</v>
      </c>
      <c r="V1528" s="116">
        <f t="shared" si="322"/>
        <v>0</v>
      </c>
      <c r="W1528" s="116" t="e">
        <f t="shared" si="323"/>
        <v>#DIV/0!</v>
      </c>
      <c r="X1528" s="116">
        <f t="shared" si="324"/>
        <v>0</v>
      </c>
      <c r="Y1528" s="116" t="e">
        <f t="shared" si="325"/>
        <v>#DIV/0!</v>
      </c>
      <c r="Z1528" s="180"/>
    </row>
    <row r="1529" spans="1:26" ht="13.5" customHeight="1">
      <c r="A1529" s="103"/>
      <c r="B1529" s="118" t="s">
        <v>119</v>
      </c>
      <c r="C1529" s="135">
        <v>2512</v>
      </c>
      <c r="D1529" s="158">
        <f t="shared" si="334"/>
        <v>0</v>
      </c>
      <c r="E1529" s="158">
        <f t="shared" si="334"/>
        <v>0</v>
      </c>
      <c r="F1529" s="158">
        <f t="shared" si="334"/>
        <v>0</v>
      </c>
      <c r="G1529" s="158">
        <f t="shared" si="334"/>
        <v>0</v>
      </c>
      <c r="H1529" s="158">
        <f t="shared" si="334"/>
        <v>0</v>
      </c>
      <c r="I1529" s="158">
        <f t="shared" si="334"/>
        <v>0</v>
      </c>
      <c r="J1529" s="158">
        <f t="shared" si="334"/>
        <v>0</v>
      </c>
      <c r="K1529" s="158">
        <f t="shared" si="334"/>
        <v>0</v>
      </c>
      <c r="L1529" s="158">
        <f t="shared" si="334"/>
        <v>0</v>
      </c>
      <c r="M1529" s="158">
        <f t="shared" si="334"/>
        <v>0</v>
      </c>
      <c r="N1529" s="158">
        <f t="shared" si="334"/>
        <v>0</v>
      </c>
      <c r="O1529" s="158">
        <f t="shared" si="334"/>
        <v>0</v>
      </c>
      <c r="P1529" s="158">
        <f t="shared" si="334"/>
        <v>0</v>
      </c>
      <c r="Q1529" s="158">
        <f t="shared" si="334"/>
        <v>0</v>
      </c>
      <c r="R1529" s="116">
        <f t="shared" si="319"/>
        <v>0</v>
      </c>
      <c r="S1529" s="116" t="e">
        <f t="shared" si="327"/>
        <v>#DIV/0!</v>
      </c>
      <c r="T1529" s="117">
        <f t="shared" si="320"/>
        <v>0</v>
      </c>
      <c r="U1529" s="117" t="e">
        <f t="shared" si="321"/>
        <v>#DIV/0!</v>
      </c>
      <c r="V1529" s="116">
        <f t="shared" si="322"/>
        <v>0</v>
      </c>
      <c r="W1529" s="116" t="e">
        <f t="shared" si="323"/>
        <v>#DIV/0!</v>
      </c>
      <c r="X1529" s="116">
        <f t="shared" si="324"/>
        <v>0</v>
      </c>
      <c r="Y1529" s="116" t="e">
        <f t="shared" si="325"/>
        <v>#DIV/0!</v>
      </c>
      <c r="Z1529" s="180"/>
    </row>
    <row r="1530" spans="1:26" ht="13.5" customHeight="1">
      <c r="A1530" s="103"/>
      <c r="B1530" s="118" t="s">
        <v>146</v>
      </c>
      <c r="C1530" s="135">
        <v>2521</v>
      </c>
      <c r="D1530" s="158">
        <f t="shared" si="334"/>
        <v>0</v>
      </c>
      <c r="E1530" s="158">
        <f t="shared" si="334"/>
        <v>0</v>
      </c>
      <c r="F1530" s="158">
        <f t="shared" si="334"/>
        <v>0</v>
      </c>
      <c r="G1530" s="158">
        <f t="shared" si="334"/>
        <v>0</v>
      </c>
      <c r="H1530" s="158">
        <f t="shared" si="334"/>
        <v>0</v>
      </c>
      <c r="I1530" s="158">
        <f t="shared" si="334"/>
        <v>0</v>
      </c>
      <c r="J1530" s="158">
        <f t="shared" si="334"/>
        <v>0</v>
      </c>
      <c r="K1530" s="158">
        <f t="shared" si="334"/>
        <v>0</v>
      </c>
      <c r="L1530" s="158">
        <f t="shared" si="334"/>
        <v>0</v>
      </c>
      <c r="M1530" s="158">
        <f t="shared" si="334"/>
        <v>0</v>
      </c>
      <c r="N1530" s="158">
        <f t="shared" si="334"/>
        <v>0</v>
      </c>
      <c r="O1530" s="158">
        <f t="shared" si="334"/>
        <v>0</v>
      </c>
      <c r="P1530" s="158">
        <f t="shared" si="334"/>
        <v>0</v>
      </c>
      <c r="Q1530" s="158">
        <f t="shared" si="334"/>
        <v>0</v>
      </c>
      <c r="R1530" s="116">
        <f t="shared" si="319"/>
        <v>0</v>
      </c>
      <c r="S1530" s="116" t="e">
        <f t="shared" si="327"/>
        <v>#DIV/0!</v>
      </c>
      <c r="T1530" s="117">
        <f t="shared" si="320"/>
        <v>0</v>
      </c>
      <c r="U1530" s="117" t="e">
        <f t="shared" si="321"/>
        <v>#DIV/0!</v>
      </c>
      <c r="V1530" s="116">
        <f t="shared" si="322"/>
        <v>0</v>
      </c>
      <c r="W1530" s="116" t="e">
        <f t="shared" si="323"/>
        <v>#DIV/0!</v>
      </c>
      <c r="X1530" s="116">
        <f t="shared" si="324"/>
        <v>0</v>
      </c>
      <c r="Y1530" s="116" t="e">
        <f t="shared" si="325"/>
        <v>#DIV/0!</v>
      </c>
      <c r="Z1530" s="180"/>
    </row>
    <row r="1531" spans="1:26" ht="13.5" customHeight="1">
      <c r="A1531" s="103"/>
      <c r="B1531" s="136" t="s">
        <v>121</v>
      </c>
      <c r="C1531" s="119">
        <v>2721</v>
      </c>
      <c r="D1531" s="158">
        <f t="shared" si="334"/>
        <v>3696</v>
      </c>
      <c r="E1531" s="158">
        <f t="shared" si="334"/>
        <v>0</v>
      </c>
      <c r="F1531" s="158">
        <f t="shared" si="334"/>
        <v>5246</v>
      </c>
      <c r="G1531" s="158">
        <f t="shared" si="334"/>
        <v>0</v>
      </c>
      <c r="H1531" s="158">
        <f t="shared" si="334"/>
        <v>5246</v>
      </c>
      <c r="I1531" s="158">
        <f t="shared" si="334"/>
        <v>0</v>
      </c>
      <c r="J1531" s="158">
        <f t="shared" si="334"/>
        <v>0</v>
      </c>
      <c r="K1531" s="158">
        <f t="shared" si="334"/>
        <v>0</v>
      </c>
      <c r="L1531" s="158">
        <f t="shared" si="334"/>
        <v>5246</v>
      </c>
      <c r="M1531" s="158">
        <f t="shared" si="334"/>
        <v>0</v>
      </c>
      <c r="N1531" s="158">
        <f t="shared" si="334"/>
        <v>4228</v>
      </c>
      <c r="O1531" s="158">
        <f t="shared" si="334"/>
        <v>0</v>
      </c>
      <c r="P1531" s="158">
        <f t="shared" si="334"/>
        <v>4228</v>
      </c>
      <c r="Q1531" s="158">
        <f t="shared" si="334"/>
        <v>0</v>
      </c>
      <c r="R1531" s="116">
        <f t="shared" si="319"/>
        <v>1550</v>
      </c>
      <c r="S1531" s="116">
        <f t="shared" si="327"/>
        <v>141.93722943722943</v>
      </c>
      <c r="T1531" s="117">
        <f t="shared" si="320"/>
        <v>0</v>
      </c>
      <c r="U1531" s="117">
        <f t="shared" si="321"/>
        <v>100</v>
      </c>
      <c r="V1531" s="116">
        <f t="shared" si="322"/>
        <v>-1018</v>
      </c>
      <c r="W1531" s="116">
        <f t="shared" si="323"/>
        <v>80.594738848646585</v>
      </c>
      <c r="X1531" s="116">
        <f t="shared" si="324"/>
        <v>0</v>
      </c>
      <c r="Y1531" s="116">
        <f t="shared" si="325"/>
        <v>100</v>
      </c>
      <c r="Z1531" s="180"/>
    </row>
    <row r="1532" spans="1:26" ht="12.75" customHeight="1">
      <c r="A1532" s="103"/>
      <c r="B1532" s="137" t="s">
        <v>203</v>
      </c>
      <c r="C1532" s="119">
        <v>28241</v>
      </c>
      <c r="D1532" s="158">
        <f t="shared" si="334"/>
        <v>0</v>
      </c>
      <c r="E1532" s="158">
        <f t="shared" si="334"/>
        <v>0</v>
      </c>
      <c r="F1532" s="158">
        <f t="shared" si="334"/>
        <v>0</v>
      </c>
      <c r="G1532" s="158">
        <f t="shared" si="334"/>
        <v>0</v>
      </c>
      <c r="H1532" s="158">
        <f t="shared" si="334"/>
        <v>0</v>
      </c>
      <c r="I1532" s="158">
        <f t="shared" si="334"/>
        <v>0</v>
      </c>
      <c r="J1532" s="158">
        <f t="shared" si="334"/>
        <v>0</v>
      </c>
      <c r="K1532" s="158">
        <f t="shared" si="334"/>
        <v>0</v>
      </c>
      <c r="L1532" s="158">
        <f t="shared" si="334"/>
        <v>0</v>
      </c>
      <c r="M1532" s="158">
        <f t="shared" si="334"/>
        <v>0</v>
      </c>
      <c r="N1532" s="158">
        <f t="shared" si="334"/>
        <v>0</v>
      </c>
      <c r="O1532" s="158">
        <f t="shared" si="334"/>
        <v>0</v>
      </c>
      <c r="P1532" s="158">
        <f t="shared" si="334"/>
        <v>0</v>
      </c>
      <c r="Q1532" s="158">
        <f t="shared" si="334"/>
        <v>0</v>
      </c>
      <c r="R1532" s="116">
        <f t="shared" si="319"/>
        <v>0</v>
      </c>
      <c r="S1532" s="116" t="e">
        <f t="shared" si="327"/>
        <v>#DIV/0!</v>
      </c>
      <c r="T1532" s="117">
        <f t="shared" si="320"/>
        <v>0</v>
      </c>
      <c r="U1532" s="117" t="e">
        <f t="shared" si="321"/>
        <v>#DIV/0!</v>
      </c>
      <c r="V1532" s="116">
        <f t="shared" si="322"/>
        <v>0</v>
      </c>
      <c r="W1532" s="116" t="e">
        <f t="shared" si="323"/>
        <v>#DIV/0!</v>
      </c>
      <c r="X1532" s="116">
        <f t="shared" si="324"/>
        <v>0</v>
      </c>
      <c r="Y1532" s="116" t="e">
        <f t="shared" si="325"/>
        <v>#DIV/0!</v>
      </c>
      <c r="Z1532" s="180"/>
    </row>
    <row r="1533" spans="1:26">
      <c r="A1533" s="103"/>
      <c r="B1533" s="140" t="s">
        <v>126</v>
      </c>
      <c r="C1533" s="119"/>
      <c r="D1533" s="169">
        <f t="shared" ref="D1533:Q1533" si="335">SUM(D1534:D1536)</f>
        <v>8348.1679999999997</v>
      </c>
      <c r="E1533" s="169">
        <f t="shared" si="335"/>
        <v>680.928</v>
      </c>
      <c r="F1533" s="169">
        <f t="shared" si="335"/>
        <v>23930.9</v>
      </c>
      <c r="G1533" s="169">
        <f t="shared" si="335"/>
        <v>3576.8</v>
      </c>
      <c r="H1533" s="169">
        <f t="shared" si="335"/>
        <v>28840.9</v>
      </c>
      <c r="I1533" s="169">
        <f t="shared" si="335"/>
        <v>3576.8</v>
      </c>
      <c r="J1533" s="169">
        <f t="shared" si="335"/>
        <v>3789.1000000000004</v>
      </c>
      <c r="K1533" s="169">
        <f t="shared" si="335"/>
        <v>105.75</v>
      </c>
      <c r="L1533" s="169">
        <f t="shared" si="335"/>
        <v>55427.5</v>
      </c>
      <c r="M1533" s="169">
        <f t="shared" si="335"/>
        <v>3576.8</v>
      </c>
      <c r="N1533" s="169">
        <f t="shared" si="335"/>
        <v>50788.5</v>
      </c>
      <c r="O1533" s="169">
        <f t="shared" si="335"/>
        <v>3576.8</v>
      </c>
      <c r="P1533" s="169">
        <f t="shared" si="335"/>
        <v>55867.5</v>
      </c>
      <c r="Q1533" s="169">
        <f t="shared" si="335"/>
        <v>3576.8</v>
      </c>
      <c r="R1533" s="116">
        <f t="shared" si="319"/>
        <v>15582.732000000002</v>
      </c>
      <c r="S1533" s="116">
        <f t="shared" si="327"/>
        <v>286.66049844708448</v>
      </c>
      <c r="T1533" s="117">
        <f t="shared" si="320"/>
        <v>31496.6</v>
      </c>
      <c r="U1533" s="117">
        <f t="shared" si="321"/>
        <v>231.61477420406254</v>
      </c>
      <c r="V1533" s="116">
        <f t="shared" si="322"/>
        <v>-4639</v>
      </c>
      <c r="W1533" s="116">
        <f t="shared" si="323"/>
        <v>91.630508321681475</v>
      </c>
      <c r="X1533" s="116">
        <f t="shared" si="324"/>
        <v>5079</v>
      </c>
      <c r="Y1533" s="116">
        <f t="shared" si="325"/>
        <v>110.00029534244958</v>
      </c>
      <c r="Z1533" s="180"/>
    </row>
    <row r="1534" spans="1:26">
      <c r="A1534" s="103"/>
      <c r="B1534" s="118" t="s">
        <v>127</v>
      </c>
      <c r="C1534" s="119">
        <v>3111</v>
      </c>
      <c r="D1534" s="158">
        <f t="shared" ref="D1534:Q1536" si="336">SUM(D1389,D1425,D1461,D1497,)</f>
        <v>792.29300000000001</v>
      </c>
      <c r="E1534" s="158">
        <f t="shared" si="336"/>
        <v>0</v>
      </c>
      <c r="F1534" s="158">
        <f t="shared" si="336"/>
        <v>0</v>
      </c>
      <c r="G1534" s="158">
        <f t="shared" si="336"/>
        <v>0</v>
      </c>
      <c r="H1534" s="158">
        <f t="shared" si="336"/>
        <v>0</v>
      </c>
      <c r="I1534" s="158">
        <f t="shared" si="336"/>
        <v>0</v>
      </c>
      <c r="J1534" s="158">
        <f t="shared" si="336"/>
        <v>0</v>
      </c>
      <c r="K1534" s="158">
        <f t="shared" si="336"/>
        <v>0</v>
      </c>
      <c r="L1534" s="158">
        <f t="shared" si="336"/>
        <v>38888.6</v>
      </c>
      <c r="M1534" s="158">
        <f t="shared" si="336"/>
        <v>0</v>
      </c>
      <c r="N1534" s="158">
        <f t="shared" si="336"/>
        <v>30460.9</v>
      </c>
      <c r="O1534" s="158">
        <f t="shared" si="336"/>
        <v>0</v>
      </c>
      <c r="P1534" s="158">
        <f t="shared" si="336"/>
        <v>33507.1</v>
      </c>
      <c r="Q1534" s="158">
        <f t="shared" si="336"/>
        <v>0</v>
      </c>
      <c r="R1534" s="116">
        <f t="shared" si="319"/>
        <v>-792.29300000000001</v>
      </c>
      <c r="S1534" s="116">
        <f t="shared" si="327"/>
        <v>0</v>
      </c>
      <c r="T1534" s="117">
        <f t="shared" si="320"/>
        <v>38888.6</v>
      </c>
      <c r="U1534" s="117" t="e">
        <f t="shared" si="321"/>
        <v>#DIV/0!</v>
      </c>
      <c r="V1534" s="116">
        <f t="shared" si="322"/>
        <v>-8427.6999999999971</v>
      </c>
      <c r="W1534" s="116">
        <f t="shared" si="323"/>
        <v>78.328610441106136</v>
      </c>
      <c r="X1534" s="116">
        <f t="shared" si="324"/>
        <v>3046.1999999999971</v>
      </c>
      <c r="Y1534" s="116">
        <f t="shared" si="325"/>
        <v>110.00036111868002</v>
      </c>
      <c r="Z1534" s="180"/>
    </row>
    <row r="1535" spans="1:26">
      <c r="A1535" s="103"/>
      <c r="B1535" s="118" t="s">
        <v>128</v>
      </c>
      <c r="C1535" s="119">
        <v>3112</v>
      </c>
      <c r="D1535" s="158">
        <f t="shared" si="336"/>
        <v>7555.875</v>
      </c>
      <c r="E1535" s="158">
        <f t="shared" si="336"/>
        <v>680.928</v>
      </c>
      <c r="F1535" s="158">
        <f t="shared" si="336"/>
        <v>23930.9</v>
      </c>
      <c r="G1535" s="158">
        <f t="shared" si="336"/>
        <v>3576.8</v>
      </c>
      <c r="H1535" s="158">
        <f t="shared" si="336"/>
        <v>28840.9</v>
      </c>
      <c r="I1535" s="158">
        <f t="shared" si="336"/>
        <v>3576.8</v>
      </c>
      <c r="J1535" s="158">
        <f t="shared" si="336"/>
        <v>3789.1000000000004</v>
      </c>
      <c r="K1535" s="158">
        <f t="shared" si="336"/>
        <v>105.75</v>
      </c>
      <c r="L1535" s="158">
        <f t="shared" si="336"/>
        <v>16538.900000000001</v>
      </c>
      <c r="M1535" s="158">
        <f t="shared" si="336"/>
        <v>3576.8</v>
      </c>
      <c r="N1535" s="158">
        <f t="shared" si="336"/>
        <v>20327.599999999999</v>
      </c>
      <c r="O1535" s="158">
        <f t="shared" si="336"/>
        <v>3576.8</v>
      </c>
      <c r="P1535" s="158">
        <f t="shared" si="336"/>
        <v>22360.400000000001</v>
      </c>
      <c r="Q1535" s="158">
        <f t="shared" si="336"/>
        <v>3576.8</v>
      </c>
      <c r="R1535" s="116">
        <f t="shared" ref="R1535:R1598" si="337">F1535-D1535</f>
        <v>16375.025000000001</v>
      </c>
      <c r="S1535" s="116">
        <f t="shared" si="327"/>
        <v>316.71910930236407</v>
      </c>
      <c r="T1535" s="117">
        <f t="shared" ref="T1535:T1598" si="338">L1535-F1535</f>
        <v>-7392</v>
      </c>
      <c r="U1535" s="117">
        <f t="shared" ref="U1535:U1598" si="339">L1535/F1535*100</f>
        <v>69.111065609734695</v>
      </c>
      <c r="V1535" s="116">
        <f t="shared" ref="V1535:V1598" si="340">N1535-L1535</f>
        <v>3788.6999999999971</v>
      </c>
      <c r="W1535" s="116">
        <f t="shared" ref="W1535:W1598" si="341">+N1535/L1535*100</f>
        <v>122.90781128128229</v>
      </c>
      <c r="X1535" s="116">
        <f t="shared" ref="X1535:X1598" si="342">P1535-N1535</f>
        <v>2032.8000000000029</v>
      </c>
      <c r="Y1535" s="116">
        <f t="shared" ref="Y1535:Y1598" si="343">+P1535/N1535*100</f>
        <v>110.00019677679609</v>
      </c>
      <c r="Z1535" s="180"/>
    </row>
    <row r="1536" spans="1:26">
      <c r="A1536" s="103"/>
      <c r="B1536" s="118" t="s">
        <v>129</v>
      </c>
      <c r="C1536" s="119">
        <v>3113</v>
      </c>
      <c r="D1536" s="158">
        <f t="shared" si="336"/>
        <v>0</v>
      </c>
      <c r="E1536" s="158">
        <f t="shared" si="336"/>
        <v>0</v>
      </c>
      <c r="F1536" s="158">
        <f t="shared" si="336"/>
        <v>0</v>
      </c>
      <c r="G1536" s="158">
        <f t="shared" si="336"/>
        <v>0</v>
      </c>
      <c r="H1536" s="158">
        <f t="shared" si="336"/>
        <v>0</v>
      </c>
      <c r="I1536" s="158">
        <f t="shared" si="336"/>
        <v>0</v>
      </c>
      <c r="J1536" s="158">
        <f t="shared" si="336"/>
        <v>0</v>
      </c>
      <c r="K1536" s="158">
        <f t="shared" si="336"/>
        <v>0</v>
      </c>
      <c r="L1536" s="158">
        <f t="shared" si="336"/>
        <v>0</v>
      </c>
      <c r="M1536" s="158">
        <f t="shared" si="336"/>
        <v>0</v>
      </c>
      <c r="N1536" s="158">
        <f t="shared" si="336"/>
        <v>0</v>
      </c>
      <c r="O1536" s="158">
        <f t="shared" si="336"/>
        <v>0</v>
      </c>
      <c r="P1536" s="158">
        <f t="shared" si="336"/>
        <v>0</v>
      </c>
      <c r="Q1536" s="158">
        <f t="shared" si="336"/>
        <v>0</v>
      </c>
      <c r="R1536" s="116">
        <f t="shared" si="337"/>
        <v>0</v>
      </c>
      <c r="S1536" s="116" t="e">
        <f t="shared" si="327"/>
        <v>#DIV/0!</v>
      </c>
      <c r="T1536" s="117">
        <f t="shared" si="338"/>
        <v>0</v>
      </c>
      <c r="U1536" s="117" t="e">
        <f t="shared" si="339"/>
        <v>#DIV/0!</v>
      </c>
      <c r="V1536" s="116">
        <f t="shared" si="340"/>
        <v>0</v>
      </c>
      <c r="W1536" s="116" t="e">
        <f t="shared" si="341"/>
        <v>#DIV/0!</v>
      </c>
      <c r="X1536" s="116">
        <f t="shared" si="342"/>
        <v>0</v>
      </c>
      <c r="Y1536" s="116" t="e">
        <f t="shared" si="343"/>
        <v>#DIV/0!</v>
      </c>
      <c r="Z1536" s="180"/>
    </row>
    <row r="1537" spans="1:26">
      <c r="A1537" s="103"/>
      <c r="B1537" s="185"/>
      <c r="C1537" s="186"/>
      <c r="D1537" s="151"/>
      <c r="E1537" s="151"/>
      <c r="F1537" s="151"/>
      <c r="G1537" s="151"/>
      <c r="H1537" s="151"/>
      <c r="I1537" s="151"/>
      <c r="J1537" s="152"/>
      <c r="K1537" s="152"/>
      <c r="L1537" s="151"/>
      <c r="M1537" s="151"/>
      <c r="N1537" s="151"/>
      <c r="O1537" s="151"/>
      <c r="P1537" s="151"/>
      <c r="Q1537" s="151"/>
      <c r="R1537" s="116">
        <f t="shared" si="337"/>
        <v>0</v>
      </c>
      <c r="S1537" s="116" t="e">
        <f t="shared" si="327"/>
        <v>#DIV/0!</v>
      </c>
      <c r="T1537" s="117">
        <f t="shared" si="338"/>
        <v>0</v>
      </c>
      <c r="U1537" s="117" t="e">
        <f t="shared" si="339"/>
        <v>#DIV/0!</v>
      </c>
      <c r="V1537" s="116">
        <f t="shared" si="340"/>
        <v>0</v>
      </c>
      <c r="W1537" s="116" t="e">
        <f t="shared" si="341"/>
        <v>#DIV/0!</v>
      </c>
      <c r="X1537" s="116">
        <f t="shared" si="342"/>
        <v>0</v>
      </c>
      <c r="Y1537" s="116" t="e">
        <f t="shared" si="343"/>
        <v>#DIV/0!</v>
      </c>
      <c r="Z1537" s="180"/>
    </row>
    <row r="1538" spans="1:26" ht="25.5" outlineLevel="1">
      <c r="A1538" s="103">
        <v>32</v>
      </c>
      <c r="B1538" s="176" t="s">
        <v>213</v>
      </c>
      <c r="C1538" s="154" t="s">
        <v>214</v>
      </c>
      <c r="D1538" s="151"/>
      <c r="E1538" s="151"/>
      <c r="F1538" s="151"/>
      <c r="G1538" s="151"/>
      <c r="H1538" s="151"/>
      <c r="I1538" s="151"/>
      <c r="J1538" s="152"/>
      <c r="K1538" s="152"/>
      <c r="L1538" s="151"/>
      <c r="M1538" s="151"/>
      <c r="N1538" s="151"/>
      <c r="O1538" s="151"/>
      <c r="P1538" s="151"/>
      <c r="Q1538" s="151"/>
      <c r="R1538" s="116">
        <f t="shared" si="337"/>
        <v>0</v>
      </c>
      <c r="S1538" s="116" t="e">
        <f t="shared" si="327"/>
        <v>#DIV/0!</v>
      </c>
      <c r="T1538" s="117">
        <f t="shared" si="338"/>
        <v>0</v>
      </c>
      <c r="U1538" s="117" t="e">
        <f t="shared" si="339"/>
        <v>#DIV/0!</v>
      </c>
      <c r="V1538" s="116">
        <f t="shared" si="340"/>
        <v>0</v>
      </c>
      <c r="W1538" s="116" t="e">
        <f t="shared" si="341"/>
        <v>#DIV/0!</v>
      </c>
      <c r="X1538" s="116">
        <f t="shared" si="342"/>
        <v>0</v>
      </c>
      <c r="Y1538" s="116" t="e">
        <f t="shared" si="343"/>
        <v>#DIV/0!</v>
      </c>
      <c r="Z1538" s="180"/>
    </row>
    <row r="1539" spans="1:26" outlineLevel="1">
      <c r="A1539" s="103"/>
      <c r="B1539" s="176" t="s">
        <v>134</v>
      </c>
      <c r="C1539" s="154"/>
      <c r="D1539" s="155">
        <f t="shared" ref="D1539:Q1539" si="344">SUM(D1540:D1546,D1551:D1568)</f>
        <v>692.78</v>
      </c>
      <c r="E1539" s="155">
        <f t="shared" si="344"/>
        <v>0</v>
      </c>
      <c r="F1539" s="155">
        <f t="shared" si="344"/>
        <v>1152</v>
      </c>
      <c r="G1539" s="155">
        <f t="shared" si="344"/>
        <v>0</v>
      </c>
      <c r="H1539" s="155">
        <f t="shared" si="344"/>
        <v>1458</v>
      </c>
      <c r="I1539" s="155">
        <f t="shared" si="344"/>
        <v>0</v>
      </c>
      <c r="J1539" s="155">
        <f t="shared" si="344"/>
        <v>477</v>
      </c>
      <c r="K1539" s="155">
        <f t="shared" si="344"/>
        <v>0</v>
      </c>
      <c r="L1539" s="155">
        <f t="shared" si="344"/>
        <v>0</v>
      </c>
      <c r="M1539" s="155">
        <f t="shared" si="344"/>
        <v>0</v>
      </c>
      <c r="N1539" s="155">
        <f t="shared" si="344"/>
        <v>0</v>
      </c>
      <c r="O1539" s="155">
        <f t="shared" si="344"/>
        <v>0</v>
      </c>
      <c r="P1539" s="155">
        <f t="shared" si="344"/>
        <v>0</v>
      </c>
      <c r="Q1539" s="155">
        <f t="shared" si="344"/>
        <v>0</v>
      </c>
      <c r="R1539" s="116">
        <f t="shared" si="337"/>
        <v>459.22</v>
      </c>
      <c r="S1539" s="116">
        <f t="shared" si="327"/>
        <v>166.28655561650163</v>
      </c>
      <c r="T1539" s="117">
        <f t="shared" si="338"/>
        <v>-1152</v>
      </c>
      <c r="U1539" s="117">
        <f t="shared" si="339"/>
        <v>0</v>
      </c>
      <c r="V1539" s="116">
        <f t="shared" si="340"/>
        <v>0</v>
      </c>
      <c r="W1539" s="116" t="e">
        <f t="shared" si="341"/>
        <v>#DIV/0!</v>
      </c>
      <c r="X1539" s="116">
        <f t="shared" si="342"/>
        <v>0</v>
      </c>
      <c r="Y1539" s="116" t="e">
        <f t="shared" si="343"/>
        <v>#DIV/0!</v>
      </c>
      <c r="Z1539" s="180"/>
    </row>
    <row r="1540" spans="1:26" ht="12.75" customHeight="1" outlineLevel="1">
      <c r="A1540" s="103"/>
      <c r="B1540" s="118" t="s">
        <v>94</v>
      </c>
      <c r="C1540" s="119">
        <v>2111</v>
      </c>
      <c r="D1540" s="120"/>
      <c r="E1540" s="120"/>
      <c r="F1540" s="120"/>
      <c r="G1540" s="120"/>
      <c r="H1540" s="120"/>
      <c r="I1540" s="120"/>
      <c r="J1540" s="158"/>
      <c r="K1540" s="158"/>
      <c r="L1540" s="120"/>
      <c r="M1540" s="120"/>
      <c r="N1540" s="120"/>
      <c r="O1540" s="120"/>
      <c r="P1540" s="120"/>
      <c r="Q1540" s="120"/>
      <c r="R1540" s="116">
        <f t="shared" si="337"/>
        <v>0</v>
      </c>
      <c r="S1540" s="116" t="e">
        <f t="shared" si="327"/>
        <v>#DIV/0!</v>
      </c>
      <c r="T1540" s="117">
        <f t="shared" si="338"/>
        <v>0</v>
      </c>
      <c r="U1540" s="117" t="e">
        <f t="shared" si="339"/>
        <v>#DIV/0!</v>
      </c>
      <c r="V1540" s="116">
        <f t="shared" si="340"/>
        <v>0</v>
      </c>
      <c r="W1540" s="116" t="e">
        <f t="shared" si="341"/>
        <v>#DIV/0!</v>
      </c>
      <c r="X1540" s="116">
        <f t="shared" si="342"/>
        <v>0</v>
      </c>
      <c r="Y1540" s="116" t="e">
        <f t="shared" si="343"/>
        <v>#DIV/0!</v>
      </c>
      <c r="Z1540" s="180"/>
    </row>
    <row r="1541" spans="1:26" ht="12.75" customHeight="1" outlineLevel="1">
      <c r="A1541" s="103"/>
      <c r="B1541" s="118" t="s">
        <v>135</v>
      </c>
      <c r="C1541" s="119">
        <v>2121</v>
      </c>
      <c r="D1541" s="120"/>
      <c r="E1541" s="120"/>
      <c r="F1541" s="120"/>
      <c r="G1541" s="120"/>
      <c r="H1541" s="120"/>
      <c r="I1541" s="120"/>
      <c r="J1541" s="158"/>
      <c r="K1541" s="158"/>
      <c r="L1541" s="120"/>
      <c r="M1541" s="120"/>
      <c r="N1541" s="120"/>
      <c r="O1541" s="120"/>
      <c r="P1541" s="120"/>
      <c r="Q1541" s="120"/>
      <c r="R1541" s="116">
        <f t="shared" si="337"/>
        <v>0</v>
      </c>
      <c r="S1541" s="116" t="e">
        <f t="shared" si="327"/>
        <v>#DIV/0!</v>
      </c>
      <c r="T1541" s="117">
        <f t="shared" si="338"/>
        <v>0</v>
      </c>
      <c r="U1541" s="117" t="e">
        <f t="shared" si="339"/>
        <v>#DIV/0!</v>
      </c>
      <c r="V1541" s="116">
        <f t="shared" si="340"/>
        <v>0</v>
      </c>
      <c r="W1541" s="116" t="e">
        <f t="shared" si="341"/>
        <v>#DIV/0!</v>
      </c>
      <c r="X1541" s="116">
        <f t="shared" si="342"/>
        <v>0</v>
      </c>
      <c r="Y1541" s="116" t="e">
        <f t="shared" si="343"/>
        <v>#DIV/0!</v>
      </c>
      <c r="Z1541" s="180"/>
    </row>
    <row r="1542" spans="1:26" ht="12.75" customHeight="1" outlineLevel="1">
      <c r="A1542" s="103"/>
      <c r="B1542" s="160" t="s">
        <v>96</v>
      </c>
      <c r="C1542" s="119">
        <v>2211</v>
      </c>
      <c r="D1542" s="120"/>
      <c r="E1542" s="120"/>
      <c r="F1542" s="120"/>
      <c r="G1542" s="120"/>
      <c r="H1542" s="120"/>
      <c r="I1542" s="120"/>
      <c r="J1542" s="158"/>
      <c r="K1542" s="158"/>
      <c r="L1542" s="120"/>
      <c r="M1542" s="120"/>
      <c r="N1542" s="120"/>
      <c r="O1542" s="120"/>
      <c r="P1542" s="120"/>
      <c r="Q1542" s="120"/>
      <c r="R1542" s="116">
        <f t="shared" si="337"/>
        <v>0</v>
      </c>
      <c r="S1542" s="116" t="e">
        <f t="shared" si="327"/>
        <v>#DIV/0!</v>
      </c>
      <c r="T1542" s="117">
        <f t="shared" si="338"/>
        <v>0</v>
      </c>
      <c r="U1542" s="117" t="e">
        <f t="shared" si="339"/>
        <v>#DIV/0!</v>
      </c>
      <c r="V1542" s="116">
        <f t="shared" si="340"/>
        <v>0</v>
      </c>
      <c r="W1542" s="116" t="e">
        <f t="shared" si="341"/>
        <v>#DIV/0!</v>
      </c>
      <c r="X1542" s="116">
        <f t="shared" si="342"/>
        <v>0</v>
      </c>
      <c r="Y1542" s="116" t="e">
        <f t="shared" si="343"/>
        <v>#DIV/0!</v>
      </c>
      <c r="Z1542" s="180"/>
    </row>
    <row r="1543" spans="1:26" ht="13.5" customHeight="1" outlineLevel="1">
      <c r="A1543" s="103"/>
      <c r="B1543" s="122" t="s">
        <v>97</v>
      </c>
      <c r="C1543" s="119">
        <v>2212</v>
      </c>
      <c r="D1543" s="120"/>
      <c r="E1543" s="120"/>
      <c r="F1543" s="120"/>
      <c r="G1543" s="120"/>
      <c r="H1543" s="120"/>
      <c r="I1543" s="120"/>
      <c r="J1543" s="158"/>
      <c r="K1543" s="158"/>
      <c r="L1543" s="120"/>
      <c r="M1543" s="120"/>
      <c r="N1543" s="120"/>
      <c r="O1543" s="120"/>
      <c r="P1543" s="120"/>
      <c r="Q1543" s="120"/>
      <c r="R1543" s="116">
        <f t="shared" si="337"/>
        <v>0</v>
      </c>
      <c r="S1543" s="116" t="e">
        <f t="shared" si="327"/>
        <v>#DIV/0!</v>
      </c>
      <c r="T1543" s="117">
        <f t="shared" si="338"/>
        <v>0</v>
      </c>
      <c r="U1543" s="117" t="e">
        <f t="shared" si="339"/>
        <v>#DIV/0!</v>
      </c>
      <c r="V1543" s="116">
        <f t="shared" si="340"/>
        <v>0</v>
      </c>
      <c r="W1543" s="116" t="e">
        <f t="shared" si="341"/>
        <v>#DIV/0!</v>
      </c>
      <c r="X1543" s="116">
        <f t="shared" si="342"/>
        <v>0</v>
      </c>
      <c r="Y1543" s="116" t="e">
        <f t="shared" si="343"/>
        <v>#DIV/0!</v>
      </c>
      <c r="Z1543" s="180"/>
    </row>
    <row r="1544" spans="1:26" ht="13.5" customHeight="1" outlineLevel="1">
      <c r="A1544" s="103"/>
      <c r="B1544" s="118" t="s">
        <v>98</v>
      </c>
      <c r="C1544" s="119">
        <v>2213</v>
      </c>
      <c r="D1544" s="120"/>
      <c r="E1544" s="120"/>
      <c r="F1544" s="120"/>
      <c r="G1544" s="120"/>
      <c r="H1544" s="120"/>
      <c r="I1544" s="120"/>
      <c r="J1544" s="158"/>
      <c r="K1544" s="158"/>
      <c r="L1544" s="120"/>
      <c r="M1544" s="120"/>
      <c r="N1544" s="120"/>
      <c r="O1544" s="120"/>
      <c r="P1544" s="120"/>
      <c r="Q1544" s="120"/>
      <c r="R1544" s="116">
        <f t="shared" si="337"/>
        <v>0</v>
      </c>
      <c r="S1544" s="116" t="e">
        <f t="shared" si="327"/>
        <v>#DIV/0!</v>
      </c>
      <c r="T1544" s="117">
        <f t="shared" si="338"/>
        <v>0</v>
      </c>
      <c r="U1544" s="117" t="e">
        <f t="shared" si="339"/>
        <v>#DIV/0!</v>
      </c>
      <c r="V1544" s="116">
        <f t="shared" si="340"/>
        <v>0</v>
      </c>
      <c r="W1544" s="116" t="e">
        <f t="shared" si="341"/>
        <v>#DIV/0!</v>
      </c>
      <c r="X1544" s="116">
        <f t="shared" si="342"/>
        <v>0</v>
      </c>
      <c r="Y1544" s="116" t="e">
        <f t="shared" si="343"/>
        <v>#DIV/0!</v>
      </c>
      <c r="Z1544" s="180"/>
    </row>
    <row r="1545" spans="1:26" ht="13.5" customHeight="1" outlineLevel="1">
      <c r="A1545" s="103"/>
      <c r="B1545" s="118" t="s">
        <v>99</v>
      </c>
      <c r="C1545" s="119">
        <v>2214</v>
      </c>
      <c r="D1545" s="120"/>
      <c r="E1545" s="120"/>
      <c r="F1545" s="120"/>
      <c r="G1545" s="120"/>
      <c r="H1545" s="120"/>
      <c r="I1545" s="120"/>
      <c r="J1545" s="158"/>
      <c r="K1545" s="158"/>
      <c r="L1545" s="120"/>
      <c r="M1545" s="120"/>
      <c r="N1545" s="120"/>
      <c r="O1545" s="120"/>
      <c r="P1545" s="120"/>
      <c r="Q1545" s="120"/>
      <c r="R1545" s="116">
        <f t="shared" si="337"/>
        <v>0</v>
      </c>
      <c r="S1545" s="116" t="e">
        <f t="shared" si="327"/>
        <v>#DIV/0!</v>
      </c>
      <c r="T1545" s="117">
        <f t="shared" si="338"/>
        <v>0</v>
      </c>
      <c r="U1545" s="117" t="e">
        <f t="shared" si="339"/>
        <v>#DIV/0!</v>
      </c>
      <c r="V1545" s="116">
        <f t="shared" si="340"/>
        <v>0</v>
      </c>
      <c r="W1545" s="116" t="e">
        <f t="shared" si="341"/>
        <v>#DIV/0!</v>
      </c>
      <c r="X1545" s="116">
        <f t="shared" si="342"/>
        <v>0</v>
      </c>
      <c r="Y1545" s="116" t="e">
        <f t="shared" si="343"/>
        <v>#DIV/0!</v>
      </c>
      <c r="Z1545" s="180"/>
    </row>
    <row r="1546" spans="1:26" ht="13.5" customHeight="1" outlineLevel="1">
      <c r="A1546" s="103"/>
      <c r="B1546" s="161" t="s">
        <v>100</v>
      </c>
      <c r="C1546" s="124">
        <v>2215</v>
      </c>
      <c r="D1546" s="214">
        <f t="shared" ref="D1546:Q1546" si="345">D1547+D1548+D1549+D1550</f>
        <v>0</v>
      </c>
      <c r="E1546" s="214">
        <f t="shared" si="345"/>
        <v>0</v>
      </c>
      <c r="F1546" s="214">
        <f t="shared" si="345"/>
        <v>0</v>
      </c>
      <c r="G1546" s="125">
        <f t="shared" si="345"/>
        <v>0</v>
      </c>
      <c r="H1546" s="214">
        <f>H1547+H1548+H1549+H1550</f>
        <v>0</v>
      </c>
      <c r="I1546" s="125">
        <f>I1547+I1548+I1549+I1550</f>
        <v>0</v>
      </c>
      <c r="J1546" s="194">
        <f t="shared" si="345"/>
        <v>0</v>
      </c>
      <c r="K1546" s="163">
        <f t="shared" si="345"/>
        <v>0</v>
      </c>
      <c r="L1546" s="214">
        <f t="shared" si="345"/>
        <v>0</v>
      </c>
      <c r="M1546" s="125">
        <f t="shared" si="345"/>
        <v>0</v>
      </c>
      <c r="N1546" s="214">
        <f t="shared" si="345"/>
        <v>0</v>
      </c>
      <c r="O1546" s="125">
        <f t="shared" si="345"/>
        <v>0</v>
      </c>
      <c r="P1546" s="214">
        <f t="shared" si="345"/>
        <v>0</v>
      </c>
      <c r="Q1546" s="125">
        <f t="shared" si="345"/>
        <v>0</v>
      </c>
      <c r="R1546" s="116">
        <f t="shared" si="337"/>
        <v>0</v>
      </c>
      <c r="S1546" s="116" t="e">
        <f t="shared" si="327"/>
        <v>#DIV/0!</v>
      </c>
      <c r="T1546" s="117">
        <f t="shared" si="338"/>
        <v>0</v>
      </c>
      <c r="U1546" s="117" t="e">
        <f t="shared" si="339"/>
        <v>#DIV/0!</v>
      </c>
      <c r="V1546" s="116">
        <f t="shared" si="340"/>
        <v>0</v>
      </c>
      <c r="W1546" s="116" t="e">
        <f t="shared" si="341"/>
        <v>#DIV/0!</v>
      </c>
      <c r="X1546" s="116">
        <f t="shared" si="342"/>
        <v>0</v>
      </c>
      <c r="Y1546" s="116" t="e">
        <f t="shared" si="343"/>
        <v>#DIV/0!</v>
      </c>
      <c r="Z1546" s="180"/>
    </row>
    <row r="1547" spans="1:26" ht="13.5" customHeight="1" outlineLevel="1">
      <c r="A1547" s="103"/>
      <c r="B1547" s="126" t="s">
        <v>136</v>
      </c>
      <c r="C1547" s="119">
        <v>22151</v>
      </c>
      <c r="D1547" s="120"/>
      <c r="E1547" s="120"/>
      <c r="F1547" s="120"/>
      <c r="G1547" s="120"/>
      <c r="H1547" s="120"/>
      <c r="I1547" s="120"/>
      <c r="J1547" s="158"/>
      <c r="K1547" s="158"/>
      <c r="L1547" s="120"/>
      <c r="M1547" s="120"/>
      <c r="N1547" s="120"/>
      <c r="O1547" s="120"/>
      <c r="P1547" s="120"/>
      <c r="Q1547" s="120"/>
      <c r="R1547" s="116">
        <f t="shared" si="337"/>
        <v>0</v>
      </c>
      <c r="S1547" s="116" t="e">
        <f t="shared" si="327"/>
        <v>#DIV/0!</v>
      </c>
      <c r="T1547" s="117">
        <f t="shared" si="338"/>
        <v>0</v>
      </c>
      <c r="U1547" s="117" t="e">
        <f t="shared" si="339"/>
        <v>#DIV/0!</v>
      </c>
      <c r="V1547" s="116">
        <f t="shared" si="340"/>
        <v>0</v>
      </c>
      <c r="W1547" s="116" t="e">
        <f t="shared" si="341"/>
        <v>#DIV/0!</v>
      </c>
      <c r="X1547" s="116">
        <f t="shared" si="342"/>
        <v>0</v>
      </c>
      <c r="Y1547" s="116" t="e">
        <f t="shared" si="343"/>
        <v>#DIV/0!</v>
      </c>
      <c r="Z1547" s="180"/>
    </row>
    <row r="1548" spans="1:26" ht="13.5" customHeight="1" outlineLevel="1">
      <c r="A1548" s="103"/>
      <c r="B1548" s="126" t="s">
        <v>137</v>
      </c>
      <c r="C1548" s="119">
        <v>22152</v>
      </c>
      <c r="D1548" s="120"/>
      <c r="E1548" s="120"/>
      <c r="F1548" s="120"/>
      <c r="G1548" s="120"/>
      <c r="H1548" s="120"/>
      <c r="I1548" s="120"/>
      <c r="J1548" s="158"/>
      <c r="K1548" s="158"/>
      <c r="L1548" s="120"/>
      <c r="M1548" s="120"/>
      <c r="N1548" s="120"/>
      <c r="O1548" s="120"/>
      <c r="P1548" s="120"/>
      <c r="Q1548" s="120"/>
      <c r="R1548" s="116">
        <f t="shared" si="337"/>
        <v>0</v>
      </c>
      <c r="S1548" s="116" t="e">
        <f t="shared" si="327"/>
        <v>#DIV/0!</v>
      </c>
      <c r="T1548" s="117">
        <f t="shared" si="338"/>
        <v>0</v>
      </c>
      <c r="U1548" s="117" t="e">
        <f t="shared" si="339"/>
        <v>#DIV/0!</v>
      </c>
      <c r="V1548" s="116">
        <f t="shared" si="340"/>
        <v>0</v>
      </c>
      <c r="W1548" s="116" t="e">
        <f t="shared" si="341"/>
        <v>#DIV/0!</v>
      </c>
      <c r="X1548" s="116">
        <f t="shared" si="342"/>
        <v>0</v>
      </c>
      <c r="Y1548" s="116" t="e">
        <f t="shared" si="343"/>
        <v>#DIV/0!</v>
      </c>
      <c r="Z1548" s="180"/>
    </row>
    <row r="1549" spans="1:26" ht="13.5" customHeight="1" outlineLevel="1">
      <c r="A1549" s="103"/>
      <c r="B1549" s="126" t="s">
        <v>103</v>
      </c>
      <c r="C1549" s="119">
        <v>22153</v>
      </c>
      <c r="D1549" s="120"/>
      <c r="E1549" s="120"/>
      <c r="F1549" s="120"/>
      <c r="G1549" s="120"/>
      <c r="H1549" s="120"/>
      <c r="I1549" s="120"/>
      <c r="J1549" s="158"/>
      <c r="K1549" s="158"/>
      <c r="L1549" s="120"/>
      <c r="M1549" s="120"/>
      <c r="N1549" s="120"/>
      <c r="O1549" s="120"/>
      <c r="P1549" s="120"/>
      <c r="Q1549" s="120"/>
      <c r="R1549" s="116">
        <f t="shared" si="337"/>
        <v>0</v>
      </c>
      <c r="S1549" s="116" t="e">
        <f t="shared" si="327"/>
        <v>#DIV/0!</v>
      </c>
      <c r="T1549" s="117">
        <f t="shared" si="338"/>
        <v>0</v>
      </c>
      <c r="U1549" s="117" t="e">
        <f t="shared" si="339"/>
        <v>#DIV/0!</v>
      </c>
      <c r="V1549" s="116">
        <f t="shared" si="340"/>
        <v>0</v>
      </c>
      <c r="W1549" s="116" t="e">
        <f t="shared" si="341"/>
        <v>#DIV/0!</v>
      </c>
      <c r="X1549" s="116">
        <f t="shared" si="342"/>
        <v>0</v>
      </c>
      <c r="Y1549" s="116" t="e">
        <f t="shared" si="343"/>
        <v>#DIV/0!</v>
      </c>
      <c r="Z1549" s="180"/>
    </row>
    <row r="1550" spans="1:26" ht="13.5" customHeight="1" outlineLevel="1">
      <c r="A1550" s="103"/>
      <c r="B1550" s="126" t="s">
        <v>138</v>
      </c>
      <c r="C1550" s="119">
        <v>22154</v>
      </c>
      <c r="D1550" s="120"/>
      <c r="E1550" s="120"/>
      <c r="F1550" s="120"/>
      <c r="G1550" s="120"/>
      <c r="H1550" s="120"/>
      <c r="I1550" s="120"/>
      <c r="J1550" s="158"/>
      <c r="K1550" s="158"/>
      <c r="L1550" s="120"/>
      <c r="M1550" s="120"/>
      <c r="N1550" s="120"/>
      <c r="O1550" s="120"/>
      <c r="P1550" s="120"/>
      <c r="Q1550" s="120"/>
      <c r="R1550" s="116">
        <f t="shared" si="337"/>
        <v>0</v>
      </c>
      <c r="S1550" s="116" t="e">
        <f t="shared" si="327"/>
        <v>#DIV/0!</v>
      </c>
      <c r="T1550" s="117">
        <f t="shared" si="338"/>
        <v>0</v>
      </c>
      <c r="U1550" s="117" t="e">
        <f t="shared" si="339"/>
        <v>#DIV/0!</v>
      </c>
      <c r="V1550" s="116">
        <f t="shared" si="340"/>
        <v>0</v>
      </c>
      <c r="W1550" s="116" t="e">
        <f t="shared" si="341"/>
        <v>#DIV/0!</v>
      </c>
      <c r="X1550" s="116">
        <f t="shared" si="342"/>
        <v>0</v>
      </c>
      <c r="Y1550" s="116" t="e">
        <f t="shared" si="343"/>
        <v>#DIV/0!</v>
      </c>
      <c r="Z1550" s="180"/>
    </row>
    <row r="1551" spans="1:26" ht="13.5" customHeight="1" outlineLevel="1">
      <c r="A1551" s="103"/>
      <c r="B1551" s="122" t="s">
        <v>105</v>
      </c>
      <c r="C1551" s="119">
        <v>2217</v>
      </c>
      <c r="D1551" s="120"/>
      <c r="E1551" s="120"/>
      <c r="F1551" s="120"/>
      <c r="G1551" s="120"/>
      <c r="H1551" s="120"/>
      <c r="I1551" s="120"/>
      <c r="J1551" s="158"/>
      <c r="K1551" s="158"/>
      <c r="L1551" s="120"/>
      <c r="M1551" s="120"/>
      <c r="N1551" s="120"/>
      <c r="O1551" s="120"/>
      <c r="P1551" s="120"/>
      <c r="Q1551" s="120"/>
      <c r="R1551" s="116">
        <f t="shared" si="337"/>
        <v>0</v>
      </c>
      <c r="S1551" s="116" t="e">
        <f t="shared" si="327"/>
        <v>#DIV/0!</v>
      </c>
      <c r="T1551" s="117">
        <f t="shared" si="338"/>
        <v>0</v>
      </c>
      <c r="U1551" s="117" t="e">
        <f t="shared" si="339"/>
        <v>#DIV/0!</v>
      </c>
      <c r="V1551" s="116">
        <f t="shared" si="340"/>
        <v>0</v>
      </c>
      <c r="W1551" s="116" t="e">
        <f t="shared" si="341"/>
        <v>#DIV/0!</v>
      </c>
      <c r="X1551" s="116">
        <f t="shared" si="342"/>
        <v>0</v>
      </c>
      <c r="Y1551" s="116" t="e">
        <f t="shared" si="343"/>
        <v>#DIV/0!</v>
      </c>
      <c r="Z1551" s="180"/>
    </row>
    <row r="1552" spans="1:26" ht="13.5" customHeight="1" outlineLevel="1">
      <c r="A1552" s="103"/>
      <c r="B1552" s="118" t="s">
        <v>106</v>
      </c>
      <c r="C1552" s="119">
        <v>2218</v>
      </c>
      <c r="D1552" s="120"/>
      <c r="E1552" s="120"/>
      <c r="F1552" s="120"/>
      <c r="G1552" s="120"/>
      <c r="H1552" s="120"/>
      <c r="I1552" s="120"/>
      <c r="J1552" s="158"/>
      <c r="K1552" s="158"/>
      <c r="L1552" s="120"/>
      <c r="M1552" s="120"/>
      <c r="N1552" s="120"/>
      <c r="O1552" s="120"/>
      <c r="P1552" s="120"/>
      <c r="Q1552" s="120"/>
      <c r="R1552" s="116">
        <f t="shared" si="337"/>
        <v>0</v>
      </c>
      <c r="S1552" s="116" t="e">
        <f t="shared" ref="S1552:S1615" si="346">+F1552/D1552*100</f>
        <v>#DIV/0!</v>
      </c>
      <c r="T1552" s="117">
        <f t="shared" si="338"/>
        <v>0</v>
      </c>
      <c r="U1552" s="117" t="e">
        <f t="shared" si="339"/>
        <v>#DIV/0!</v>
      </c>
      <c r="V1552" s="116">
        <f t="shared" si="340"/>
        <v>0</v>
      </c>
      <c r="W1552" s="116" t="e">
        <f t="shared" si="341"/>
        <v>#DIV/0!</v>
      </c>
      <c r="X1552" s="116">
        <f t="shared" si="342"/>
        <v>0</v>
      </c>
      <c r="Y1552" s="116" t="e">
        <f t="shared" si="343"/>
        <v>#DIV/0!</v>
      </c>
      <c r="Z1552" s="180"/>
    </row>
    <row r="1553" spans="1:26" ht="13.5" customHeight="1" outlineLevel="1">
      <c r="A1553" s="103"/>
      <c r="B1553" s="118" t="s">
        <v>139</v>
      </c>
      <c r="C1553" s="119">
        <v>2221</v>
      </c>
      <c r="D1553" s="120"/>
      <c r="E1553" s="120"/>
      <c r="F1553" s="120"/>
      <c r="G1553" s="120"/>
      <c r="H1553" s="120"/>
      <c r="I1553" s="120"/>
      <c r="J1553" s="158"/>
      <c r="K1553" s="158"/>
      <c r="L1553" s="120"/>
      <c r="M1553" s="120"/>
      <c r="N1553" s="120"/>
      <c r="O1553" s="120"/>
      <c r="P1553" s="120"/>
      <c r="Q1553" s="120"/>
      <c r="R1553" s="116">
        <f t="shared" si="337"/>
        <v>0</v>
      </c>
      <c r="S1553" s="116" t="e">
        <f t="shared" si="346"/>
        <v>#DIV/0!</v>
      </c>
      <c r="T1553" s="117">
        <f t="shared" si="338"/>
        <v>0</v>
      </c>
      <c r="U1553" s="117" t="e">
        <f t="shared" si="339"/>
        <v>#DIV/0!</v>
      </c>
      <c r="V1553" s="116">
        <f t="shared" si="340"/>
        <v>0</v>
      </c>
      <c r="W1553" s="116" t="e">
        <f t="shared" si="341"/>
        <v>#DIV/0!</v>
      </c>
      <c r="X1553" s="116">
        <f t="shared" si="342"/>
        <v>0</v>
      </c>
      <c r="Y1553" s="116" t="e">
        <f t="shared" si="343"/>
        <v>#DIV/0!</v>
      </c>
      <c r="Z1553" s="180"/>
    </row>
    <row r="1554" spans="1:26" ht="13.5" customHeight="1" outlineLevel="1">
      <c r="A1554" s="103"/>
      <c r="B1554" s="128" t="s">
        <v>108</v>
      </c>
      <c r="C1554" s="119">
        <v>2222</v>
      </c>
      <c r="D1554" s="120"/>
      <c r="E1554" s="120"/>
      <c r="F1554" s="120"/>
      <c r="G1554" s="120"/>
      <c r="H1554" s="120"/>
      <c r="I1554" s="120"/>
      <c r="J1554" s="158"/>
      <c r="K1554" s="158"/>
      <c r="L1554" s="120"/>
      <c r="M1554" s="120"/>
      <c r="N1554" s="120"/>
      <c r="O1554" s="120"/>
      <c r="P1554" s="120"/>
      <c r="Q1554" s="120"/>
      <c r="R1554" s="116">
        <f t="shared" si="337"/>
        <v>0</v>
      </c>
      <c r="S1554" s="116" t="e">
        <f t="shared" si="346"/>
        <v>#DIV/0!</v>
      </c>
      <c r="T1554" s="117">
        <f t="shared" si="338"/>
        <v>0</v>
      </c>
      <c r="U1554" s="117" t="e">
        <f t="shared" si="339"/>
        <v>#DIV/0!</v>
      </c>
      <c r="V1554" s="116">
        <f t="shared" si="340"/>
        <v>0</v>
      </c>
      <c r="W1554" s="116" t="e">
        <f t="shared" si="341"/>
        <v>#DIV/0!</v>
      </c>
      <c r="X1554" s="116">
        <f t="shared" si="342"/>
        <v>0</v>
      </c>
      <c r="Y1554" s="116" t="e">
        <f t="shared" si="343"/>
        <v>#DIV/0!</v>
      </c>
      <c r="Z1554" s="180"/>
    </row>
    <row r="1555" spans="1:26" ht="13.5" customHeight="1" outlineLevel="1">
      <c r="A1555" s="103"/>
      <c r="B1555" s="128" t="s">
        <v>145</v>
      </c>
      <c r="C1555" s="119">
        <v>2224</v>
      </c>
      <c r="D1555" s="120"/>
      <c r="E1555" s="120"/>
      <c r="F1555" s="120"/>
      <c r="G1555" s="120"/>
      <c r="H1555" s="120"/>
      <c r="I1555" s="120"/>
      <c r="J1555" s="158"/>
      <c r="K1555" s="158"/>
      <c r="L1555" s="120"/>
      <c r="M1555" s="120"/>
      <c r="N1555" s="120"/>
      <c r="O1555" s="120"/>
      <c r="P1555" s="120"/>
      <c r="Q1555" s="120"/>
      <c r="R1555" s="116">
        <f t="shared" si="337"/>
        <v>0</v>
      </c>
      <c r="S1555" s="116" t="e">
        <f t="shared" si="346"/>
        <v>#DIV/0!</v>
      </c>
      <c r="T1555" s="117">
        <f t="shared" si="338"/>
        <v>0</v>
      </c>
      <c r="U1555" s="117" t="e">
        <f t="shared" si="339"/>
        <v>#DIV/0!</v>
      </c>
      <c r="V1555" s="116">
        <f t="shared" si="340"/>
        <v>0</v>
      </c>
      <c r="W1555" s="116" t="e">
        <f t="shared" si="341"/>
        <v>#DIV/0!</v>
      </c>
      <c r="X1555" s="116">
        <f t="shared" si="342"/>
        <v>0</v>
      </c>
      <c r="Y1555" s="116" t="e">
        <f t="shared" si="343"/>
        <v>#DIV/0!</v>
      </c>
      <c r="Z1555" s="180"/>
    </row>
    <row r="1556" spans="1:26" ht="13.5" customHeight="1" outlineLevel="1">
      <c r="A1556" s="103"/>
      <c r="B1556" s="128" t="s">
        <v>140</v>
      </c>
      <c r="C1556" s="119">
        <v>2225</v>
      </c>
      <c r="D1556" s="120"/>
      <c r="E1556" s="120"/>
      <c r="F1556" s="120"/>
      <c r="G1556" s="120"/>
      <c r="H1556" s="120"/>
      <c r="I1556" s="120"/>
      <c r="J1556" s="158"/>
      <c r="K1556" s="158"/>
      <c r="L1556" s="120"/>
      <c r="M1556" s="120"/>
      <c r="N1556" s="120"/>
      <c r="O1556" s="120"/>
      <c r="P1556" s="120"/>
      <c r="Q1556" s="120"/>
      <c r="R1556" s="116">
        <f t="shared" si="337"/>
        <v>0</v>
      </c>
      <c r="S1556" s="116" t="e">
        <f t="shared" si="346"/>
        <v>#DIV/0!</v>
      </c>
      <c r="T1556" s="117">
        <f t="shared" si="338"/>
        <v>0</v>
      </c>
      <c r="U1556" s="117" t="e">
        <f t="shared" si="339"/>
        <v>#DIV/0!</v>
      </c>
      <c r="V1556" s="116">
        <f t="shared" si="340"/>
        <v>0</v>
      </c>
      <c r="W1556" s="116" t="e">
        <f t="shared" si="341"/>
        <v>#DIV/0!</v>
      </c>
      <c r="X1556" s="116">
        <f t="shared" si="342"/>
        <v>0</v>
      </c>
      <c r="Y1556" s="116" t="e">
        <f t="shared" si="343"/>
        <v>#DIV/0!</v>
      </c>
      <c r="Z1556" s="180"/>
    </row>
    <row r="1557" spans="1:26" ht="13.5" customHeight="1" outlineLevel="1">
      <c r="A1557" s="103"/>
      <c r="B1557" s="128" t="s">
        <v>141</v>
      </c>
      <c r="C1557" s="119">
        <v>2231</v>
      </c>
      <c r="D1557" s="120"/>
      <c r="E1557" s="120"/>
      <c r="F1557" s="120"/>
      <c r="G1557" s="120"/>
      <c r="H1557" s="120"/>
      <c r="I1557" s="120"/>
      <c r="J1557" s="158"/>
      <c r="K1557" s="158"/>
      <c r="L1557" s="120"/>
      <c r="M1557" s="120"/>
      <c r="N1557" s="120"/>
      <c r="O1557" s="120"/>
      <c r="P1557" s="120"/>
      <c r="Q1557" s="120"/>
      <c r="R1557" s="116">
        <f t="shared" si="337"/>
        <v>0</v>
      </c>
      <c r="S1557" s="116" t="e">
        <f t="shared" si="346"/>
        <v>#DIV/0!</v>
      </c>
      <c r="T1557" s="117">
        <f t="shared" si="338"/>
        <v>0</v>
      </c>
      <c r="U1557" s="117" t="e">
        <f t="shared" si="339"/>
        <v>#DIV/0!</v>
      </c>
      <c r="V1557" s="116">
        <f t="shared" si="340"/>
        <v>0</v>
      </c>
      <c r="W1557" s="116" t="e">
        <f t="shared" si="341"/>
        <v>#DIV/0!</v>
      </c>
      <c r="X1557" s="116">
        <f t="shared" si="342"/>
        <v>0</v>
      </c>
      <c r="Y1557" s="116" t="e">
        <f t="shared" si="343"/>
        <v>#DIV/0!</v>
      </c>
      <c r="Z1557" s="180"/>
    </row>
    <row r="1558" spans="1:26" ht="13.5" customHeight="1" outlineLevel="1">
      <c r="A1558" s="103"/>
      <c r="B1558" s="128" t="s">
        <v>113</v>
      </c>
      <c r="C1558" s="119">
        <v>22311100</v>
      </c>
      <c r="D1558" s="209"/>
      <c r="E1558" s="215"/>
      <c r="F1558" s="120"/>
      <c r="G1558" s="120"/>
      <c r="H1558" s="120"/>
      <c r="I1558" s="120"/>
      <c r="J1558" s="158"/>
      <c r="K1558" s="158"/>
      <c r="L1558" s="120"/>
      <c r="M1558" s="120"/>
      <c r="N1558" s="120"/>
      <c r="O1558" s="120"/>
      <c r="P1558" s="120"/>
      <c r="Q1558" s="120"/>
      <c r="R1558" s="116">
        <f t="shared" si="337"/>
        <v>0</v>
      </c>
      <c r="S1558" s="116" t="e">
        <f t="shared" si="346"/>
        <v>#DIV/0!</v>
      </c>
      <c r="T1558" s="117">
        <f t="shared" si="338"/>
        <v>0</v>
      </c>
      <c r="U1558" s="117" t="e">
        <f t="shared" si="339"/>
        <v>#DIV/0!</v>
      </c>
      <c r="V1558" s="116">
        <f t="shared" si="340"/>
        <v>0</v>
      </c>
      <c r="W1558" s="116" t="e">
        <f t="shared" si="341"/>
        <v>#DIV/0!</v>
      </c>
      <c r="X1558" s="116">
        <f t="shared" si="342"/>
        <v>0</v>
      </c>
      <c r="Y1558" s="116" t="e">
        <f t="shared" si="343"/>
        <v>#DIV/0!</v>
      </c>
      <c r="Z1558" s="180"/>
    </row>
    <row r="1559" spans="1:26" ht="13.5" customHeight="1" outlineLevel="1">
      <c r="A1559" s="103"/>
      <c r="B1559" s="128" t="s">
        <v>114</v>
      </c>
      <c r="C1559" s="119">
        <v>22311200</v>
      </c>
      <c r="D1559" s="209"/>
      <c r="E1559" s="215"/>
      <c r="F1559" s="120"/>
      <c r="G1559" s="120"/>
      <c r="H1559" s="120"/>
      <c r="I1559" s="120"/>
      <c r="J1559" s="158"/>
      <c r="K1559" s="158"/>
      <c r="L1559" s="120"/>
      <c r="M1559" s="120"/>
      <c r="N1559" s="120"/>
      <c r="O1559" s="120"/>
      <c r="P1559" s="120"/>
      <c r="Q1559" s="120"/>
      <c r="R1559" s="116">
        <f t="shared" si="337"/>
        <v>0</v>
      </c>
      <c r="S1559" s="116" t="e">
        <f t="shared" si="346"/>
        <v>#DIV/0!</v>
      </c>
      <c r="T1559" s="117">
        <f t="shared" si="338"/>
        <v>0</v>
      </c>
      <c r="U1559" s="117" t="e">
        <f t="shared" si="339"/>
        <v>#DIV/0!</v>
      </c>
      <c r="V1559" s="116">
        <f t="shared" si="340"/>
        <v>0</v>
      </c>
      <c r="W1559" s="116" t="e">
        <f t="shared" si="341"/>
        <v>#DIV/0!</v>
      </c>
      <c r="X1559" s="116">
        <f t="shared" si="342"/>
        <v>0</v>
      </c>
      <c r="Y1559" s="116" t="e">
        <f t="shared" si="343"/>
        <v>#DIV/0!</v>
      </c>
      <c r="Z1559" s="180"/>
    </row>
    <row r="1560" spans="1:26" ht="13.5" customHeight="1" outlineLevel="1">
      <c r="A1560" s="103"/>
      <c r="B1560" s="128" t="s">
        <v>115</v>
      </c>
      <c r="C1560" s="119">
        <v>22311300</v>
      </c>
      <c r="D1560" s="209"/>
      <c r="E1560" s="215"/>
      <c r="F1560" s="120"/>
      <c r="G1560" s="120"/>
      <c r="H1560" s="120"/>
      <c r="I1560" s="120"/>
      <c r="J1560" s="158"/>
      <c r="K1560" s="158"/>
      <c r="L1560" s="120"/>
      <c r="M1560" s="120"/>
      <c r="N1560" s="120"/>
      <c r="O1560" s="120"/>
      <c r="P1560" s="120"/>
      <c r="Q1560" s="120"/>
      <c r="R1560" s="116">
        <f t="shared" si="337"/>
        <v>0</v>
      </c>
      <c r="S1560" s="116" t="e">
        <f t="shared" si="346"/>
        <v>#DIV/0!</v>
      </c>
      <c r="T1560" s="117">
        <f t="shared" si="338"/>
        <v>0</v>
      </c>
      <c r="U1560" s="117" t="e">
        <f t="shared" si="339"/>
        <v>#DIV/0!</v>
      </c>
      <c r="V1560" s="116">
        <f t="shared" si="340"/>
        <v>0</v>
      </c>
      <c r="W1560" s="116" t="e">
        <f t="shared" si="341"/>
        <v>#DIV/0!</v>
      </c>
      <c r="X1560" s="116">
        <f t="shared" si="342"/>
        <v>0</v>
      </c>
      <c r="Y1560" s="116" t="e">
        <f t="shared" si="343"/>
        <v>#DIV/0!</v>
      </c>
      <c r="Z1560" s="180"/>
    </row>
    <row r="1561" spans="1:26" ht="13.5" customHeight="1" outlineLevel="1">
      <c r="A1561" s="103"/>
      <c r="B1561" s="128" t="s">
        <v>116</v>
      </c>
      <c r="C1561" s="119">
        <v>22311400</v>
      </c>
      <c r="D1561" s="120"/>
      <c r="E1561" s="120"/>
      <c r="F1561" s="120"/>
      <c r="G1561" s="120"/>
      <c r="H1561" s="120"/>
      <c r="I1561" s="120"/>
      <c r="J1561" s="158"/>
      <c r="K1561" s="158"/>
      <c r="L1561" s="120"/>
      <c r="M1561" s="120"/>
      <c r="N1561" s="120"/>
      <c r="O1561" s="120"/>
      <c r="P1561" s="120"/>
      <c r="Q1561" s="120"/>
      <c r="R1561" s="116">
        <f t="shared" si="337"/>
        <v>0</v>
      </c>
      <c r="S1561" s="116" t="e">
        <f t="shared" si="346"/>
        <v>#DIV/0!</v>
      </c>
      <c r="T1561" s="117">
        <f t="shared" si="338"/>
        <v>0</v>
      </c>
      <c r="U1561" s="117" t="e">
        <f t="shared" si="339"/>
        <v>#DIV/0!</v>
      </c>
      <c r="V1561" s="116">
        <f t="shared" si="340"/>
        <v>0</v>
      </c>
      <c r="W1561" s="116" t="e">
        <f t="shared" si="341"/>
        <v>#DIV/0!</v>
      </c>
      <c r="X1561" s="116">
        <f t="shared" si="342"/>
        <v>0</v>
      </c>
      <c r="Y1561" s="116" t="e">
        <f t="shared" si="343"/>
        <v>#DIV/0!</v>
      </c>
      <c r="Z1561" s="180"/>
    </row>
    <row r="1562" spans="1:26" ht="13.5" customHeight="1" outlineLevel="1">
      <c r="A1562" s="103"/>
      <c r="B1562" s="128" t="s">
        <v>117</v>
      </c>
      <c r="C1562" s="119">
        <v>2235</v>
      </c>
      <c r="D1562" s="120"/>
      <c r="E1562" s="120"/>
      <c r="F1562" s="120"/>
      <c r="G1562" s="120"/>
      <c r="H1562" s="120"/>
      <c r="I1562" s="120"/>
      <c r="J1562" s="158"/>
      <c r="K1562" s="158"/>
      <c r="L1562" s="120"/>
      <c r="M1562" s="120"/>
      <c r="N1562" s="120"/>
      <c r="O1562" s="120"/>
      <c r="P1562" s="120"/>
      <c r="Q1562" s="120"/>
      <c r="R1562" s="116">
        <f t="shared" si="337"/>
        <v>0</v>
      </c>
      <c r="S1562" s="116" t="e">
        <f t="shared" si="346"/>
        <v>#DIV/0!</v>
      </c>
      <c r="T1562" s="117">
        <f t="shared" si="338"/>
        <v>0</v>
      </c>
      <c r="U1562" s="117" t="e">
        <f t="shared" si="339"/>
        <v>#DIV/0!</v>
      </c>
      <c r="V1562" s="116">
        <f t="shared" si="340"/>
        <v>0</v>
      </c>
      <c r="W1562" s="116" t="e">
        <f t="shared" si="341"/>
        <v>#DIV/0!</v>
      </c>
      <c r="X1562" s="116">
        <f t="shared" si="342"/>
        <v>0</v>
      </c>
      <c r="Y1562" s="116" t="e">
        <f t="shared" si="343"/>
        <v>#DIV/0!</v>
      </c>
      <c r="Z1562" s="180"/>
    </row>
    <row r="1563" spans="1:26" ht="13.5" customHeight="1" outlineLevel="1">
      <c r="A1563" s="103"/>
      <c r="B1563" s="118" t="s">
        <v>118</v>
      </c>
      <c r="C1563" s="135">
        <v>2511</v>
      </c>
      <c r="D1563" s="120"/>
      <c r="E1563" s="120"/>
      <c r="F1563" s="120"/>
      <c r="G1563" s="120"/>
      <c r="H1563" s="120"/>
      <c r="I1563" s="120"/>
      <c r="J1563" s="158"/>
      <c r="K1563" s="158"/>
      <c r="L1563" s="120"/>
      <c r="M1563" s="120"/>
      <c r="N1563" s="120"/>
      <c r="O1563" s="120"/>
      <c r="P1563" s="120"/>
      <c r="Q1563" s="120"/>
      <c r="R1563" s="116">
        <f t="shared" si="337"/>
        <v>0</v>
      </c>
      <c r="S1563" s="116" t="e">
        <f t="shared" si="346"/>
        <v>#DIV/0!</v>
      </c>
      <c r="T1563" s="117">
        <f t="shared" si="338"/>
        <v>0</v>
      </c>
      <c r="U1563" s="117" t="e">
        <f t="shared" si="339"/>
        <v>#DIV/0!</v>
      </c>
      <c r="V1563" s="116">
        <f t="shared" si="340"/>
        <v>0</v>
      </c>
      <c r="W1563" s="116" t="e">
        <f t="shared" si="341"/>
        <v>#DIV/0!</v>
      </c>
      <c r="X1563" s="116">
        <f t="shared" si="342"/>
        <v>0</v>
      </c>
      <c r="Y1563" s="116" t="e">
        <f t="shared" si="343"/>
        <v>#DIV/0!</v>
      </c>
      <c r="Z1563" s="180"/>
    </row>
    <row r="1564" spans="1:26" ht="13.5" customHeight="1" outlineLevel="1">
      <c r="A1564" s="103"/>
      <c r="B1564" s="118" t="s">
        <v>119</v>
      </c>
      <c r="C1564" s="135">
        <v>2512</v>
      </c>
      <c r="D1564" s="120"/>
      <c r="E1564" s="120"/>
      <c r="F1564" s="120"/>
      <c r="G1564" s="120"/>
      <c r="H1564" s="120"/>
      <c r="I1564" s="120"/>
      <c r="J1564" s="158"/>
      <c r="K1564" s="158"/>
      <c r="L1564" s="120"/>
      <c r="M1564" s="120"/>
      <c r="N1564" s="120"/>
      <c r="O1564" s="120"/>
      <c r="P1564" s="120"/>
      <c r="Q1564" s="120"/>
      <c r="R1564" s="116">
        <f t="shared" si="337"/>
        <v>0</v>
      </c>
      <c r="S1564" s="116" t="e">
        <f t="shared" si="346"/>
        <v>#DIV/0!</v>
      </c>
      <c r="T1564" s="117">
        <f t="shared" si="338"/>
        <v>0</v>
      </c>
      <c r="U1564" s="117" t="e">
        <f t="shared" si="339"/>
        <v>#DIV/0!</v>
      </c>
      <c r="V1564" s="116">
        <f t="shared" si="340"/>
        <v>0</v>
      </c>
      <c r="W1564" s="116" t="e">
        <f t="shared" si="341"/>
        <v>#DIV/0!</v>
      </c>
      <c r="X1564" s="116">
        <f t="shared" si="342"/>
        <v>0</v>
      </c>
      <c r="Y1564" s="116" t="e">
        <f t="shared" si="343"/>
        <v>#DIV/0!</v>
      </c>
      <c r="Z1564" s="180"/>
    </row>
    <row r="1565" spans="1:26" ht="13.5" customHeight="1" outlineLevel="1">
      <c r="A1565" s="103"/>
      <c r="B1565" s="118" t="s">
        <v>146</v>
      </c>
      <c r="C1565" s="135">
        <v>2521</v>
      </c>
      <c r="D1565" s="120"/>
      <c r="E1565" s="120"/>
      <c r="F1565" s="120"/>
      <c r="G1565" s="120"/>
      <c r="H1565" s="120"/>
      <c r="I1565" s="120"/>
      <c r="J1565" s="158"/>
      <c r="K1565" s="158"/>
      <c r="L1565" s="120"/>
      <c r="M1565" s="120"/>
      <c r="N1565" s="120"/>
      <c r="O1565" s="120"/>
      <c r="P1565" s="120"/>
      <c r="Q1565" s="120"/>
      <c r="R1565" s="116">
        <f t="shared" si="337"/>
        <v>0</v>
      </c>
      <c r="S1565" s="116" t="e">
        <f t="shared" si="346"/>
        <v>#DIV/0!</v>
      </c>
      <c r="T1565" s="117">
        <f t="shared" si="338"/>
        <v>0</v>
      </c>
      <c r="U1565" s="117" t="e">
        <f t="shared" si="339"/>
        <v>#DIV/0!</v>
      </c>
      <c r="V1565" s="116">
        <f t="shared" si="340"/>
        <v>0</v>
      </c>
      <c r="W1565" s="116" t="e">
        <f t="shared" si="341"/>
        <v>#DIV/0!</v>
      </c>
      <c r="X1565" s="116">
        <f t="shared" si="342"/>
        <v>0</v>
      </c>
      <c r="Y1565" s="116" t="e">
        <f t="shared" si="343"/>
        <v>#DIV/0!</v>
      </c>
      <c r="Z1565" s="180"/>
    </row>
    <row r="1566" spans="1:26" ht="25.5" outlineLevel="1">
      <c r="A1566" s="103"/>
      <c r="B1566" s="136" t="s">
        <v>121</v>
      </c>
      <c r="C1566" s="119">
        <v>2721</v>
      </c>
      <c r="D1566" s="120">
        <v>692.78</v>
      </c>
      <c r="E1566" s="120"/>
      <c r="F1566" s="120">
        <v>1152</v>
      </c>
      <c r="G1566" s="120"/>
      <c r="H1566" s="120">
        <v>1458</v>
      </c>
      <c r="I1566" s="120"/>
      <c r="J1566" s="158">
        <v>477</v>
      </c>
      <c r="K1566" s="158"/>
      <c r="L1566" s="120"/>
      <c r="M1566" s="120"/>
      <c r="N1566" s="120"/>
      <c r="O1566" s="120"/>
      <c r="P1566" s="120"/>
      <c r="Q1566" s="120"/>
      <c r="R1566" s="116">
        <f t="shared" si="337"/>
        <v>459.22</v>
      </c>
      <c r="S1566" s="116">
        <f t="shared" si="346"/>
        <v>166.28655561650163</v>
      </c>
      <c r="T1566" s="117">
        <f t="shared" si="338"/>
        <v>-1152</v>
      </c>
      <c r="U1566" s="117">
        <f t="shared" si="339"/>
        <v>0</v>
      </c>
      <c r="V1566" s="116">
        <f t="shared" si="340"/>
        <v>0</v>
      </c>
      <c r="W1566" s="116" t="e">
        <f t="shared" si="341"/>
        <v>#DIV/0!</v>
      </c>
      <c r="X1566" s="116">
        <f t="shared" si="342"/>
        <v>0</v>
      </c>
      <c r="Y1566" s="116" t="e">
        <f t="shared" si="343"/>
        <v>#DIV/0!</v>
      </c>
      <c r="Z1566" s="180"/>
    </row>
    <row r="1567" spans="1:26" outlineLevel="1">
      <c r="A1567" s="103"/>
      <c r="B1567" s="137" t="s">
        <v>203</v>
      </c>
      <c r="C1567" s="119">
        <v>28241</v>
      </c>
      <c r="D1567" s="120"/>
      <c r="E1567" s="120"/>
      <c r="F1567" s="120"/>
      <c r="G1567" s="120"/>
      <c r="H1567" s="120"/>
      <c r="I1567" s="120"/>
      <c r="J1567" s="158"/>
      <c r="K1567" s="158"/>
      <c r="L1567" s="120"/>
      <c r="M1567" s="120"/>
      <c r="N1567" s="120"/>
      <c r="O1567" s="120"/>
      <c r="P1567" s="120"/>
      <c r="Q1567" s="120"/>
      <c r="R1567" s="116">
        <f t="shared" si="337"/>
        <v>0</v>
      </c>
      <c r="S1567" s="116" t="e">
        <f t="shared" si="346"/>
        <v>#DIV/0!</v>
      </c>
      <c r="T1567" s="117">
        <f t="shared" si="338"/>
        <v>0</v>
      </c>
      <c r="U1567" s="117" t="e">
        <f t="shared" si="339"/>
        <v>#DIV/0!</v>
      </c>
      <c r="V1567" s="116">
        <f t="shared" si="340"/>
        <v>0</v>
      </c>
      <c r="W1567" s="116" t="e">
        <f t="shared" si="341"/>
        <v>#DIV/0!</v>
      </c>
      <c r="X1567" s="116">
        <f t="shared" si="342"/>
        <v>0</v>
      </c>
      <c r="Y1567" s="116" t="e">
        <f t="shared" si="343"/>
        <v>#DIV/0!</v>
      </c>
      <c r="Z1567" s="180"/>
    </row>
    <row r="1568" spans="1:26" outlineLevel="1">
      <c r="A1568" s="103"/>
      <c r="B1568" s="140" t="s">
        <v>126</v>
      </c>
      <c r="C1568" s="119"/>
      <c r="D1568" s="141">
        <f t="shared" ref="D1568:Q1568" si="347">SUM(D1569:D1571)</f>
        <v>0</v>
      </c>
      <c r="E1568" s="141">
        <f t="shared" si="347"/>
        <v>0</v>
      </c>
      <c r="F1568" s="141">
        <f t="shared" si="347"/>
        <v>0</v>
      </c>
      <c r="G1568" s="141">
        <f t="shared" si="347"/>
        <v>0</v>
      </c>
      <c r="H1568" s="141">
        <f t="shared" si="347"/>
        <v>0</v>
      </c>
      <c r="I1568" s="141">
        <f t="shared" si="347"/>
        <v>0</v>
      </c>
      <c r="J1568" s="155">
        <f t="shared" si="347"/>
        <v>0</v>
      </c>
      <c r="K1568" s="169">
        <f t="shared" si="347"/>
        <v>0</v>
      </c>
      <c r="L1568" s="141">
        <f t="shared" si="347"/>
        <v>0</v>
      </c>
      <c r="M1568" s="141">
        <f t="shared" si="347"/>
        <v>0</v>
      </c>
      <c r="N1568" s="141">
        <f t="shared" si="347"/>
        <v>0</v>
      </c>
      <c r="O1568" s="141">
        <f t="shared" si="347"/>
        <v>0</v>
      </c>
      <c r="P1568" s="141">
        <f t="shared" si="347"/>
        <v>0</v>
      </c>
      <c r="Q1568" s="141">
        <f t="shared" si="347"/>
        <v>0</v>
      </c>
      <c r="R1568" s="116">
        <f t="shared" si="337"/>
        <v>0</v>
      </c>
      <c r="S1568" s="116" t="e">
        <f t="shared" si="346"/>
        <v>#DIV/0!</v>
      </c>
      <c r="T1568" s="117">
        <f t="shared" si="338"/>
        <v>0</v>
      </c>
      <c r="U1568" s="117" t="e">
        <f t="shared" si="339"/>
        <v>#DIV/0!</v>
      </c>
      <c r="V1568" s="116">
        <f t="shared" si="340"/>
        <v>0</v>
      </c>
      <c r="W1568" s="116" t="e">
        <f t="shared" si="341"/>
        <v>#DIV/0!</v>
      </c>
      <c r="X1568" s="116">
        <f t="shared" si="342"/>
        <v>0</v>
      </c>
      <c r="Y1568" s="116" t="e">
        <f t="shared" si="343"/>
        <v>#DIV/0!</v>
      </c>
      <c r="Z1568" s="180"/>
    </row>
    <row r="1569" spans="1:26" ht="12.75" customHeight="1" outlineLevel="1">
      <c r="A1569" s="103"/>
      <c r="B1569" s="118" t="s">
        <v>127</v>
      </c>
      <c r="C1569" s="119">
        <v>3111</v>
      </c>
      <c r="D1569" s="120"/>
      <c r="E1569" s="120"/>
      <c r="F1569" s="120"/>
      <c r="G1569" s="120"/>
      <c r="H1569" s="120"/>
      <c r="I1569" s="120"/>
      <c r="J1569" s="158"/>
      <c r="K1569" s="158"/>
      <c r="L1569" s="120"/>
      <c r="M1569" s="120"/>
      <c r="N1569" s="120"/>
      <c r="O1569" s="120"/>
      <c r="P1569" s="120"/>
      <c r="Q1569" s="120"/>
      <c r="R1569" s="116">
        <f t="shared" si="337"/>
        <v>0</v>
      </c>
      <c r="S1569" s="116" t="e">
        <f t="shared" si="346"/>
        <v>#DIV/0!</v>
      </c>
      <c r="T1569" s="117">
        <f t="shared" si="338"/>
        <v>0</v>
      </c>
      <c r="U1569" s="117" t="e">
        <f t="shared" si="339"/>
        <v>#DIV/0!</v>
      </c>
      <c r="V1569" s="116">
        <f t="shared" si="340"/>
        <v>0</v>
      </c>
      <c r="W1569" s="116" t="e">
        <f t="shared" si="341"/>
        <v>#DIV/0!</v>
      </c>
      <c r="X1569" s="116">
        <f t="shared" si="342"/>
        <v>0</v>
      </c>
      <c r="Y1569" s="116" t="e">
        <f t="shared" si="343"/>
        <v>#DIV/0!</v>
      </c>
      <c r="Z1569" s="180"/>
    </row>
    <row r="1570" spans="1:26" ht="12.75" customHeight="1" outlineLevel="1">
      <c r="A1570" s="103"/>
      <c r="B1570" s="118" t="s">
        <v>128</v>
      </c>
      <c r="C1570" s="119">
        <v>3112</v>
      </c>
      <c r="D1570" s="120"/>
      <c r="E1570" s="120"/>
      <c r="F1570" s="120"/>
      <c r="G1570" s="120"/>
      <c r="H1570" s="120"/>
      <c r="I1570" s="120"/>
      <c r="J1570" s="158"/>
      <c r="K1570" s="158"/>
      <c r="L1570" s="120"/>
      <c r="M1570" s="120"/>
      <c r="N1570" s="120"/>
      <c r="O1570" s="120"/>
      <c r="P1570" s="120"/>
      <c r="Q1570" s="120"/>
      <c r="R1570" s="116">
        <f t="shared" si="337"/>
        <v>0</v>
      </c>
      <c r="S1570" s="116" t="e">
        <f t="shared" si="346"/>
        <v>#DIV/0!</v>
      </c>
      <c r="T1570" s="117">
        <f t="shared" si="338"/>
        <v>0</v>
      </c>
      <c r="U1570" s="117" t="e">
        <f t="shared" si="339"/>
        <v>#DIV/0!</v>
      </c>
      <c r="V1570" s="116">
        <f t="shared" si="340"/>
        <v>0</v>
      </c>
      <c r="W1570" s="116" t="e">
        <f t="shared" si="341"/>
        <v>#DIV/0!</v>
      </c>
      <c r="X1570" s="116">
        <f t="shared" si="342"/>
        <v>0</v>
      </c>
      <c r="Y1570" s="116" t="e">
        <f t="shared" si="343"/>
        <v>#DIV/0!</v>
      </c>
      <c r="Z1570" s="180"/>
    </row>
    <row r="1571" spans="1:26" ht="12.75" customHeight="1" outlineLevel="1">
      <c r="A1571" s="103"/>
      <c r="B1571" s="118" t="s">
        <v>129</v>
      </c>
      <c r="C1571" s="119">
        <v>3113</v>
      </c>
      <c r="D1571" s="120"/>
      <c r="E1571" s="120"/>
      <c r="F1571" s="120"/>
      <c r="G1571" s="120"/>
      <c r="H1571" s="120"/>
      <c r="I1571" s="120"/>
      <c r="J1571" s="158"/>
      <c r="K1571" s="158"/>
      <c r="L1571" s="120"/>
      <c r="M1571" s="120"/>
      <c r="N1571" s="120"/>
      <c r="O1571" s="120"/>
      <c r="P1571" s="120"/>
      <c r="Q1571" s="120"/>
      <c r="R1571" s="116">
        <f t="shared" si="337"/>
        <v>0</v>
      </c>
      <c r="S1571" s="116" t="e">
        <f t="shared" si="346"/>
        <v>#DIV/0!</v>
      </c>
      <c r="T1571" s="117">
        <f t="shared" si="338"/>
        <v>0</v>
      </c>
      <c r="U1571" s="117" t="e">
        <f t="shared" si="339"/>
        <v>#DIV/0!</v>
      </c>
      <c r="V1571" s="116">
        <f t="shared" si="340"/>
        <v>0</v>
      </c>
      <c r="W1571" s="116" t="e">
        <f t="shared" si="341"/>
        <v>#DIV/0!</v>
      </c>
      <c r="X1571" s="116">
        <f t="shared" si="342"/>
        <v>0</v>
      </c>
      <c r="Y1571" s="116" t="e">
        <f t="shared" si="343"/>
        <v>#DIV/0!</v>
      </c>
      <c r="Z1571" s="180"/>
    </row>
    <row r="1572" spans="1:26" outlineLevel="1">
      <c r="A1572" s="103"/>
      <c r="B1572" s="185"/>
      <c r="C1572" s="186"/>
      <c r="D1572" s="151"/>
      <c r="E1572" s="151"/>
      <c r="F1572" s="151"/>
      <c r="G1572" s="151"/>
      <c r="H1572" s="151"/>
      <c r="I1572" s="151"/>
      <c r="J1572" s="152"/>
      <c r="K1572" s="152"/>
      <c r="L1572" s="151"/>
      <c r="M1572" s="151"/>
      <c r="N1572" s="151"/>
      <c r="O1572" s="151"/>
      <c r="P1572" s="151"/>
      <c r="Q1572" s="151"/>
      <c r="R1572" s="116">
        <f t="shared" si="337"/>
        <v>0</v>
      </c>
      <c r="S1572" s="116" t="e">
        <f t="shared" si="346"/>
        <v>#DIV/0!</v>
      </c>
      <c r="T1572" s="117">
        <f t="shared" si="338"/>
        <v>0</v>
      </c>
      <c r="U1572" s="117" t="e">
        <f t="shared" si="339"/>
        <v>#DIV/0!</v>
      </c>
      <c r="V1572" s="116">
        <f t="shared" si="340"/>
        <v>0</v>
      </c>
      <c r="W1572" s="116" t="e">
        <f t="shared" si="341"/>
        <v>#DIV/0!</v>
      </c>
      <c r="X1572" s="116">
        <f t="shared" si="342"/>
        <v>0</v>
      </c>
      <c r="Y1572" s="116" t="e">
        <f t="shared" si="343"/>
        <v>#DIV/0!</v>
      </c>
      <c r="Z1572" s="180"/>
    </row>
    <row r="1573" spans="1:26" ht="25.5" outlineLevel="1">
      <c r="A1573" s="103">
        <v>33</v>
      </c>
      <c r="B1573" s="176" t="s">
        <v>215</v>
      </c>
      <c r="C1573" s="154" t="s">
        <v>216</v>
      </c>
      <c r="D1573" s="151"/>
      <c r="E1573" s="151"/>
      <c r="F1573" s="151"/>
      <c r="G1573" s="151"/>
      <c r="H1573" s="151"/>
      <c r="I1573" s="151"/>
      <c r="J1573" s="152"/>
      <c r="K1573" s="152"/>
      <c r="L1573" s="151"/>
      <c r="M1573" s="151"/>
      <c r="N1573" s="151"/>
      <c r="O1573" s="151"/>
      <c r="P1573" s="151"/>
      <c r="Q1573" s="151"/>
      <c r="R1573" s="116">
        <f t="shared" si="337"/>
        <v>0</v>
      </c>
      <c r="S1573" s="116" t="e">
        <f t="shared" si="346"/>
        <v>#DIV/0!</v>
      </c>
      <c r="T1573" s="117">
        <f t="shared" si="338"/>
        <v>0</v>
      </c>
      <c r="U1573" s="117" t="e">
        <f t="shared" si="339"/>
        <v>#DIV/0!</v>
      </c>
      <c r="V1573" s="116">
        <f t="shared" si="340"/>
        <v>0</v>
      </c>
      <c r="W1573" s="116" t="e">
        <f t="shared" si="341"/>
        <v>#DIV/0!</v>
      </c>
      <c r="X1573" s="116">
        <f t="shared" si="342"/>
        <v>0</v>
      </c>
      <c r="Y1573" s="116" t="e">
        <f t="shared" si="343"/>
        <v>#DIV/0!</v>
      </c>
      <c r="Z1573" s="180"/>
    </row>
    <row r="1574" spans="1:26" outlineLevel="1">
      <c r="A1574" s="103"/>
      <c r="B1574" s="176" t="s">
        <v>134</v>
      </c>
      <c r="C1574" s="154"/>
      <c r="D1574" s="111">
        <f>SUM(D1575:D1581,D1586:D1592,D1601)</f>
        <v>9350.6440000000002</v>
      </c>
      <c r="E1574" s="111">
        <f>SUM(E1575:E1581,E1586:E1603)-E1592</f>
        <v>0</v>
      </c>
      <c r="F1574" s="111">
        <f>SUM(F1575:F1581,F1586:F1603)-F1592</f>
        <v>11805.000000000002</v>
      </c>
      <c r="G1574" s="111">
        <f>SUM(G1575:G1581,G1586:G1603)</f>
        <v>0</v>
      </c>
      <c r="H1574" s="111">
        <f>SUM(H1575:H1581,H1586:H1603)-H1592</f>
        <v>11784.9</v>
      </c>
      <c r="I1574" s="111">
        <f>SUM(I1575:I1581,I1586:I1603)</f>
        <v>0</v>
      </c>
      <c r="J1574" s="155">
        <f>SUM(J1575:J1581,J1586:J1603)-J1592</f>
        <v>4759.0240000000003</v>
      </c>
      <c r="K1574" s="155">
        <f>SUM(K1575:K1581,K1586:K1603)</f>
        <v>0</v>
      </c>
      <c r="L1574" s="111">
        <f>SUM(L1575:L1581,L1586:L1603)-L1592</f>
        <v>13467.3</v>
      </c>
      <c r="M1574" s="111">
        <f>SUM(M1575:M1581,M1586:M1603)</f>
        <v>0</v>
      </c>
      <c r="N1574" s="111">
        <f>SUM(N1575:N1581,N1586:N1603)-N1592</f>
        <v>13467.3</v>
      </c>
      <c r="O1574" s="111">
        <f>SUM(O1575:O1581,O1586:O1603)</f>
        <v>0</v>
      </c>
      <c r="P1574" s="111">
        <f>SUM(P1575:P1581,P1586:P1603)-P1592</f>
        <v>13467.3</v>
      </c>
      <c r="Q1574" s="111">
        <f>SUM(Q1575:Q1581,Q1586:Q1603)</f>
        <v>0</v>
      </c>
      <c r="R1574" s="116">
        <f t="shared" si="337"/>
        <v>2454.3560000000016</v>
      </c>
      <c r="S1574" s="116">
        <f t="shared" si="346"/>
        <v>126.24798890857146</v>
      </c>
      <c r="T1574" s="117">
        <f t="shared" si="338"/>
        <v>1662.2999999999975</v>
      </c>
      <c r="U1574" s="117">
        <f t="shared" si="339"/>
        <v>114.08132147395169</v>
      </c>
      <c r="V1574" s="116">
        <f t="shared" si="340"/>
        <v>0</v>
      </c>
      <c r="W1574" s="116">
        <f t="shared" si="341"/>
        <v>100</v>
      </c>
      <c r="X1574" s="116">
        <f t="shared" si="342"/>
        <v>0</v>
      </c>
      <c r="Y1574" s="116">
        <f t="shared" si="343"/>
        <v>100</v>
      </c>
      <c r="Z1574" s="180"/>
    </row>
    <row r="1575" spans="1:26" outlineLevel="1">
      <c r="A1575" s="103"/>
      <c r="B1575" s="118" t="s">
        <v>94</v>
      </c>
      <c r="C1575" s="119">
        <v>2111</v>
      </c>
      <c r="D1575" s="120">
        <v>3433.288</v>
      </c>
      <c r="E1575" s="120"/>
      <c r="F1575" s="120">
        <v>3729.6</v>
      </c>
      <c r="G1575" s="120"/>
      <c r="H1575" s="120">
        <v>3729.6</v>
      </c>
      <c r="I1575" s="120"/>
      <c r="J1575" s="158">
        <v>1533.481</v>
      </c>
      <c r="K1575" s="158"/>
      <c r="L1575" s="120">
        <v>4289.1000000000004</v>
      </c>
      <c r="M1575" s="120"/>
      <c r="N1575" s="120">
        <v>4289.1000000000004</v>
      </c>
      <c r="O1575" s="120"/>
      <c r="P1575" s="120">
        <v>4289.1000000000004</v>
      </c>
      <c r="Q1575" s="120"/>
      <c r="R1575" s="116">
        <f t="shared" si="337"/>
        <v>296.3119999999999</v>
      </c>
      <c r="S1575" s="116">
        <f t="shared" si="346"/>
        <v>108.63056055885787</v>
      </c>
      <c r="T1575" s="117">
        <f t="shared" si="338"/>
        <v>559.50000000000045</v>
      </c>
      <c r="U1575" s="117">
        <f t="shared" si="339"/>
        <v>115.00160875160876</v>
      </c>
      <c r="V1575" s="116">
        <f t="shared" si="340"/>
        <v>0</v>
      </c>
      <c r="W1575" s="116">
        <f t="shared" si="341"/>
        <v>100</v>
      </c>
      <c r="X1575" s="116">
        <f t="shared" si="342"/>
        <v>0</v>
      </c>
      <c r="Y1575" s="116">
        <f t="shared" si="343"/>
        <v>100</v>
      </c>
      <c r="Z1575" s="180"/>
    </row>
    <row r="1576" spans="1:26" outlineLevel="1">
      <c r="A1576" s="103"/>
      <c r="B1576" s="118" t="s">
        <v>135</v>
      </c>
      <c r="C1576" s="119">
        <v>2121</v>
      </c>
      <c r="D1576" s="120">
        <v>246.00700000000001</v>
      </c>
      <c r="E1576" s="120"/>
      <c r="F1576" s="159">
        <v>797.7</v>
      </c>
      <c r="G1576" s="120"/>
      <c r="H1576" s="159">
        <v>797.7</v>
      </c>
      <c r="I1576" s="120"/>
      <c r="J1576" s="177">
        <v>466.57799999999997</v>
      </c>
      <c r="K1576" s="158"/>
      <c r="L1576" s="159">
        <v>739.8</v>
      </c>
      <c r="M1576" s="120"/>
      <c r="N1576" s="159">
        <v>739.8</v>
      </c>
      <c r="O1576" s="120"/>
      <c r="P1576" s="159">
        <v>739.8</v>
      </c>
      <c r="Q1576" s="120"/>
      <c r="R1576" s="116">
        <f t="shared" si="337"/>
        <v>551.69299999999998</v>
      </c>
      <c r="S1576" s="116">
        <f t="shared" si="346"/>
        <v>324.2590657989407</v>
      </c>
      <c r="T1576" s="117">
        <f t="shared" si="338"/>
        <v>-57.900000000000091</v>
      </c>
      <c r="U1576" s="117">
        <f t="shared" si="339"/>
        <v>92.741632192553581</v>
      </c>
      <c r="V1576" s="116">
        <f t="shared" si="340"/>
        <v>0</v>
      </c>
      <c r="W1576" s="116">
        <f t="shared" si="341"/>
        <v>100</v>
      </c>
      <c r="X1576" s="116">
        <f t="shared" si="342"/>
        <v>0</v>
      </c>
      <c r="Y1576" s="116">
        <f t="shared" si="343"/>
        <v>100</v>
      </c>
      <c r="Z1576" s="180"/>
    </row>
    <row r="1577" spans="1:26" outlineLevel="1">
      <c r="A1577" s="103"/>
      <c r="B1577" s="160" t="s">
        <v>96</v>
      </c>
      <c r="C1577" s="119">
        <v>2211</v>
      </c>
      <c r="D1577" s="120"/>
      <c r="E1577" s="120"/>
      <c r="F1577" s="159">
        <v>0</v>
      </c>
      <c r="G1577" s="120"/>
      <c r="H1577" s="159">
        <v>0</v>
      </c>
      <c r="I1577" s="120"/>
      <c r="J1577" s="177"/>
      <c r="K1577" s="158"/>
      <c r="L1577" s="159"/>
      <c r="M1577" s="120"/>
      <c r="N1577" s="159"/>
      <c r="O1577" s="120"/>
      <c r="P1577" s="159"/>
      <c r="Q1577" s="120"/>
      <c r="R1577" s="116">
        <f t="shared" si="337"/>
        <v>0</v>
      </c>
      <c r="S1577" s="116" t="e">
        <f t="shared" si="346"/>
        <v>#DIV/0!</v>
      </c>
      <c r="T1577" s="117">
        <f t="shared" si="338"/>
        <v>0</v>
      </c>
      <c r="U1577" s="117" t="e">
        <f t="shared" si="339"/>
        <v>#DIV/0!</v>
      </c>
      <c r="V1577" s="116">
        <f t="shared" si="340"/>
        <v>0</v>
      </c>
      <c r="W1577" s="116" t="e">
        <f t="shared" si="341"/>
        <v>#DIV/0!</v>
      </c>
      <c r="X1577" s="116">
        <f t="shared" si="342"/>
        <v>0</v>
      </c>
      <c r="Y1577" s="116" t="e">
        <f t="shared" si="343"/>
        <v>#DIV/0!</v>
      </c>
      <c r="Z1577" s="180"/>
    </row>
    <row r="1578" spans="1:26" outlineLevel="1">
      <c r="A1578" s="103"/>
      <c r="B1578" s="122" t="s">
        <v>97</v>
      </c>
      <c r="C1578" s="119">
        <v>2212</v>
      </c>
      <c r="D1578" s="120">
        <v>20.399999999999999</v>
      </c>
      <c r="E1578" s="120"/>
      <c r="F1578" s="159">
        <v>52.8</v>
      </c>
      <c r="G1578" s="120"/>
      <c r="H1578" s="159">
        <v>52.8</v>
      </c>
      <c r="I1578" s="120"/>
      <c r="J1578" s="177">
        <v>16.5</v>
      </c>
      <c r="K1578" s="158"/>
      <c r="L1578" s="159">
        <v>55.8</v>
      </c>
      <c r="M1578" s="120"/>
      <c r="N1578" s="159">
        <v>55.8</v>
      </c>
      <c r="O1578" s="120"/>
      <c r="P1578" s="159">
        <v>55.8</v>
      </c>
      <c r="Q1578" s="120"/>
      <c r="R1578" s="116">
        <f t="shared" si="337"/>
        <v>32.4</v>
      </c>
      <c r="S1578" s="116">
        <f t="shared" si="346"/>
        <v>258.8235294117647</v>
      </c>
      <c r="T1578" s="117">
        <f t="shared" si="338"/>
        <v>3</v>
      </c>
      <c r="U1578" s="117">
        <f t="shared" si="339"/>
        <v>105.68181818181819</v>
      </c>
      <c r="V1578" s="116">
        <f t="shared" si="340"/>
        <v>0</v>
      </c>
      <c r="W1578" s="116">
        <f t="shared" si="341"/>
        <v>100</v>
      </c>
      <c r="X1578" s="116">
        <f t="shared" si="342"/>
        <v>0</v>
      </c>
      <c r="Y1578" s="116">
        <f t="shared" si="343"/>
        <v>100</v>
      </c>
      <c r="Z1578" s="180"/>
    </row>
    <row r="1579" spans="1:26" outlineLevel="1">
      <c r="A1579" s="103"/>
      <c r="B1579" s="118" t="s">
        <v>98</v>
      </c>
      <c r="C1579" s="119">
        <v>2213</v>
      </c>
      <c r="D1579" s="120"/>
      <c r="E1579" s="120"/>
      <c r="F1579" s="120">
        <v>40</v>
      </c>
      <c r="G1579" s="120"/>
      <c r="H1579" s="120">
        <v>40</v>
      </c>
      <c r="I1579" s="120"/>
      <c r="J1579" s="158" t="s">
        <v>217</v>
      </c>
      <c r="K1579" s="158"/>
      <c r="L1579" s="120">
        <v>40</v>
      </c>
      <c r="M1579" s="120"/>
      <c r="N1579" s="120">
        <v>40</v>
      </c>
      <c r="O1579" s="120"/>
      <c r="P1579" s="120">
        <v>40</v>
      </c>
      <c r="Q1579" s="120"/>
      <c r="R1579" s="116">
        <f t="shared" si="337"/>
        <v>40</v>
      </c>
      <c r="S1579" s="116" t="e">
        <f t="shared" si="346"/>
        <v>#DIV/0!</v>
      </c>
      <c r="T1579" s="117">
        <f t="shared" si="338"/>
        <v>0</v>
      </c>
      <c r="U1579" s="117">
        <f t="shared" si="339"/>
        <v>100</v>
      </c>
      <c r="V1579" s="116">
        <f t="shared" si="340"/>
        <v>0</v>
      </c>
      <c r="W1579" s="116">
        <f t="shared" si="341"/>
        <v>100</v>
      </c>
      <c r="X1579" s="116">
        <f t="shared" si="342"/>
        <v>0</v>
      </c>
      <c r="Y1579" s="116">
        <f t="shared" si="343"/>
        <v>100</v>
      </c>
      <c r="Z1579" s="180"/>
    </row>
    <row r="1580" spans="1:26" outlineLevel="1">
      <c r="A1580" s="103"/>
      <c r="B1580" s="118" t="s">
        <v>99</v>
      </c>
      <c r="C1580" s="119">
        <v>2214</v>
      </c>
      <c r="D1580" s="120">
        <v>111.6</v>
      </c>
      <c r="E1580" s="120"/>
      <c r="F1580" s="159">
        <v>118.8</v>
      </c>
      <c r="G1580" s="120"/>
      <c r="H1580" s="159">
        <v>118.8</v>
      </c>
      <c r="I1580" s="120"/>
      <c r="J1580" s="177">
        <v>41.85</v>
      </c>
      <c r="K1580" s="158"/>
      <c r="L1580" s="159">
        <v>120.8</v>
      </c>
      <c r="M1580" s="120"/>
      <c r="N1580" s="159">
        <v>120.8</v>
      </c>
      <c r="O1580" s="120"/>
      <c r="P1580" s="159">
        <v>120.8</v>
      </c>
      <c r="Q1580" s="120"/>
      <c r="R1580" s="116">
        <f t="shared" si="337"/>
        <v>7.2000000000000028</v>
      </c>
      <c r="S1580" s="116">
        <f t="shared" si="346"/>
        <v>106.45161290322579</v>
      </c>
      <c r="T1580" s="117">
        <f t="shared" si="338"/>
        <v>2</v>
      </c>
      <c r="U1580" s="117">
        <f t="shared" si="339"/>
        <v>101.68350168350169</v>
      </c>
      <c r="V1580" s="116">
        <f t="shared" si="340"/>
        <v>0</v>
      </c>
      <c r="W1580" s="116">
        <f t="shared" si="341"/>
        <v>100</v>
      </c>
      <c r="X1580" s="116">
        <f t="shared" si="342"/>
        <v>0</v>
      </c>
      <c r="Y1580" s="116">
        <f t="shared" si="343"/>
        <v>100</v>
      </c>
      <c r="Z1580" s="180"/>
    </row>
    <row r="1581" spans="1:26" outlineLevel="1">
      <c r="A1581" s="103"/>
      <c r="B1581" s="161" t="s">
        <v>100</v>
      </c>
      <c r="C1581" s="124">
        <v>2215</v>
      </c>
      <c r="D1581" s="197">
        <f>D1582+D1583+D1585</f>
        <v>137.94999999999999</v>
      </c>
      <c r="E1581" s="125">
        <f t="shared" ref="E1581:Q1581" si="348">E1582+E1583+E1584+E1585</f>
        <v>0</v>
      </c>
      <c r="F1581" s="196">
        <f t="shared" si="348"/>
        <v>226.70000000000002</v>
      </c>
      <c r="G1581" s="125">
        <f t="shared" si="348"/>
        <v>0</v>
      </c>
      <c r="H1581" s="196">
        <f t="shared" si="348"/>
        <v>226.70000000000002</v>
      </c>
      <c r="I1581" s="125">
        <f t="shared" si="348"/>
        <v>0</v>
      </c>
      <c r="J1581" s="194">
        <f t="shared" si="348"/>
        <v>138.916</v>
      </c>
      <c r="K1581" s="163">
        <f t="shared" si="348"/>
        <v>0</v>
      </c>
      <c r="L1581" s="196">
        <f t="shared" si="348"/>
        <v>285.5</v>
      </c>
      <c r="M1581" s="125">
        <f t="shared" si="348"/>
        <v>0</v>
      </c>
      <c r="N1581" s="196">
        <f>N1582+N1583+N1584+N1585</f>
        <v>285.5</v>
      </c>
      <c r="O1581" s="125">
        <f t="shared" si="348"/>
        <v>0</v>
      </c>
      <c r="P1581" s="196">
        <f>P1582+P1583+P1584+P1585</f>
        <v>285.5</v>
      </c>
      <c r="Q1581" s="125">
        <f t="shared" si="348"/>
        <v>0</v>
      </c>
      <c r="R1581" s="116">
        <f t="shared" si="337"/>
        <v>88.750000000000028</v>
      </c>
      <c r="S1581" s="116">
        <f t="shared" si="346"/>
        <v>164.3349039507068</v>
      </c>
      <c r="T1581" s="117">
        <f t="shared" si="338"/>
        <v>58.799999999999983</v>
      </c>
      <c r="U1581" s="117">
        <f t="shared" si="339"/>
        <v>125.93736215262462</v>
      </c>
      <c r="V1581" s="116">
        <f t="shared" si="340"/>
        <v>0</v>
      </c>
      <c r="W1581" s="116">
        <f t="shared" si="341"/>
        <v>100</v>
      </c>
      <c r="X1581" s="116">
        <f t="shared" si="342"/>
        <v>0</v>
      </c>
      <c r="Y1581" s="116">
        <f t="shared" si="343"/>
        <v>100</v>
      </c>
      <c r="Z1581" s="180"/>
    </row>
    <row r="1582" spans="1:26" outlineLevel="1">
      <c r="A1582" s="103"/>
      <c r="B1582" s="126" t="s">
        <v>136</v>
      </c>
      <c r="C1582" s="119">
        <v>22151</v>
      </c>
      <c r="D1582" s="120">
        <v>8.5</v>
      </c>
      <c r="E1582" s="120"/>
      <c r="F1582" s="120">
        <v>8.5</v>
      </c>
      <c r="G1582" s="120"/>
      <c r="H1582" s="120">
        <v>8.5</v>
      </c>
      <c r="I1582" s="120"/>
      <c r="J1582" s="158">
        <v>5.9</v>
      </c>
      <c r="K1582" s="158"/>
      <c r="L1582" s="120">
        <v>10.5</v>
      </c>
      <c r="M1582" s="120"/>
      <c r="N1582" s="120">
        <v>10.5</v>
      </c>
      <c r="O1582" s="120"/>
      <c r="P1582" s="120">
        <v>10.5</v>
      </c>
      <c r="Q1582" s="120"/>
      <c r="R1582" s="116">
        <f t="shared" si="337"/>
        <v>0</v>
      </c>
      <c r="S1582" s="116">
        <f t="shared" si="346"/>
        <v>100</v>
      </c>
      <c r="T1582" s="117">
        <f t="shared" si="338"/>
        <v>2</v>
      </c>
      <c r="U1582" s="117">
        <f t="shared" si="339"/>
        <v>123.52941176470588</v>
      </c>
      <c r="V1582" s="116">
        <f t="shared" si="340"/>
        <v>0</v>
      </c>
      <c r="W1582" s="116">
        <f t="shared" si="341"/>
        <v>100</v>
      </c>
      <c r="X1582" s="116">
        <f t="shared" si="342"/>
        <v>0</v>
      </c>
      <c r="Y1582" s="116">
        <f t="shared" si="343"/>
        <v>100</v>
      </c>
      <c r="Z1582" s="180"/>
    </row>
    <row r="1583" spans="1:26" outlineLevel="1">
      <c r="A1583" s="103"/>
      <c r="B1583" s="126" t="s">
        <v>137</v>
      </c>
      <c r="C1583" s="119">
        <v>22152</v>
      </c>
      <c r="D1583" s="120">
        <v>6</v>
      </c>
      <c r="E1583" s="120"/>
      <c r="F1583" s="120">
        <v>12.8</v>
      </c>
      <c r="G1583" s="120"/>
      <c r="H1583" s="120">
        <v>12.8</v>
      </c>
      <c r="I1583" s="120"/>
      <c r="J1583" s="158">
        <v>0.81599999999999995</v>
      </c>
      <c r="K1583" s="158"/>
      <c r="L1583" s="120">
        <v>15</v>
      </c>
      <c r="M1583" s="120"/>
      <c r="N1583" s="120">
        <v>15</v>
      </c>
      <c r="O1583" s="120"/>
      <c r="P1583" s="120">
        <v>15</v>
      </c>
      <c r="Q1583" s="120"/>
      <c r="R1583" s="116">
        <f t="shared" si="337"/>
        <v>6.8000000000000007</v>
      </c>
      <c r="S1583" s="116">
        <f t="shared" si="346"/>
        <v>213.33333333333334</v>
      </c>
      <c r="T1583" s="117">
        <f t="shared" si="338"/>
        <v>2.1999999999999993</v>
      </c>
      <c r="U1583" s="117">
        <f t="shared" si="339"/>
        <v>117.1875</v>
      </c>
      <c r="V1583" s="116">
        <f t="shared" si="340"/>
        <v>0</v>
      </c>
      <c r="W1583" s="116">
        <f t="shared" si="341"/>
        <v>100</v>
      </c>
      <c r="X1583" s="116">
        <f t="shared" si="342"/>
        <v>0</v>
      </c>
      <c r="Y1583" s="116">
        <f t="shared" si="343"/>
        <v>100</v>
      </c>
      <c r="Z1583" s="180"/>
    </row>
    <row r="1584" spans="1:26" outlineLevel="1">
      <c r="A1584" s="103"/>
      <c r="B1584" s="126" t="s">
        <v>103</v>
      </c>
      <c r="C1584" s="119">
        <v>22153</v>
      </c>
      <c r="D1584" s="120"/>
      <c r="E1584" s="120"/>
      <c r="F1584" s="120">
        <v>7</v>
      </c>
      <c r="G1584" s="120"/>
      <c r="H1584" s="120">
        <v>7</v>
      </c>
      <c r="I1584" s="120"/>
      <c r="J1584" s="158"/>
      <c r="K1584" s="158"/>
      <c r="L1584" s="120">
        <v>10</v>
      </c>
      <c r="M1584" s="120"/>
      <c r="N1584" s="120">
        <v>10</v>
      </c>
      <c r="O1584" s="120"/>
      <c r="P1584" s="120">
        <v>10</v>
      </c>
      <c r="Q1584" s="120"/>
      <c r="R1584" s="116">
        <f t="shared" si="337"/>
        <v>7</v>
      </c>
      <c r="S1584" s="116" t="e">
        <f t="shared" si="346"/>
        <v>#DIV/0!</v>
      </c>
      <c r="T1584" s="117">
        <f t="shared" si="338"/>
        <v>3</v>
      </c>
      <c r="U1584" s="117">
        <f t="shared" si="339"/>
        <v>142.85714285714286</v>
      </c>
      <c r="V1584" s="116">
        <f t="shared" si="340"/>
        <v>0</v>
      </c>
      <c r="W1584" s="116">
        <f t="shared" si="341"/>
        <v>100</v>
      </c>
      <c r="X1584" s="116">
        <f t="shared" si="342"/>
        <v>0</v>
      </c>
      <c r="Y1584" s="116">
        <f t="shared" si="343"/>
        <v>100</v>
      </c>
      <c r="Z1584" s="180"/>
    </row>
    <row r="1585" spans="1:26" outlineLevel="1">
      <c r="A1585" s="103"/>
      <c r="B1585" s="126" t="s">
        <v>138</v>
      </c>
      <c r="C1585" s="119">
        <v>22154</v>
      </c>
      <c r="D1585" s="120">
        <v>123.45</v>
      </c>
      <c r="E1585" s="120"/>
      <c r="F1585" s="120">
        <v>198.4</v>
      </c>
      <c r="G1585" s="120"/>
      <c r="H1585" s="120">
        <v>198.4</v>
      </c>
      <c r="I1585" s="120"/>
      <c r="J1585" s="158">
        <v>132.19999999999999</v>
      </c>
      <c r="K1585" s="158"/>
      <c r="L1585" s="120">
        <v>250</v>
      </c>
      <c r="M1585" s="120"/>
      <c r="N1585" s="120">
        <v>250</v>
      </c>
      <c r="O1585" s="120"/>
      <c r="P1585" s="120">
        <v>250</v>
      </c>
      <c r="Q1585" s="120"/>
      <c r="R1585" s="116">
        <f t="shared" si="337"/>
        <v>74.95</v>
      </c>
      <c r="S1585" s="116">
        <f t="shared" si="346"/>
        <v>160.71283920615633</v>
      </c>
      <c r="T1585" s="117">
        <f t="shared" si="338"/>
        <v>51.599999999999994</v>
      </c>
      <c r="U1585" s="117">
        <f t="shared" si="339"/>
        <v>126.00806451612902</v>
      </c>
      <c r="V1585" s="116">
        <f t="shared" si="340"/>
        <v>0</v>
      </c>
      <c r="W1585" s="116">
        <f t="shared" si="341"/>
        <v>100</v>
      </c>
      <c r="X1585" s="116">
        <f t="shared" si="342"/>
        <v>0</v>
      </c>
      <c r="Y1585" s="116">
        <f t="shared" si="343"/>
        <v>100</v>
      </c>
      <c r="Z1585" s="180"/>
    </row>
    <row r="1586" spans="1:26" outlineLevel="1">
      <c r="A1586" s="103"/>
      <c r="B1586" s="122" t="s">
        <v>105</v>
      </c>
      <c r="C1586" s="119">
        <v>2217</v>
      </c>
      <c r="D1586" s="120"/>
      <c r="E1586" s="120"/>
      <c r="F1586" s="159">
        <v>0</v>
      </c>
      <c r="G1586" s="120"/>
      <c r="H1586" s="159">
        <v>0</v>
      </c>
      <c r="I1586" s="120"/>
      <c r="J1586" s="177"/>
      <c r="K1586" s="158"/>
      <c r="L1586" s="159"/>
      <c r="M1586" s="120"/>
      <c r="N1586" s="159"/>
      <c r="O1586" s="120"/>
      <c r="P1586" s="159"/>
      <c r="Q1586" s="120"/>
      <c r="R1586" s="116">
        <f t="shared" si="337"/>
        <v>0</v>
      </c>
      <c r="S1586" s="116" t="e">
        <f t="shared" si="346"/>
        <v>#DIV/0!</v>
      </c>
      <c r="T1586" s="117">
        <f t="shared" si="338"/>
        <v>0</v>
      </c>
      <c r="U1586" s="117" t="e">
        <f t="shared" si="339"/>
        <v>#DIV/0!</v>
      </c>
      <c r="V1586" s="116">
        <f t="shared" si="340"/>
        <v>0</v>
      </c>
      <c r="W1586" s="116" t="e">
        <f t="shared" si="341"/>
        <v>#DIV/0!</v>
      </c>
      <c r="X1586" s="116">
        <f t="shared" si="342"/>
        <v>0</v>
      </c>
      <c r="Y1586" s="116" t="e">
        <f t="shared" si="343"/>
        <v>#DIV/0!</v>
      </c>
      <c r="Z1586" s="180"/>
    </row>
    <row r="1587" spans="1:26" outlineLevel="1">
      <c r="A1587" s="103"/>
      <c r="B1587" s="118" t="s">
        <v>106</v>
      </c>
      <c r="C1587" s="119">
        <v>2218</v>
      </c>
      <c r="D1587" s="120">
        <v>2638.7820000000002</v>
      </c>
      <c r="E1587" s="120"/>
      <c r="F1587" s="159">
        <v>3075.5</v>
      </c>
      <c r="G1587" s="120"/>
      <c r="H1587" s="159">
        <v>3055.4</v>
      </c>
      <c r="I1587" s="120"/>
      <c r="J1587" s="177">
        <v>1102.57</v>
      </c>
      <c r="K1587" s="158"/>
      <c r="L1587" s="159">
        <v>3780</v>
      </c>
      <c r="M1587" s="120"/>
      <c r="N1587" s="159">
        <v>3780</v>
      </c>
      <c r="O1587" s="120"/>
      <c r="P1587" s="159">
        <v>3780</v>
      </c>
      <c r="Q1587" s="120"/>
      <c r="R1587" s="116">
        <f t="shared" si="337"/>
        <v>436.71799999999985</v>
      </c>
      <c r="S1587" s="116">
        <f t="shared" si="346"/>
        <v>116.54998404566955</v>
      </c>
      <c r="T1587" s="117">
        <f t="shared" si="338"/>
        <v>704.5</v>
      </c>
      <c r="U1587" s="117">
        <f t="shared" si="339"/>
        <v>122.90684441554218</v>
      </c>
      <c r="V1587" s="116">
        <f t="shared" si="340"/>
        <v>0</v>
      </c>
      <c r="W1587" s="116">
        <f t="shared" si="341"/>
        <v>100</v>
      </c>
      <c r="X1587" s="116">
        <f t="shared" si="342"/>
        <v>0</v>
      </c>
      <c r="Y1587" s="116">
        <f t="shared" si="343"/>
        <v>100</v>
      </c>
      <c r="Z1587" s="180"/>
    </row>
    <row r="1588" spans="1:26" outlineLevel="1">
      <c r="A1588" s="103"/>
      <c r="B1588" s="118" t="s">
        <v>139</v>
      </c>
      <c r="C1588" s="119">
        <v>2221</v>
      </c>
      <c r="D1588" s="120"/>
      <c r="E1588" s="120"/>
      <c r="F1588" s="159">
        <v>0</v>
      </c>
      <c r="G1588" s="120"/>
      <c r="H1588" s="159">
        <v>0</v>
      </c>
      <c r="I1588" s="120"/>
      <c r="J1588" s="177"/>
      <c r="K1588" s="158"/>
      <c r="L1588" s="159"/>
      <c r="M1588" s="120"/>
      <c r="N1588" s="159"/>
      <c r="O1588" s="120"/>
      <c r="P1588" s="159"/>
      <c r="Q1588" s="120"/>
      <c r="R1588" s="116">
        <f t="shared" si="337"/>
        <v>0</v>
      </c>
      <c r="S1588" s="116" t="e">
        <f t="shared" si="346"/>
        <v>#DIV/0!</v>
      </c>
      <c r="T1588" s="117">
        <f t="shared" si="338"/>
        <v>0</v>
      </c>
      <c r="U1588" s="117" t="e">
        <f t="shared" si="339"/>
        <v>#DIV/0!</v>
      </c>
      <c r="V1588" s="116">
        <f t="shared" si="340"/>
        <v>0</v>
      </c>
      <c r="W1588" s="116" t="e">
        <f t="shared" si="341"/>
        <v>#DIV/0!</v>
      </c>
      <c r="X1588" s="116">
        <f t="shared" si="342"/>
        <v>0</v>
      </c>
      <c r="Y1588" s="116" t="e">
        <f t="shared" si="343"/>
        <v>#DIV/0!</v>
      </c>
      <c r="Z1588" s="180"/>
    </row>
    <row r="1589" spans="1:26" ht="25.5" outlineLevel="1">
      <c r="A1589" s="103"/>
      <c r="B1589" s="128" t="s">
        <v>108</v>
      </c>
      <c r="C1589" s="119">
        <v>2222</v>
      </c>
      <c r="D1589" s="120">
        <v>282.52800000000002</v>
      </c>
      <c r="E1589" s="120"/>
      <c r="F1589" s="159">
        <v>101.5</v>
      </c>
      <c r="G1589" s="120"/>
      <c r="H1589" s="159">
        <v>101.5</v>
      </c>
      <c r="I1589" s="120"/>
      <c r="J1589" s="177">
        <v>61.58</v>
      </c>
      <c r="K1589" s="158"/>
      <c r="L1589" s="159">
        <v>200</v>
      </c>
      <c r="M1589" s="120"/>
      <c r="N1589" s="159">
        <v>200</v>
      </c>
      <c r="O1589" s="120"/>
      <c r="P1589" s="159">
        <v>200</v>
      </c>
      <c r="Q1589" s="120"/>
      <c r="R1589" s="116">
        <f t="shared" si="337"/>
        <v>-181.02800000000002</v>
      </c>
      <c r="S1589" s="116">
        <f t="shared" si="346"/>
        <v>35.925642768150411</v>
      </c>
      <c r="T1589" s="117">
        <f t="shared" si="338"/>
        <v>98.5</v>
      </c>
      <c r="U1589" s="117">
        <f t="shared" si="339"/>
        <v>197.04433497536945</v>
      </c>
      <c r="V1589" s="116">
        <f t="shared" si="340"/>
        <v>0</v>
      </c>
      <c r="W1589" s="116">
        <f t="shared" si="341"/>
        <v>100</v>
      </c>
      <c r="X1589" s="116">
        <f t="shared" si="342"/>
        <v>0</v>
      </c>
      <c r="Y1589" s="116">
        <f t="shared" si="343"/>
        <v>100</v>
      </c>
      <c r="Z1589" s="180"/>
    </row>
    <row r="1590" spans="1:26" outlineLevel="1">
      <c r="A1590" s="103"/>
      <c r="B1590" s="128" t="s">
        <v>145</v>
      </c>
      <c r="C1590" s="119">
        <v>2224</v>
      </c>
      <c r="D1590" s="120"/>
      <c r="E1590" s="120"/>
      <c r="F1590" s="120">
        <v>0</v>
      </c>
      <c r="G1590" s="120"/>
      <c r="H1590" s="120">
        <v>0</v>
      </c>
      <c r="I1590" s="120"/>
      <c r="J1590" s="158"/>
      <c r="K1590" s="158"/>
      <c r="L1590" s="120"/>
      <c r="M1590" s="120"/>
      <c r="N1590" s="120"/>
      <c r="O1590" s="120"/>
      <c r="P1590" s="120"/>
      <c r="Q1590" s="120"/>
      <c r="R1590" s="116">
        <f t="shared" si="337"/>
        <v>0</v>
      </c>
      <c r="S1590" s="116" t="e">
        <f t="shared" si="346"/>
        <v>#DIV/0!</v>
      </c>
      <c r="T1590" s="117">
        <f t="shared" si="338"/>
        <v>0</v>
      </c>
      <c r="U1590" s="117" t="e">
        <f t="shared" si="339"/>
        <v>#DIV/0!</v>
      </c>
      <c r="V1590" s="116">
        <f t="shared" si="340"/>
        <v>0</v>
      </c>
      <c r="W1590" s="116" t="e">
        <f t="shared" si="341"/>
        <v>#DIV/0!</v>
      </c>
      <c r="X1590" s="116">
        <f t="shared" si="342"/>
        <v>0</v>
      </c>
      <c r="Y1590" s="116" t="e">
        <f t="shared" si="343"/>
        <v>#DIV/0!</v>
      </c>
      <c r="Z1590" s="180"/>
    </row>
    <row r="1591" spans="1:26" outlineLevel="1">
      <c r="A1591" s="103"/>
      <c r="B1591" s="128" t="s">
        <v>140</v>
      </c>
      <c r="C1591" s="119">
        <v>2225</v>
      </c>
      <c r="D1591" s="120"/>
      <c r="E1591" s="120"/>
      <c r="F1591" s="120">
        <v>0</v>
      </c>
      <c r="G1591" s="120"/>
      <c r="H1591" s="120">
        <v>0</v>
      </c>
      <c r="I1591" s="120"/>
      <c r="J1591" s="158"/>
      <c r="K1591" s="158"/>
      <c r="L1591" s="120"/>
      <c r="M1591" s="120"/>
      <c r="N1591" s="120"/>
      <c r="O1591" s="120"/>
      <c r="P1591" s="120"/>
      <c r="Q1591" s="120"/>
      <c r="R1591" s="116">
        <f t="shared" si="337"/>
        <v>0</v>
      </c>
      <c r="S1591" s="116" t="e">
        <f t="shared" si="346"/>
        <v>#DIV/0!</v>
      </c>
      <c r="T1591" s="117">
        <f t="shared" si="338"/>
        <v>0</v>
      </c>
      <c r="U1591" s="117" t="e">
        <f t="shared" si="339"/>
        <v>#DIV/0!</v>
      </c>
      <c r="V1591" s="116">
        <f t="shared" si="340"/>
        <v>0</v>
      </c>
      <c r="W1591" s="116" t="e">
        <f t="shared" si="341"/>
        <v>#DIV/0!</v>
      </c>
      <c r="X1591" s="116">
        <f t="shared" si="342"/>
        <v>0</v>
      </c>
      <c r="Y1591" s="116" t="e">
        <f t="shared" si="343"/>
        <v>#DIV/0!</v>
      </c>
      <c r="Z1591" s="180"/>
    </row>
    <row r="1592" spans="1:26" outlineLevel="1">
      <c r="A1592" s="103"/>
      <c r="B1592" s="128" t="s">
        <v>141</v>
      </c>
      <c r="C1592" s="119">
        <v>2231</v>
      </c>
      <c r="D1592" s="120">
        <f>D1593+D1594+D1596</f>
        <v>85.4</v>
      </c>
      <c r="E1592" s="120"/>
      <c r="F1592" s="120">
        <f>F1593+F1594+F1595+F1596</f>
        <v>214.6</v>
      </c>
      <c r="G1592" s="120"/>
      <c r="H1592" s="120">
        <f>H1593+H1594+H1595+H1596</f>
        <v>214.6</v>
      </c>
      <c r="I1592" s="120"/>
      <c r="J1592" s="158">
        <f>J1593+J1594+J1596</f>
        <v>65.5</v>
      </c>
      <c r="K1592" s="158"/>
      <c r="L1592" s="120">
        <f>L1593+L1594+L1595+L1596</f>
        <v>280</v>
      </c>
      <c r="M1592" s="120"/>
      <c r="N1592" s="120">
        <f>N1593+N1594+N1595+N1596</f>
        <v>280</v>
      </c>
      <c r="O1592" s="120"/>
      <c r="P1592" s="120">
        <f>P1593+P1594+P1595+P1596</f>
        <v>280</v>
      </c>
      <c r="Q1592" s="120"/>
      <c r="R1592" s="116">
        <f t="shared" si="337"/>
        <v>129.19999999999999</v>
      </c>
      <c r="S1592" s="116">
        <f t="shared" si="346"/>
        <v>251.28805620608898</v>
      </c>
      <c r="T1592" s="117">
        <f t="shared" si="338"/>
        <v>65.400000000000006</v>
      </c>
      <c r="U1592" s="117">
        <f t="shared" si="339"/>
        <v>130.47530288909599</v>
      </c>
      <c r="V1592" s="116">
        <f t="shared" si="340"/>
        <v>0</v>
      </c>
      <c r="W1592" s="116">
        <f t="shared" si="341"/>
        <v>100</v>
      </c>
      <c r="X1592" s="116">
        <f t="shared" si="342"/>
        <v>0</v>
      </c>
      <c r="Y1592" s="116">
        <f t="shared" si="343"/>
        <v>100</v>
      </c>
      <c r="Z1592" s="180"/>
    </row>
    <row r="1593" spans="1:26" outlineLevel="1">
      <c r="A1593" s="103"/>
      <c r="B1593" s="128" t="s">
        <v>113</v>
      </c>
      <c r="C1593" s="119">
        <v>22311100</v>
      </c>
      <c r="D1593" s="120">
        <v>30</v>
      </c>
      <c r="E1593" s="120"/>
      <c r="F1593" s="120">
        <v>60</v>
      </c>
      <c r="G1593" s="120"/>
      <c r="H1593" s="120">
        <v>60</v>
      </c>
      <c r="I1593" s="120"/>
      <c r="J1593" s="158">
        <v>25</v>
      </c>
      <c r="K1593" s="158"/>
      <c r="L1593" s="120">
        <v>80</v>
      </c>
      <c r="M1593" s="120"/>
      <c r="N1593" s="120">
        <v>80</v>
      </c>
      <c r="O1593" s="120"/>
      <c r="P1593" s="120">
        <v>80</v>
      </c>
      <c r="Q1593" s="120"/>
      <c r="R1593" s="116">
        <f t="shared" si="337"/>
        <v>30</v>
      </c>
      <c r="S1593" s="116">
        <f t="shared" si="346"/>
        <v>200</v>
      </c>
      <c r="T1593" s="117">
        <f t="shared" si="338"/>
        <v>20</v>
      </c>
      <c r="U1593" s="117">
        <f t="shared" si="339"/>
        <v>133.33333333333331</v>
      </c>
      <c r="V1593" s="116">
        <f t="shared" si="340"/>
        <v>0</v>
      </c>
      <c r="W1593" s="116">
        <f t="shared" si="341"/>
        <v>100</v>
      </c>
      <c r="X1593" s="116">
        <f t="shared" si="342"/>
        <v>0</v>
      </c>
      <c r="Y1593" s="116">
        <f t="shared" si="343"/>
        <v>100</v>
      </c>
      <c r="Z1593" s="180"/>
    </row>
    <row r="1594" spans="1:26" outlineLevel="1">
      <c r="A1594" s="103"/>
      <c r="B1594" s="128" t="s">
        <v>114</v>
      </c>
      <c r="C1594" s="119">
        <v>22311200</v>
      </c>
      <c r="D1594" s="120">
        <v>35</v>
      </c>
      <c r="E1594" s="120"/>
      <c r="F1594" s="159">
        <v>115</v>
      </c>
      <c r="G1594" s="120"/>
      <c r="H1594" s="159">
        <v>115</v>
      </c>
      <c r="I1594" s="120"/>
      <c r="J1594" s="177">
        <v>33.700000000000003</v>
      </c>
      <c r="K1594" s="158"/>
      <c r="L1594" s="159">
        <v>150</v>
      </c>
      <c r="M1594" s="120"/>
      <c r="N1594" s="159">
        <v>150</v>
      </c>
      <c r="O1594" s="120"/>
      <c r="P1594" s="159">
        <v>150</v>
      </c>
      <c r="Q1594" s="120"/>
      <c r="R1594" s="116">
        <f t="shared" si="337"/>
        <v>80</v>
      </c>
      <c r="S1594" s="116">
        <f t="shared" si="346"/>
        <v>328.57142857142856</v>
      </c>
      <c r="T1594" s="117">
        <f t="shared" si="338"/>
        <v>35</v>
      </c>
      <c r="U1594" s="117">
        <f t="shared" si="339"/>
        <v>130.43478260869566</v>
      </c>
      <c r="V1594" s="116">
        <f t="shared" si="340"/>
        <v>0</v>
      </c>
      <c r="W1594" s="116">
        <f t="shared" si="341"/>
        <v>100</v>
      </c>
      <c r="X1594" s="116">
        <f t="shared" si="342"/>
        <v>0</v>
      </c>
      <c r="Y1594" s="116">
        <f t="shared" si="343"/>
        <v>100</v>
      </c>
      <c r="Z1594" s="180"/>
    </row>
    <row r="1595" spans="1:26" ht="25.5" outlineLevel="1">
      <c r="A1595" s="103"/>
      <c r="B1595" s="128" t="s">
        <v>115</v>
      </c>
      <c r="C1595" s="119">
        <v>22311300</v>
      </c>
      <c r="D1595" s="120"/>
      <c r="E1595" s="120"/>
      <c r="F1595" s="159">
        <v>0</v>
      </c>
      <c r="G1595" s="120"/>
      <c r="H1595" s="159">
        <v>0</v>
      </c>
      <c r="I1595" s="120"/>
      <c r="J1595" s="177"/>
      <c r="K1595" s="158"/>
      <c r="L1595" s="159"/>
      <c r="M1595" s="120"/>
      <c r="N1595" s="159"/>
      <c r="O1595" s="120"/>
      <c r="P1595" s="159"/>
      <c r="Q1595" s="120"/>
      <c r="R1595" s="116">
        <f t="shared" si="337"/>
        <v>0</v>
      </c>
      <c r="S1595" s="116" t="e">
        <f t="shared" si="346"/>
        <v>#DIV/0!</v>
      </c>
      <c r="T1595" s="117">
        <f t="shared" si="338"/>
        <v>0</v>
      </c>
      <c r="U1595" s="117" t="e">
        <f t="shared" si="339"/>
        <v>#DIV/0!</v>
      </c>
      <c r="V1595" s="116">
        <f t="shared" si="340"/>
        <v>0</v>
      </c>
      <c r="W1595" s="116" t="e">
        <f t="shared" si="341"/>
        <v>#DIV/0!</v>
      </c>
      <c r="X1595" s="116">
        <f t="shared" si="342"/>
        <v>0</v>
      </c>
      <c r="Y1595" s="116" t="e">
        <f t="shared" si="343"/>
        <v>#DIV/0!</v>
      </c>
      <c r="Z1595" s="180"/>
    </row>
    <row r="1596" spans="1:26" outlineLevel="1">
      <c r="A1596" s="103"/>
      <c r="B1596" s="128" t="s">
        <v>116</v>
      </c>
      <c r="C1596" s="119">
        <v>22311400</v>
      </c>
      <c r="D1596" s="120">
        <v>20.399999999999999</v>
      </c>
      <c r="E1596" s="120"/>
      <c r="F1596" s="159">
        <v>39.6</v>
      </c>
      <c r="G1596" s="120"/>
      <c r="H1596" s="159">
        <v>39.6</v>
      </c>
      <c r="I1596" s="120"/>
      <c r="J1596" s="177">
        <v>6.8</v>
      </c>
      <c r="K1596" s="158"/>
      <c r="L1596" s="159">
        <v>50</v>
      </c>
      <c r="M1596" s="120"/>
      <c r="N1596" s="159">
        <v>50</v>
      </c>
      <c r="O1596" s="120"/>
      <c r="P1596" s="159">
        <v>50</v>
      </c>
      <c r="Q1596" s="120"/>
      <c r="R1596" s="116">
        <f t="shared" si="337"/>
        <v>19.200000000000003</v>
      </c>
      <c r="S1596" s="116">
        <f t="shared" si="346"/>
        <v>194.11764705882354</v>
      </c>
      <c r="T1596" s="117">
        <f t="shared" si="338"/>
        <v>10.399999999999999</v>
      </c>
      <c r="U1596" s="117">
        <f t="shared" si="339"/>
        <v>126.26262626262626</v>
      </c>
      <c r="V1596" s="116">
        <f t="shared" si="340"/>
        <v>0</v>
      </c>
      <c r="W1596" s="116">
        <f t="shared" si="341"/>
        <v>100</v>
      </c>
      <c r="X1596" s="116">
        <f t="shared" si="342"/>
        <v>0</v>
      </c>
      <c r="Y1596" s="116">
        <f t="shared" si="343"/>
        <v>100</v>
      </c>
      <c r="Z1596" s="180"/>
    </row>
    <row r="1597" spans="1:26" ht="13.5" customHeight="1" outlineLevel="1">
      <c r="A1597" s="103"/>
      <c r="B1597" s="128" t="s">
        <v>117</v>
      </c>
      <c r="C1597" s="119">
        <v>2235</v>
      </c>
      <c r="D1597" s="120"/>
      <c r="E1597" s="120"/>
      <c r="F1597" s="120">
        <v>0</v>
      </c>
      <c r="G1597" s="120"/>
      <c r="H1597" s="120">
        <v>0</v>
      </c>
      <c r="I1597" s="120"/>
      <c r="J1597" s="158"/>
      <c r="K1597" s="158"/>
      <c r="L1597" s="120"/>
      <c r="M1597" s="120"/>
      <c r="N1597" s="120"/>
      <c r="O1597" s="120"/>
      <c r="P1597" s="120"/>
      <c r="Q1597" s="120"/>
      <c r="R1597" s="116">
        <f t="shared" si="337"/>
        <v>0</v>
      </c>
      <c r="S1597" s="116" t="e">
        <f t="shared" si="346"/>
        <v>#DIV/0!</v>
      </c>
      <c r="T1597" s="117">
        <f t="shared" si="338"/>
        <v>0</v>
      </c>
      <c r="U1597" s="117" t="e">
        <f t="shared" si="339"/>
        <v>#DIV/0!</v>
      </c>
      <c r="V1597" s="116">
        <f t="shared" si="340"/>
        <v>0</v>
      </c>
      <c r="W1597" s="116" t="e">
        <f t="shared" si="341"/>
        <v>#DIV/0!</v>
      </c>
      <c r="X1597" s="116">
        <f t="shared" si="342"/>
        <v>0</v>
      </c>
      <c r="Y1597" s="116" t="e">
        <f t="shared" si="343"/>
        <v>#DIV/0!</v>
      </c>
      <c r="Z1597" s="180"/>
    </row>
    <row r="1598" spans="1:26" outlineLevel="1">
      <c r="A1598" s="103"/>
      <c r="B1598" s="118" t="s">
        <v>118</v>
      </c>
      <c r="C1598" s="135">
        <v>2511</v>
      </c>
      <c r="D1598" s="120"/>
      <c r="E1598" s="120"/>
      <c r="F1598" s="120">
        <v>0</v>
      </c>
      <c r="G1598" s="120"/>
      <c r="H1598" s="120">
        <v>0</v>
      </c>
      <c r="I1598" s="120"/>
      <c r="J1598" s="158"/>
      <c r="K1598" s="158"/>
      <c r="L1598" s="120"/>
      <c r="M1598" s="120"/>
      <c r="N1598" s="120"/>
      <c r="O1598" s="120"/>
      <c r="P1598" s="120"/>
      <c r="Q1598" s="120"/>
      <c r="R1598" s="116">
        <f t="shared" si="337"/>
        <v>0</v>
      </c>
      <c r="S1598" s="116" t="e">
        <f t="shared" si="346"/>
        <v>#DIV/0!</v>
      </c>
      <c r="T1598" s="117">
        <f t="shared" si="338"/>
        <v>0</v>
      </c>
      <c r="U1598" s="117" t="e">
        <f t="shared" si="339"/>
        <v>#DIV/0!</v>
      </c>
      <c r="V1598" s="116">
        <f t="shared" si="340"/>
        <v>0</v>
      </c>
      <c r="W1598" s="116" t="e">
        <f t="shared" si="341"/>
        <v>#DIV/0!</v>
      </c>
      <c r="X1598" s="116">
        <f t="shared" si="342"/>
        <v>0</v>
      </c>
      <c r="Y1598" s="116" t="e">
        <f t="shared" si="343"/>
        <v>#DIV/0!</v>
      </c>
      <c r="Z1598" s="180"/>
    </row>
    <row r="1599" spans="1:26" outlineLevel="1">
      <c r="A1599" s="103"/>
      <c r="B1599" s="118" t="s">
        <v>119</v>
      </c>
      <c r="C1599" s="135">
        <v>2512</v>
      </c>
      <c r="D1599" s="120"/>
      <c r="E1599" s="120"/>
      <c r="F1599" s="120">
        <v>0</v>
      </c>
      <c r="G1599" s="120"/>
      <c r="H1599" s="120">
        <v>0</v>
      </c>
      <c r="I1599" s="120"/>
      <c r="J1599" s="158"/>
      <c r="K1599" s="158"/>
      <c r="L1599" s="120"/>
      <c r="M1599" s="120"/>
      <c r="N1599" s="120"/>
      <c r="O1599" s="120"/>
      <c r="P1599" s="120"/>
      <c r="Q1599" s="120"/>
      <c r="R1599" s="116">
        <f t="shared" ref="R1599:R1662" si="349">F1599-D1599</f>
        <v>0</v>
      </c>
      <c r="S1599" s="116" t="e">
        <f t="shared" si="346"/>
        <v>#DIV/0!</v>
      </c>
      <c r="T1599" s="117">
        <f t="shared" ref="T1599:T1662" si="350">L1599-F1599</f>
        <v>0</v>
      </c>
      <c r="U1599" s="117" t="e">
        <f t="shared" ref="U1599:U1662" si="351">L1599/F1599*100</f>
        <v>#DIV/0!</v>
      </c>
      <c r="V1599" s="116">
        <f t="shared" ref="V1599:V1662" si="352">N1599-L1599</f>
        <v>0</v>
      </c>
      <c r="W1599" s="116" t="e">
        <f t="shared" ref="W1599:W1662" si="353">+N1599/L1599*100</f>
        <v>#DIV/0!</v>
      </c>
      <c r="X1599" s="116">
        <f t="shared" ref="X1599:X1662" si="354">P1599-N1599</f>
        <v>0</v>
      </c>
      <c r="Y1599" s="116" t="e">
        <f t="shared" ref="Y1599:Y1662" si="355">+P1599/N1599*100</f>
        <v>#DIV/0!</v>
      </c>
      <c r="Z1599" s="180"/>
    </row>
    <row r="1600" spans="1:26" outlineLevel="1">
      <c r="A1600" s="103"/>
      <c r="B1600" s="118" t="s">
        <v>146</v>
      </c>
      <c r="C1600" s="135">
        <v>2521</v>
      </c>
      <c r="D1600" s="120"/>
      <c r="E1600" s="120"/>
      <c r="F1600" s="120">
        <v>0</v>
      </c>
      <c r="G1600" s="120"/>
      <c r="H1600" s="120">
        <v>0</v>
      </c>
      <c r="I1600" s="120"/>
      <c r="J1600" s="158"/>
      <c r="K1600" s="158"/>
      <c r="L1600" s="120"/>
      <c r="M1600" s="120"/>
      <c r="N1600" s="120"/>
      <c r="O1600" s="120"/>
      <c r="P1600" s="120"/>
      <c r="Q1600" s="120"/>
      <c r="R1600" s="116">
        <f t="shared" si="349"/>
        <v>0</v>
      </c>
      <c r="S1600" s="116" t="e">
        <f t="shared" si="346"/>
        <v>#DIV/0!</v>
      </c>
      <c r="T1600" s="117">
        <f t="shared" si="350"/>
        <v>0</v>
      </c>
      <c r="U1600" s="117" t="e">
        <f t="shared" si="351"/>
        <v>#DIV/0!</v>
      </c>
      <c r="V1600" s="116">
        <f t="shared" si="352"/>
        <v>0</v>
      </c>
      <c r="W1600" s="116" t="e">
        <f t="shared" si="353"/>
        <v>#DIV/0!</v>
      </c>
      <c r="X1600" s="116">
        <f t="shared" si="354"/>
        <v>0</v>
      </c>
      <c r="Y1600" s="116" t="e">
        <f t="shared" si="355"/>
        <v>#DIV/0!</v>
      </c>
      <c r="Z1600" s="180"/>
    </row>
    <row r="1601" spans="1:26" ht="25.5" outlineLevel="1">
      <c r="A1601" s="103"/>
      <c r="B1601" s="136" t="s">
        <v>121</v>
      </c>
      <c r="C1601" s="119">
        <v>2721</v>
      </c>
      <c r="D1601" s="120">
        <v>2394.6889999999999</v>
      </c>
      <c r="E1601" s="120"/>
      <c r="F1601" s="120">
        <v>3324.3</v>
      </c>
      <c r="G1601" s="120"/>
      <c r="H1601" s="120">
        <v>3324.3</v>
      </c>
      <c r="I1601" s="120"/>
      <c r="J1601" s="158">
        <v>1332.049</v>
      </c>
      <c r="K1601" s="158"/>
      <c r="L1601" s="120">
        <v>3550.8</v>
      </c>
      <c r="M1601" s="120"/>
      <c r="N1601" s="120">
        <v>3550.8</v>
      </c>
      <c r="O1601" s="120"/>
      <c r="P1601" s="120">
        <v>3550.8</v>
      </c>
      <c r="Q1601" s="120"/>
      <c r="R1601" s="116">
        <f t="shared" si="349"/>
        <v>929.61100000000033</v>
      </c>
      <c r="S1601" s="116">
        <f t="shared" si="346"/>
        <v>138.81969641986916</v>
      </c>
      <c r="T1601" s="117">
        <f t="shared" si="350"/>
        <v>226.5</v>
      </c>
      <c r="U1601" s="117">
        <f t="shared" si="351"/>
        <v>106.81346448876454</v>
      </c>
      <c r="V1601" s="116">
        <f t="shared" si="352"/>
        <v>0</v>
      </c>
      <c r="W1601" s="116">
        <f t="shared" si="353"/>
        <v>100</v>
      </c>
      <c r="X1601" s="116">
        <f t="shared" si="354"/>
        <v>0</v>
      </c>
      <c r="Y1601" s="116">
        <f t="shared" si="355"/>
        <v>100</v>
      </c>
      <c r="Z1601" s="180"/>
    </row>
    <row r="1602" spans="1:26" outlineLevel="1">
      <c r="A1602" s="103"/>
      <c r="B1602" s="137" t="s">
        <v>203</v>
      </c>
      <c r="C1602" s="119">
        <v>28241</v>
      </c>
      <c r="D1602" s="120"/>
      <c r="E1602" s="120"/>
      <c r="F1602" s="120">
        <v>0</v>
      </c>
      <c r="G1602" s="120"/>
      <c r="H1602" s="120">
        <v>0</v>
      </c>
      <c r="I1602" s="120"/>
      <c r="J1602" s="158"/>
      <c r="K1602" s="158"/>
      <c r="L1602" s="120"/>
      <c r="M1602" s="120"/>
      <c r="N1602" s="120"/>
      <c r="O1602" s="120"/>
      <c r="P1602" s="120"/>
      <c r="Q1602" s="120"/>
      <c r="R1602" s="116">
        <f t="shared" si="349"/>
        <v>0</v>
      </c>
      <c r="S1602" s="116" t="e">
        <f t="shared" si="346"/>
        <v>#DIV/0!</v>
      </c>
      <c r="T1602" s="117">
        <f t="shared" si="350"/>
        <v>0</v>
      </c>
      <c r="U1602" s="117" t="e">
        <f t="shared" si="351"/>
        <v>#DIV/0!</v>
      </c>
      <c r="V1602" s="116">
        <f t="shared" si="352"/>
        <v>0</v>
      </c>
      <c r="W1602" s="116" t="e">
        <f t="shared" si="353"/>
        <v>#DIV/0!</v>
      </c>
      <c r="X1602" s="116">
        <f t="shared" si="354"/>
        <v>0</v>
      </c>
      <c r="Y1602" s="116" t="e">
        <f t="shared" si="355"/>
        <v>#DIV/0!</v>
      </c>
      <c r="Z1602" s="180"/>
    </row>
    <row r="1603" spans="1:26" outlineLevel="1">
      <c r="A1603" s="103"/>
      <c r="B1603" s="140" t="s">
        <v>126</v>
      </c>
      <c r="C1603" s="119"/>
      <c r="D1603" s="141">
        <f t="shared" ref="D1603:Q1603" si="356">SUM(D1604:D1606)</f>
        <v>0</v>
      </c>
      <c r="E1603" s="141">
        <f t="shared" si="356"/>
        <v>0</v>
      </c>
      <c r="F1603" s="141">
        <f t="shared" si="356"/>
        <v>123.5</v>
      </c>
      <c r="G1603" s="141">
        <f t="shared" si="356"/>
        <v>0</v>
      </c>
      <c r="H1603" s="141">
        <f t="shared" si="356"/>
        <v>123.5</v>
      </c>
      <c r="I1603" s="141">
        <f t="shared" si="356"/>
        <v>0</v>
      </c>
      <c r="J1603" s="169">
        <f t="shared" si="356"/>
        <v>0</v>
      </c>
      <c r="K1603" s="169">
        <f t="shared" si="356"/>
        <v>0</v>
      </c>
      <c r="L1603" s="141">
        <f t="shared" si="356"/>
        <v>125.5</v>
      </c>
      <c r="M1603" s="141">
        <f t="shared" si="356"/>
        <v>0</v>
      </c>
      <c r="N1603" s="141">
        <f>SUM(N1604:N1606)</f>
        <v>125.5</v>
      </c>
      <c r="O1603" s="141">
        <f t="shared" si="356"/>
        <v>0</v>
      </c>
      <c r="P1603" s="141">
        <f>SUM(P1604:P1606)</f>
        <v>125.5</v>
      </c>
      <c r="Q1603" s="141">
        <f t="shared" si="356"/>
        <v>0</v>
      </c>
      <c r="R1603" s="116">
        <f t="shared" si="349"/>
        <v>123.5</v>
      </c>
      <c r="S1603" s="116" t="e">
        <f t="shared" si="346"/>
        <v>#DIV/0!</v>
      </c>
      <c r="T1603" s="117">
        <f t="shared" si="350"/>
        <v>2</v>
      </c>
      <c r="U1603" s="117">
        <f t="shared" si="351"/>
        <v>101.61943319838056</v>
      </c>
      <c r="V1603" s="116">
        <f t="shared" si="352"/>
        <v>0</v>
      </c>
      <c r="W1603" s="116">
        <f t="shared" si="353"/>
        <v>100</v>
      </c>
      <c r="X1603" s="116">
        <f t="shared" si="354"/>
        <v>0</v>
      </c>
      <c r="Y1603" s="116">
        <f t="shared" si="355"/>
        <v>100</v>
      </c>
      <c r="Z1603" s="180"/>
    </row>
    <row r="1604" spans="1:26" outlineLevel="1">
      <c r="A1604" s="103"/>
      <c r="B1604" s="118" t="s">
        <v>127</v>
      </c>
      <c r="C1604" s="119">
        <v>3111</v>
      </c>
      <c r="D1604" s="120"/>
      <c r="E1604" s="120"/>
      <c r="F1604" s="120">
        <v>0</v>
      </c>
      <c r="G1604" s="120"/>
      <c r="H1604" s="120">
        <v>0</v>
      </c>
      <c r="I1604" s="120"/>
      <c r="J1604" s="158"/>
      <c r="K1604" s="158"/>
      <c r="L1604" s="120"/>
      <c r="M1604" s="120"/>
      <c r="N1604" s="120"/>
      <c r="O1604" s="120"/>
      <c r="P1604" s="120"/>
      <c r="Q1604" s="120"/>
      <c r="R1604" s="116">
        <f t="shared" si="349"/>
        <v>0</v>
      </c>
      <c r="S1604" s="116" t="e">
        <f t="shared" si="346"/>
        <v>#DIV/0!</v>
      </c>
      <c r="T1604" s="117">
        <f t="shared" si="350"/>
        <v>0</v>
      </c>
      <c r="U1604" s="117" t="e">
        <f t="shared" si="351"/>
        <v>#DIV/0!</v>
      </c>
      <c r="V1604" s="116">
        <f t="shared" si="352"/>
        <v>0</v>
      </c>
      <c r="W1604" s="116" t="e">
        <f t="shared" si="353"/>
        <v>#DIV/0!</v>
      </c>
      <c r="X1604" s="116">
        <f t="shared" si="354"/>
        <v>0</v>
      </c>
      <c r="Y1604" s="116" t="e">
        <f t="shared" si="355"/>
        <v>#DIV/0!</v>
      </c>
      <c r="Z1604" s="180"/>
    </row>
    <row r="1605" spans="1:26" outlineLevel="1">
      <c r="A1605" s="103"/>
      <c r="B1605" s="118" t="s">
        <v>128</v>
      </c>
      <c r="C1605" s="119">
        <v>3112</v>
      </c>
      <c r="D1605" s="170"/>
      <c r="E1605" s="120"/>
      <c r="F1605" s="120">
        <v>123.5</v>
      </c>
      <c r="G1605" s="120"/>
      <c r="H1605" s="120">
        <v>123.5</v>
      </c>
      <c r="I1605" s="120"/>
      <c r="J1605" s="158"/>
      <c r="K1605" s="158"/>
      <c r="L1605" s="120">
        <v>125.5</v>
      </c>
      <c r="M1605" s="120"/>
      <c r="N1605" s="120">
        <v>125.5</v>
      </c>
      <c r="O1605" s="120"/>
      <c r="P1605" s="120">
        <v>125.5</v>
      </c>
      <c r="Q1605" s="120"/>
      <c r="R1605" s="116">
        <f t="shared" si="349"/>
        <v>123.5</v>
      </c>
      <c r="S1605" s="116" t="e">
        <f t="shared" si="346"/>
        <v>#DIV/0!</v>
      </c>
      <c r="T1605" s="117">
        <f t="shared" si="350"/>
        <v>2</v>
      </c>
      <c r="U1605" s="117">
        <f t="shared" si="351"/>
        <v>101.61943319838056</v>
      </c>
      <c r="V1605" s="116">
        <f t="shared" si="352"/>
        <v>0</v>
      </c>
      <c r="W1605" s="116">
        <f t="shared" si="353"/>
        <v>100</v>
      </c>
      <c r="X1605" s="116">
        <f t="shared" si="354"/>
        <v>0</v>
      </c>
      <c r="Y1605" s="116">
        <f t="shared" si="355"/>
        <v>100</v>
      </c>
      <c r="Z1605" s="180"/>
    </row>
    <row r="1606" spans="1:26" outlineLevel="1">
      <c r="A1606" s="103"/>
      <c r="B1606" s="118" t="s">
        <v>129</v>
      </c>
      <c r="C1606" s="119">
        <v>3113</v>
      </c>
      <c r="D1606" s="120"/>
      <c r="E1606" s="120"/>
      <c r="F1606" s="120">
        <v>0</v>
      </c>
      <c r="G1606" s="120"/>
      <c r="H1606" s="120">
        <v>0</v>
      </c>
      <c r="I1606" s="120"/>
      <c r="J1606" s="158"/>
      <c r="K1606" s="158"/>
      <c r="L1606" s="120"/>
      <c r="M1606" s="120"/>
      <c r="N1606" s="120"/>
      <c r="O1606" s="120"/>
      <c r="P1606" s="120"/>
      <c r="Q1606" s="120"/>
      <c r="R1606" s="116">
        <f t="shared" si="349"/>
        <v>0</v>
      </c>
      <c r="S1606" s="116" t="e">
        <f t="shared" si="346"/>
        <v>#DIV/0!</v>
      </c>
      <c r="T1606" s="117">
        <f t="shared" si="350"/>
        <v>0</v>
      </c>
      <c r="U1606" s="117" t="e">
        <f t="shared" si="351"/>
        <v>#DIV/0!</v>
      </c>
      <c r="V1606" s="116">
        <f t="shared" si="352"/>
        <v>0</v>
      </c>
      <c r="W1606" s="116" t="e">
        <f t="shared" si="353"/>
        <v>#DIV/0!</v>
      </c>
      <c r="X1606" s="116">
        <f t="shared" si="354"/>
        <v>0</v>
      </c>
      <c r="Y1606" s="116" t="e">
        <f t="shared" si="355"/>
        <v>#DIV/0!</v>
      </c>
      <c r="Z1606" s="180"/>
    </row>
    <row r="1607" spans="1:26" outlineLevel="1">
      <c r="A1607" s="103"/>
      <c r="B1607" s="185"/>
      <c r="C1607" s="186"/>
      <c r="D1607" s="151"/>
      <c r="E1607" s="151"/>
      <c r="F1607" s="151"/>
      <c r="G1607" s="151"/>
      <c r="H1607" s="151"/>
      <c r="I1607" s="151"/>
      <c r="J1607" s="152"/>
      <c r="K1607" s="152"/>
      <c r="L1607" s="151"/>
      <c r="M1607" s="151"/>
      <c r="N1607" s="151"/>
      <c r="O1607" s="151"/>
      <c r="P1607" s="151"/>
      <c r="Q1607" s="151"/>
      <c r="R1607" s="116">
        <f t="shared" si="349"/>
        <v>0</v>
      </c>
      <c r="S1607" s="116" t="e">
        <f t="shared" si="346"/>
        <v>#DIV/0!</v>
      </c>
      <c r="T1607" s="117">
        <f t="shared" si="350"/>
        <v>0</v>
      </c>
      <c r="U1607" s="117" t="e">
        <f t="shared" si="351"/>
        <v>#DIV/0!</v>
      </c>
      <c r="V1607" s="116">
        <f t="shared" si="352"/>
        <v>0</v>
      </c>
      <c r="W1607" s="116" t="e">
        <f t="shared" si="353"/>
        <v>#DIV/0!</v>
      </c>
      <c r="X1607" s="116">
        <f t="shared" si="354"/>
        <v>0</v>
      </c>
      <c r="Y1607" s="116" t="e">
        <f t="shared" si="355"/>
        <v>#DIV/0!</v>
      </c>
      <c r="Z1607" s="180"/>
    </row>
    <row r="1608" spans="1:26" outlineLevel="1">
      <c r="A1608" s="103">
        <v>34</v>
      </c>
      <c r="B1608" s="176" t="s">
        <v>218</v>
      </c>
      <c r="C1608" s="154" t="s">
        <v>219</v>
      </c>
      <c r="D1608" s="151"/>
      <c r="E1608" s="151"/>
      <c r="F1608" s="151"/>
      <c r="G1608" s="151"/>
      <c r="H1608" s="151"/>
      <c r="I1608" s="151"/>
      <c r="J1608" s="152"/>
      <c r="K1608" s="152"/>
      <c r="L1608" s="151"/>
      <c r="M1608" s="151"/>
      <c r="N1608" s="151"/>
      <c r="O1608" s="151"/>
      <c r="P1608" s="151"/>
      <c r="Q1608" s="151"/>
      <c r="R1608" s="116">
        <f t="shared" si="349"/>
        <v>0</v>
      </c>
      <c r="S1608" s="116" t="e">
        <f t="shared" si="346"/>
        <v>#DIV/0!</v>
      </c>
      <c r="T1608" s="117">
        <f t="shared" si="350"/>
        <v>0</v>
      </c>
      <c r="U1608" s="117" t="e">
        <f t="shared" si="351"/>
        <v>#DIV/0!</v>
      </c>
      <c r="V1608" s="116">
        <f t="shared" si="352"/>
        <v>0</v>
      </c>
      <c r="W1608" s="116" t="e">
        <f t="shared" si="353"/>
        <v>#DIV/0!</v>
      </c>
      <c r="X1608" s="116">
        <f t="shared" si="354"/>
        <v>0</v>
      </c>
      <c r="Y1608" s="116" t="e">
        <f t="shared" si="355"/>
        <v>#DIV/0!</v>
      </c>
      <c r="Z1608" s="180"/>
    </row>
    <row r="1609" spans="1:26" outlineLevel="1">
      <c r="A1609" s="103"/>
      <c r="B1609" s="176" t="s">
        <v>134</v>
      </c>
      <c r="C1609" s="154"/>
      <c r="D1609" s="111">
        <f>SUM(D1610:D1616,D1621:D1638)</f>
        <v>1016.97246</v>
      </c>
      <c r="E1609" s="111">
        <f t="shared" ref="E1609:Q1609" si="357">SUM(E1610:E1616,E1621:E1638)</f>
        <v>0</v>
      </c>
      <c r="F1609" s="111">
        <f t="shared" si="357"/>
        <v>1095.5</v>
      </c>
      <c r="G1609" s="111">
        <f t="shared" si="357"/>
        <v>0</v>
      </c>
      <c r="H1609" s="111">
        <f>SUM(H1610:H1616,H1621:H1638)</f>
        <v>1095.5</v>
      </c>
      <c r="I1609" s="111">
        <f>SUM(I1610:I1616,I1621:I1638)</f>
        <v>0</v>
      </c>
      <c r="J1609" s="155">
        <f t="shared" si="357"/>
        <v>396.27199999999999</v>
      </c>
      <c r="K1609" s="155">
        <f t="shared" si="357"/>
        <v>0</v>
      </c>
      <c r="L1609" s="111">
        <f t="shared" si="357"/>
        <v>1095.5</v>
      </c>
      <c r="M1609" s="111">
        <f t="shared" si="357"/>
        <v>0</v>
      </c>
      <c r="N1609" s="111">
        <f t="shared" si="357"/>
        <v>1095.5</v>
      </c>
      <c r="O1609" s="111">
        <f t="shared" si="357"/>
        <v>0</v>
      </c>
      <c r="P1609" s="111">
        <f t="shared" si="357"/>
        <v>1095.5</v>
      </c>
      <c r="Q1609" s="111">
        <f t="shared" si="357"/>
        <v>0</v>
      </c>
      <c r="R1609" s="116">
        <f t="shared" si="349"/>
        <v>78.527540000000045</v>
      </c>
      <c r="S1609" s="116">
        <f t="shared" si="346"/>
        <v>107.72169779307494</v>
      </c>
      <c r="T1609" s="117">
        <f t="shared" si="350"/>
        <v>0</v>
      </c>
      <c r="U1609" s="117">
        <f t="shared" si="351"/>
        <v>100</v>
      </c>
      <c r="V1609" s="116">
        <f t="shared" si="352"/>
        <v>0</v>
      </c>
      <c r="W1609" s="116">
        <f t="shared" si="353"/>
        <v>100</v>
      </c>
      <c r="X1609" s="116">
        <f t="shared" si="354"/>
        <v>0</v>
      </c>
      <c r="Y1609" s="116">
        <f t="shared" si="355"/>
        <v>100</v>
      </c>
      <c r="Z1609" s="180"/>
    </row>
    <row r="1610" spans="1:26" outlineLevel="1">
      <c r="A1610" s="103"/>
      <c r="B1610" s="118" t="s">
        <v>94</v>
      </c>
      <c r="C1610" s="119">
        <v>2111</v>
      </c>
      <c r="D1610" s="120">
        <v>848.39986999999996</v>
      </c>
      <c r="E1610" s="120"/>
      <c r="F1610" s="120">
        <v>866.4</v>
      </c>
      <c r="G1610" s="120"/>
      <c r="H1610" s="120">
        <v>866.4</v>
      </c>
      <c r="I1610" s="120"/>
      <c r="J1610" s="158">
        <v>333.654</v>
      </c>
      <c r="K1610" s="158"/>
      <c r="L1610" s="120">
        <v>866.4</v>
      </c>
      <c r="M1610" s="120"/>
      <c r="N1610" s="120">
        <v>866.4</v>
      </c>
      <c r="O1610" s="120"/>
      <c r="P1610" s="120">
        <v>866.4</v>
      </c>
      <c r="Q1610" s="120"/>
      <c r="R1610" s="116">
        <f t="shared" si="349"/>
        <v>18.000130000000013</v>
      </c>
      <c r="S1610" s="116">
        <f t="shared" si="346"/>
        <v>102.12165638356356</v>
      </c>
      <c r="T1610" s="117">
        <f t="shared" si="350"/>
        <v>0</v>
      </c>
      <c r="U1610" s="117">
        <f t="shared" si="351"/>
        <v>100</v>
      </c>
      <c r="V1610" s="116">
        <f t="shared" si="352"/>
        <v>0</v>
      </c>
      <c r="W1610" s="116">
        <f t="shared" si="353"/>
        <v>100</v>
      </c>
      <c r="X1610" s="116">
        <f t="shared" si="354"/>
        <v>0</v>
      </c>
      <c r="Y1610" s="116">
        <f t="shared" si="355"/>
        <v>100</v>
      </c>
      <c r="Z1610" s="180"/>
    </row>
    <row r="1611" spans="1:26" outlineLevel="1">
      <c r="A1611" s="103"/>
      <c r="B1611" s="118" t="s">
        <v>135</v>
      </c>
      <c r="C1611" s="119">
        <v>2121</v>
      </c>
      <c r="D1611" s="120">
        <v>109.43403000000001</v>
      </c>
      <c r="E1611" s="120"/>
      <c r="F1611" s="159">
        <v>149.4</v>
      </c>
      <c r="G1611" s="120"/>
      <c r="H1611" s="159">
        <v>149.4</v>
      </c>
      <c r="I1611" s="120"/>
      <c r="J1611" s="177">
        <v>37.188000000000002</v>
      </c>
      <c r="K1611" s="158"/>
      <c r="L1611" s="159">
        <v>149.4</v>
      </c>
      <c r="M1611" s="120"/>
      <c r="N1611" s="159">
        <v>149.4</v>
      </c>
      <c r="O1611" s="120"/>
      <c r="P1611" s="159">
        <v>149.4</v>
      </c>
      <c r="Q1611" s="120"/>
      <c r="R1611" s="116">
        <f t="shared" si="349"/>
        <v>39.965969999999999</v>
      </c>
      <c r="S1611" s="116">
        <f t="shared" si="346"/>
        <v>136.52060515362544</v>
      </c>
      <c r="T1611" s="117">
        <f t="shared" si="350"/>
        <v>0</v>
      </c>
      <c r="U1611" s="117">
        <f t="shared" si="351"/>
        <v>100</v>
      </c>
      <c r="V1611" s="116">
        <f t="shared" si="352"/>
        <v>0</v>
      </c>
      <c r="W1611" s="116">
        <f t="shared" si="353"/>
        <v>100</v>
      </c>
      <c r="X1611" s="116">
        <f t="shared" si="354"/>
        <v>0</v>
      </c>
      <c r="Y1611" s="116">
        <f t="shared" si="355"/>
        <v>100</v>
      </c>
      <c r="Z1611" s="180"/>
    </row>
    <row r="1612" spans="1:26" outlineLevel="1">
      <c r="A1612" s="103"/>
      <c r="B1612" s="160" t="s">
        <v>96</v>
      </c>
      <c r="C1612" s="119">
        <v>2211</v>
      </c>
      <c r="D1612" s="120">
        <v>12.65</v>
      </c>
      <c r="E1612" s="120"/>
      <c r="F1612" s="159">
        <v>20</v>
      </c>
      <c r="G1612" s="120"/>
      <c r="H1612" s="159">
        <v>20</v>
      </c>
      <c r="I1612" s="120"/>
      <c r="J1612" s="177"/>
      <c r="K1612" s="158"/>
      <c r="L1612" s="159">
        <v>20</v>
      </c>
      <c r="M1612" s="120"/>
      <c r="N1612" s="159">
        <v>20</v>
      </c>
      <c r="O1612" s="120"/>
      <c r="P1612" s="159">
        <v>20</v>
      </c>
      <c r="Q1612" s="120"/>
      <c r="R1612" s="116">
        <f t="shared" si="349"/>
        <v>7.35</v>
      </c>
      <c r="S1612" s="116">
        <f t="shared" si="346"/>
        <v>158.10276679841897</v>
      </c>
      <c r="T1612" s="117">
        <f t="shared" si="350"/>
        <v>0</v>
      </c>
      <c r="U1612" s="117">
        <f t="shared" si="351"/>
        <v>100</v>
      </c>
      <c r="V1612" s="116">
        <f t="shared" si="352"/>
        <v>0</v>
      </c>
      <c r="W1612" s="116">
        <f t="shared" si="353"/>
        <v>100</v>
      </c>
      <c r="X1612" s="116">
        <f t="shared" si="354"/>
        <v>0</v>
      </c>
      <c r="Y1612" s="116">
        <f t="shared" si="355"/>
        <v>100</v>
      </c>
      <c r="Z1612" s="180"/>
    </row>
    <row r="1613" spans="1:26" outlineLevel="1">
      <c r="A1613" s="103"/>
      <c r="B1613" s="122" t="s">
        <v>97</v>
      </c>
      <c r="C1613" s="119">
        <v>2212</v>
      </c>
      <c r="D1613" s="120">
        <v>14.29</v>
      </c>
      <c r="E1613" s="120"/>
      <c r="F1613" s="159">
        <v>15.8</v>
      </c>
      <c r="G1613" s="120"/>
      <c r="H1613" s="159">
        <v>15.8</v>
      </c>
      <c r="I1613" s="120"/>
      <c r="J1613" s="177">
        <v>5.23</v>
      </c>
      <c r="K1613" s="158"/>
      <c r="L1613" s="159">
        <v>15.8</v>
      </c>
      <c r="M1613" s="120"/>
      <c r="N1613" s="159">
        <v>15.8</v>
      </c>
      <c r="O1613" s="120"/>
      <c r="P1613" s="159">
        <v>15.8</v>
      </c>
      <c r="Q1613" s="120"/>
      <c r="R1613" s="116">
        <f t="shared" si="349"/>
        <v>1.5100000000000016</v>
      </c>
      <c r="S1613" s="116">
        <f t="shared" si="346"/>
        <v>110.5668299510147</v>
      </c>
      <c r="T1613" s="117">
        <f t="shared" si="350"/>
        <v>0</v>
      </c>
      <c r="U1613" s="117">
        <f t="shared" si="351"/>
        <v>100</v>
      </c>
      <c r="V1613" s="116">
        <f t="shared" si="352"/>
        <v>0</v>
      </c>
      <c r="W1613" s="116">
        <f t="shared" si="353"/>
        <v>100</v>
      </c>
      <c r="X1613" s="116">
        <f t="shared" si="354"/>
        <v>0</v>
      </c>
      <c r="Y1613" s="116">
        <f t="shared" si="355"/>
        <v>100</v>
      </c>
      <c r="Z1613" s="180"/>
    </row>
    <row r="1614" spans="1:26" outlineLevel="1">
      <c r="A1614" s="103"/>
      <c r="B1614" s="118" t="s">
        <v>98</v>
      </c>
      <c r="C1614" s="119">
        <v>2213</v>
      </c>
      <c r="D1614" s="120"/>
      <c r="E1614" s="120"/>
      <c r="F1614" s="120"/>
      <c r="G1614" s="120"/>
      <c r="H1614" s="120"/>
      <c r="I1614" s="120"/>
      <c r="J1614" s="158"/>
      <c r="K1614" s="158"/>
      <c r="L1614" s="120"/>
      <c r="M1614" s="120"/>
      <c r="N1614" s="120"/>
      <c r="O1614" s="120"/>
      <c r="P1614" s="120"/>
      <c r="Q1614" s="120"/>
      <c r="R1614" s="116">
        <f t="shared" si="349"/>
        <v>0</v>
      </c>
      <c r="S1614" s="116" t="e">
        <f t="shared" si="346"/>
        <v>#DIV/0!</v>
      </c>
      <c r="T1614" s="117">
        <f t="shared" si="350"/>
        <v>0</v>
      </c>
      <c r="U1614" s="117" t="e">
        <f t="shared" si="351"/>
        <v>#DIV/0!</v>
      </c>
      <c r="V1614" s="116">
        <f t="shared" si="352"/>
        <v>0</v>
      </c>
      <c r="W1614" s="116" t="e">
        <f t="shared" si="353"/>
        <v>#DIV/0!</v>
      </c>
      <c r="X1614" s="116">
        <f t="shared" si="354"/>
        <v>0</v>
      </c>
      <c r="Y1614" s="116" t="e">
        <f t="shared" si="355"/>
        <v>#DIV/0!</v>
      </c>
      <c r="Z1614" s="180"/>
    </row>
    <row r="1615" spans="1:26" outlineLevel="1">
      <c r="A1615" s="103"/>
      <c r="B1615" s="118" t="s">
        <v>99</v>
      </c>
      <c r="C1615" s="119">
        <v>2214</v>
      </c>
      <c r="D1615" s="120"/>
      <c r="E1615" s="120"/>
      <c r="F1615" s="120"/>
      <c r="G1615" s="120"/>
      <c r="H1615" s="120"/>
      <c r="I1615" s="120"/>
      <c r="J1615" s="158"/>
      <c r="K1615" s="158"/>
      <c r="L1615" s="120"/>
      <c r="M1615" s="120"/>
      <c r="N1615" s="120"/>
      <c r="O1615" s="120"/>
      <c r="P1615" s="120"/>
      <c r="Q1615" s="120"/>
      <c r="R1615" s="116">
        <f t="shared" si="349"/>
        <v>0</v>
      </c>
      <c r="S1615" s="116" t="e">
        <f t="shared" si="346"/>
        <v>#DIV/0!</v>
      </c>
      <c r="T1615" s="117">
        <f t="shared" si="350"/>
        <v>0</v>
      </c>
      <c r="U1615" s="117" t="e">
        <f t="shared" si="351"/>
        <v>#DIV/0!</v>
      </c>
      <c r="V1615" s="116">
        <f t="shared" si="352"/>
        <v>0</v>
      </c>
      <c r="W1615" s="116" t="e">
        <f t="shared" si="353"/>
        <v>#DIV/0!</v>
      </c>
      <c r="X1615" s="116">
        <f t="shared" si="354"/>
        <v>0</v>
      </c>
      <c r="Y1615" s="116" t="e">
        <f t="shared" si="355"/>
        <v>#DIV/0!</v>
      </c>
      <c r="Z1615" s="180"/>
    </row>
    <row r="1616" spans="1:26" outlineLevel="1">
      <c r="A1616" s="103"/>
      <c r="B1616" s="161" t="s">
        <v>100</v>
      </c>
      <c r="C1616" s="124">
        <v>2215</v>
      </c>
      <c r="D1616" s="197">
        <f>D1617+D1620</f>
        <v>9.3467000000000002</v>
      </c>
      <c r="E1616" s="125">
        <f t="shared" ref="E1616:Q1616" si="358">E1617+E1618+E1619+E1620</f>
        <v>0</v>
      </c>
      <c r="F1616" s="125">
        <f t="shared" si="358"/>
        <v>9.5</v>
      </c>
      <c r="G1616" s="125">
        <f t="shared" si="358"/>
        <v>0</v>
      </c>
      <c r="H1616" s="125">
        <f t="shared" si="358"/>
        <v>9.5</v>
      </c>
      <c r="I1616" s="125">
        <f t="shared" si="358"/>
        <v>0</v>
      </c>
      <c r="J1616" s="163">
        <f t="shared" si="358"/>
        <v>1.2</v>
      </c>
      <c r="K1616" s="163">
        <f t="shared" si="358"/>
        <v>0</v>
      </c>
      <c r="L1616" s="125">
        <f t="shared" si="358"/>
        <v>9.5</v>
      </c>
      <c r="M1616" s="125">
        <f t="shared" si="358"/>
        <v>0</v>
      </c>
      <c r="N1616" s="125">
        <f>N1617+N1618+N1619+N1620</f>
        <v>9.5</v>
      </c>
      <c r="O1616" s="125">
        <f t="shared" si="358"/>
        <v>0</v>
      </c>
      <c r="P1616" s="125">
        <f>P1617+P1618+P1619+P1620</f>
        <v>9.5</v>
      </c>
      <c r="Q1616" s="125">
        <f t="shared" si="358"/>
        <v>0</v>
      </c>
      <c r="R1616" s="116">
        <f t="shared" si="349"/>
        <v>0.15329999999999977</v>
      </c>
      <c r="S1616" s="116">
        <f t="shared" ref="S1616:S1676" si="359">+F1616/D1616*100</f>
        <v>101.64015106936137</v>
      </c>
      <c r="T1616" s="117">
        <f t="shared" si="350"/>
        <v>0</v>
      </c>
      <c r="U1616" s="117">
        <f t="shared" si="351"/>
        <v>100</v>
      </c>
      <c r="V1616" s="116">
        <f t="shared" si="352"/>
        <v>0</v>
      </c>
      <c r="W1616" s="116">
        <f t="shared" si="353"/>
        <v>100</v>
      </c>
      <c r="X1616" s="116">
        <f t="shared" si="354"/>
        <v>0</v>
      </c>
      <c r="Y1616" s="116">
        <f t="shared" si="355"/>
        <v>100</v>
      </c>
      <c r="Z1616" s="180"/>
    </row>
    <row r="1617" spans="1:26" outlineLevel="1">
      <c r="A1617" s="103"/>
      <c r="B1617" s="126" t="s">
        <v>136</v>
      </c>
      <c r="C1617" s="119">
        <v>22151</v>
      </c>
      <c r="D1617" s="120">
        <v>0.6</v>
      </c>
      <c r="E1617" s="120"/>
      <c r="F1617" s="120">
        <v>1.5</v>
      </c>
      <c r="G1617" s="120"/>
      <c r="H1617" s="120">
        <v>1.5</v>
      </c>
      <c r="I1617" s="120"/>
      <c r="J1617" s="158"/>
      <c r="K1617" s="158"/>
      <c r="L1617" s="120">
        <v>1.5</v>
      </c>
      <c r="M1617" s="120"/>
      <c r="N1617" s="120">
        <v>1.5</v>
      </c>
      <c r="O1617" s="120"/>
      <c r="P1617" s="120">
        <v>1.5</v>
      </c>
      <c r="Q1617" s="120"/>
      <c r="R1617" s="116">
        <f t="shared" si="349"/>
        <v>0.9</v>
      </c>
      <c r="S1617" s="116">
        <f t="shared" si="359"/>
        <v>250</v>
      </c>
      <c r="T1617" s="117">
        <f t="shared" si="350"/>
        <v>0</v>
      </c>
      <c r="U1617" s="117">
        <f t="shared" si="351"/>
        <v>100</v>
      </c>
      <c r="V1617" s="116">
        <f t="shared" si="352"/>
        <v>0</v>
      </c>
      <c r="W1617" s="116">
        <f t="shared" si="353"/>
        <v>100</v>
      </c>
      <c r="X1617" s="116">
        <f t="shared" si="354"/>
        <v>0</v>
      </c>
      <c r="Y1617" s="116">
        <f t="shared" si="355"/>
        <v>100</v>
      </c>
      <c r="Z1617" s="180"/>
    </row>
    <row r="1618" spans="1:26" outlineLevel="1">
      <c r="A1618" s="103"/>
      <c r="B1618" s="126" t="s">
        <v>137</v>
      </c>
      <c r="C1618" s="119">
        <v>22152</v>
      </c>
      <c r="D1618" s="120"/>
      <c r="E1618" s="120"/>
      <c r="F1618" s="120"/>
      <c r="G1618" s="120"/>
      <c r="H1618" s="120"/>
      <c r="I1618" s="120"/>
      <c r="J1618" s="158"/>
      <c r="K1618" s="158"/>
      <c r="L1618" s="120"/>
      <c r="M1618" s="120"/>
      <c r="N1618" s="120"/>
      <c r="O1618" s="120"/>
      <c r="P1618" s="120"/>
      <c r="Q1618" s="120"/>
      <c r="R1618" s="116">
        <f t="shared" si="349"/>
        <v>0</v>
      </c>
      <c r="S1618" s="116" t="e">
        <f t="shared" si="359"/>
        <v>#DIV/0!</v>
      </c>
      <c r="T1618" s="117">
        <f t="shared" si="350"/>
        <v>0</v>
      </c>
      <c r="U1618" s="117" t="e">
        <f t="shared" si="351"/>
        <v>#DIV/0!</v>
      </c>
      <c r="V1618" s="116">
        <f t="shared" si="352"/>
        <v>0</v>
      </c>
      <c r="W1618" s="116" t="e">
        <f t="shared" si="353"/>
        <v>#DIV/0!</v>
      </c>
      <c r="X1618" s="116">
        <f t="shared" si="354"/>
        <v>0</v>
      </c>
      <c r="Y1618" s="116" t="e">
        <f t="shared" si="355"/>
        <v>#DIV/0!</v>
      </c>
      <c r="Z1618" s="180"/>
    </row>
    <row r="1619" spans="1:26" outlineLevel="1">
      <c r="A1619" s="103"/>
      <c r="B1619" s="126" t="s">
        <v>103</v>
      </c>
      <c r="C1619" s="119">
        <v>22153</v>
      </c>
      <c r="D1619" s="120"/>
      <c r="E1619" s="120"/>
      <c r="F1619" s="120"/>
      <c r="G1619" s="120"/>
      <c r="H1619" s="120"/>
      <c r="I1619" s="120"/>
      <c r="J1619" s="158"/>
      <c r="K1619" s="158"/>
      <c r="L1619" s="120"/>
      <c r="M1619" s="120"/>
      <c r="N1619" s="120"/>
      <c r="O1619" s="120"/>
      <c r="P1619" s="120"/>
      <c r="Q1619" s="120"/>
      <c r="R1619" s="116">
        <f t="shared" si="349"/>
        <v>0</v>
      </c>
      <c r="S1619" s="116" t="e">
        <f t="shared" si="359"/>
        <v>#DIV/0!</v>
      </c>
      <c r="T1619" s="117">
        <f t="shared" si="350"/>
        <v>0</v>
      </c>
      <c r="U1619" s="117" t="e">
        <f t="shared" si="351"/>
        <v>#DIV/0!</v>
      </c>
      <c r="V1619" s="116">
        <f t="shared" si="352"/>
        <v>0</v>
      </c>
      <c r="W1619" s="116" t="e">
        <f t="shared" si="353"/>
        <v>#DIV/0!</v>
      </c>
      <c r="X1619" s="116">
        <f t="shared" si="354"/>
        <v>0</v>
      </c>
      <c r="Y1619" s="116" t="e">
        <f t="shared" si="355"/>
        <v>#DIV/0!</v>
      </c>
      <c r="Z1619" s="180"/>
    </row>
    <row r="1620" spans="1:26" outlineLevel="1">
      <c r="A1620" s="103"/>
      <c r="B1620" s="126" t="s">
        <v>138</v>
      </c>
      <c r="C1620" s="119">
        <v>22154</v>
      </c>
      <c r="D1620" s="120">
        <v>8.7467000000000006</v>
      </c>
      <c r="E1620" s="120"/>
      <c r="F1620" s="120">
        <v>8</v>
      </c>
      <c r="G1620" s="120"/>
      <c r="H1620" s="120">
        <v>8</v>
      </c>
      <c r="I1620" s="120"/>
      <c r="J1620" s="158">
        <v>1.2</v>
      </c>
      <c r="K1620" s="158"/>
      <c r="L1620" s="120">
        <v>8</v>
      </c>
      <c r="M1620" s="120"/>
      <c r="N1620" s="120">
        <v>8</v>
      </c>
      <c r="O1620" s="120"/>
      <c r="P1620" s="120">
        <v>8</v>
      </c>
      <c r="Q1620" s="120"/>
      <c r="R1620" s="116">
        <f t="shared" si="349"/>
        <v>-0.74670000000000059</v>
      </c>
      <c r="S1620" s="116">
        <f t="shared" si="359"/>
        <v>91.463066070632351</v>
      </c>
      <c r="T1620" s="117">
        <f t="shared" si="350"/>
        <v>0</v>
      </c>
      <c r="U1620" s="117">
        <f t="shared" si="351"/>
        <v>100</v>
      </c>
      <c r="V1620" s="116">
        <f t="shared" si="352"/>
        <v>0</v>
      </c>
      <c r="W1620" s="116">
        <f t="shared" si="353"/>
        <v>100</v>
      </c>
      <c r="X1620" s="116">
        <f t="shared" si="354"/>
        <v>0</v>
      </c>
      <c r="Y1620" s="116">
        <f t="shared" si="355"/>
        <v>100</v>
      </c>
      <c r="Z1620" s="180"/>
    </row>
    <row r="1621" spans="1:26" outlineLevel="1">
      <c r="A1621" s="103"/>
      <c r="B1621" s="122" t="s">
        <v>105</v>
      </c>
      <c r="C1621" s="119">
        <v>2217</v>
      </c>
      <c r="D1621" s="120"/>
      <c r="E1621" s="120"/>
      <c r="F1621" s="120"/>
      <c r="G1621" s="120"/>
      <c r="H1621" s="120"/>
      <c r="I1621" s="120"/>
      <c r="J1621" s="158"/>
      <c r="K1621" s="158"/>
      <c r="L1621" s="120"/>
      <c r="M1621" s="120"/>
      <c r="N1621" s="120"/>
      <c r="O1621" s="120"/>
      <c r="P1621" s="120"/>
      <c r="Q1621" s="120"/>
      <c r="R1621" s="116">
        <f t="shared" si="349"/>
        <v>0</v>
      </c>
      <c r="S1621" s="116" t="e">
        <f t="shared" si="359"/>
        <v>#DIV/0!</v>
      </c>
      <c r="T1621" s="117">
        <f t="shared" si="350"/>
        <v>0</v>
      </c>
      <c r="U1621" s="117" t="e">
        <f t="shared" si="351"/>
        <v>#DIV/0!</v>
      </c>
      <c r="V1621" s="116">
        <f t="shared" si="352"/>
        <v>0</v>
      </c>
      <c r="W1621" s="116" t="e">
        <f t="shared" si="353"/>
        <v>#DIV/0!</v>
      </c>
      <c r="X1621" s="116">
        <f t="shared" si="354"/>
        <v>0</v>
      </c>
      <c r="Y1621" s="116" t="e">
        <f t="shared" si="355"/>
        <v>#DIV/0!</v>
      </c>
      <c r="Z1621" s="180"/>
    </row>
    <row r="1622" spans="1:26" outlineLevel="1">
      <c r="A1622" s="103"/>
      <c r="B1622" s="118" t="s">
        <v>106</v>
      </c>
      <c r="C1622" s="119">
        <v>2218</v>
      </c>
      <c r="D1622" s="120"/>
      <c r="E1622" s="120"/>
      <c r="F1622" s="120"/>
      <c r="G1622" s="120"/>
      <c r="H1622" s="120"/>
      <c r="I1622" s="120"/>
      <c r="J1622" s="158"/>
      <c r="K1622" s="158"/>
      <c r="L1622" s="120"/>
      <c r="M1622" s="120"/>
      <c r="N1622" s="120"/>
      <c r="O1622" s="120"/>
      <c r="P1622" s="120"/>
      <c r="Q1622" s="120"/>
      <c r="R1622" s="116">
        <f t="shared" si="349"/>
        <v>0</v>
      </c>
      <c r="S1622" s="116" t="e">
        <f t="shared" si="359"/>
        <v>#DIV/0!</v>
      </c>
      <c r="T1622" s="117">
        <f t="shared" si="350"/>
        <v>0</v>
      </c>
      <c r="U1622" s="117" t="e">
        <f t="shared" si="351"/>
        <v>#DIV/0!</v>
      </c>
      <c r="V1622" s="116">
        <f t="shared" si="352"/>
        <v>0</v>
      </c>
      <c r="W1622" s="116" t="e">
        <f t="shared" si="353"/>
        <v>#DIV/0!</v>
      </c>
      <c r="X1622" s="116">
        <f t="shared" si="354"/>
        <v>0</v>
      </c>
      <c r="Y1622" s="116" t="e">
        <f t="shared" si="355"/>
        <v>#DIV/0!</v>
      </c>
      <c r="Z1622" s="180"/>
    </row>
    <row r="1623" spans="1:26" outlineLevel="1">
      <c r="A1623" s="103"/>
      <c r="B1623" s="118" t="s">
        <v>139</v>
      </c>
      <c r="C1623" s="119">
        <v>2221</v>
      </c>
      <c r="D1623" s="120"/>
      <c r="E1623" s="120"/>
      <c r="F1623" s="120"/>
      <c r="G1623" s="120"/>
      <c r="H1623" s="120"/>
      <c r="I1623" s="120"/>
      <c r="J1623" s="158"/>
      <c r="K1623" s="158"/>
      <c r="L1623" s="120"/>
      <c r="M1623" s="120"/>
      <c r="N1623" s="120"/>
      <c r="O1623" s="120"/>
      <c r="P1623" s="120"/>
      <c r="Q1623" s="120"/>
      <c r="R1623" s="116">
        <f t="shared" si="349"/>
        <v>0</v>
      </c>
      <c r="S1623" s="116" t="e">
        <f t="shared" si="359"/>
        <v>#DIV/0!</v>
      </c>
      <c r="T1623" s="117">
        <f t="shared" si="350"/>
        <v>0</v>
      </c>
      <c r="U1623" s="117" t="e">
        <f t="shared" si="351"/>
        <v>#DIV/0!</v>
      </c>
      <c r="V1623" s="116">
        <f t="shared" si="352"/>
        <v>0</v>
      </c>
      <c r="W1623" s="116" t="e">
        <f t="shared" si="353"/>
        <v>#DIV/0!</v>
      </c>
      <c r="X1623" s="116">
        <f t="shared" si="354"/>
        <v>0</v>
      </c>
      <c r="Y1623" s="116" t="e">
        <f t="shared" si="355"/>
        <v>#DIV/0!</v>
      </c>
      <c r="Z1623" s="180"/>
    </row>
    <row r="1624" spans="1:26" ht="25.5" outlineLevel="1">
      <c r="A1624" s="103"/>
      <c r="B1624" s="128" t="s">
        <v>108</v>
      </c>
      <c r="C1624" s="119">
        <v>2222</v>
      </c>
      <c r="D1624" s="120">
        <v>3.6960000000000002</v>
      </c>
      <c r="E1624" s="120"/>
      <c r="F1624" s="120">
        <v>4.4000000000000004</v>
      </c>
      <c r="G1624" s="120"/>
      <c r="H1624" s="120">
        <v>4.4000000000000004</v>
      </c>
      <c r="I1624" s="120"/>
      <c r="J1624" s="158"/>
      <c r="K1624" s="158"/>
      <c r="L1624" s="120">
        <v>4.4000000000000004</v>
      </c>
      <c r="M1624" s="120"/>
      <c r="N1624" s="120">
        <v>4.4000000000000004</v>
      </c>
      <c r="O1624" s="120"/>
      <c r="P1624" s="120">
        <v>4.4000000000000004</v>
      </c>
      <c r="Q1624" s="120"/>
      <c r="R1624" s="116">
        <f t="shared" si="349"/>
        <v>0.70400000000000018</v>
      </c>
      <c r="S1624" s="116">
        <f t="shared" si="359"/>
        <v>119.04761904761905</v>
      </c>
      <c r="T1624" s="117">
        <f t="shared" si="350"/>
        <v>0</v>
      </c>
      <c r="U1624" s="117">
        <f t="shared" si="351"/>
        <v>100</v>
      </c>
      <c r="V1624" s="116">
        <f t="shared" si="352"/>
        <v>0</v>
      </c>
      <c r="W1624" s="116">
        <f t="shared" si="353"/>
        <v>100</v>
      </c>
      <c r="X1624" s="116">
        <f t="shared" si="354"/>
        <v>0</v>
      </c>
      <c r="Y1624" s="116">
        <f t="shared" si="355"/>
        <v>100</v>
      </c>
      <c r="Z1624" s="180"/>
    </row>
    <row r="1625" spans="1:26" outlineLevel="1">
      <c r="A1625" s="103"/>
      <c r="B1625" s="128" t="s">
        <v>145</v>
      </c>
      <c r="C1625" s="119">
        <v>2224</v>
      </c>
      <c r="D1625" s="120"/>
      <c r="E1625" s="120"/>
      <c r="F1625" s="120"/>
      <c r="G1625" s="120"/>
      <c r="H1625" s="120"/>
      <c r="I1625" s="120"/>
      <c r="J1625" s="158"/>
      <c r="K1625" s="158"/>
      <c r="L1625" s="120"/>
      <c r="M1625" s="120"/>
      <c r="N1625" s="120"/>
      <c r="O1625" s="120"/>
      <c r="P1625" s="120"/>
      <c r="Q1625" s="120"/>
      <c r="R1625" s="116">
        <f t="shared" si="349"/>
        <v>0</v>
      </c>
      <c r="S1625" s="116" t="e">
        <f t="shared" si="359"/>
        <v>#DIV/0!</v>
      </c>
      <c r="T1625" s="117">
        <f t="shared" si="350"/>
        <v>0</v>
      </c>
      <c r="U1625" s="117" t="e">
        <f t="shared" si="351"/>
        <v>#DIV/0!</v>
      </c>
      <c r="V1625" s="116">
        <f t="shared" si="352"/>
        <v>0</v>
      </c>
      <c r="W1625" s="116" t="e">
        <f t="shared" si="353"/>
        <v>#DIV/0!</v>
      </c>
      <c r="X1625" s="116">
        <f t="shared" si="354"/>
        <v>0</v>
      </c>
      <c r="Y1625" s="116" t="e">
        <f t="shared" si="355"/>
        <v>#DIV/0!</v>
      </c>
      <c r="Z1625" s="180"/>
    </row>
    <row r="1626" spans="1:26" outlineLevel="1">
      <c r="A1626" s="103"/>
      <c r="B1626" s="128" t="s">
        <v>140</v>
      </c>
      <c r="C1626" s="119">
        <v>2225</v>
      </c>
      <c r="D1626" s="120"/>
      <c r="E1626" s="120"/>
      <c r="F1626" s="120"/>
      <c r="G1626" s="120"/>
      <c r="H1626" s="120"/>
      <c r="I1626" s="120"/>
      <c r="J1626" s="158"/>
      <c r="K1626" s="158"/>
      <c r="L1626" s="120"/>
      <c r="M1626" s="120"/>
      <c r="N1626" s="120"/>
      <c r="O1626" s="120"/>
      <c r="P1626" s="120"/>
      <c r="Q1626" s="120"/>
      <c r="R1626" s="116">
        <f t="shared" si="349"/>
        <v>0</v>
      </c>
      <c r="S1626" s="116" t="e">
        <f t="shared" si="359"/>
        <v>#DIV/0!</v>
      </c>
      <c r="T1626" s="117">
        <f t="shared" si="350"/>
        <v>0</v>
      </c>
      <c r="U1626" s="117" t="e">
        <f t="shared" si="351"/>
        <v>#DIV/0!</v>
      </c>
      <c r="V1626" s="116">
        <f t="shared" si="352"/>
        <v>0</v>
      </c>
      <c r="W1626" s="116" t="e">
        <f t="shared" si="353"/>
        <v>#DIV/0!</v>
      </c>
      <c r="X1626" s="116">
        <f t="shared" si="354"/>
        <v>0</v>
      </c>
      <c r="Y1626" s="116" t="e">
        <f t="shared" si="355"/>
        <v>#DIV/0!</v>
      </c>
      <c r="Z1626" s="180"/>
    </row>
    <row r="1627" spans="1:26" outlineLevel="1">
      <c r="A1627" s="103"/>
      <c r="B1627" s="128" t="s">
        <v>141</v>
      </c>
      <c r="C1627" s="119">
        <v>2231</v>
      </c>
      <c r="D1627" s="120"/>
      <c r="E1627" s="120"/>
      <c r="F1627" s="120"/>
      <c r="G1627" s="120"/>
      <c r="H1627" s="120"/>
      <c r="I1627" s="120"/>
      <c r="J1627" s="158"/>
      <c r="K1627" s="158"/>
      <c r="L1627" s="120"/>
      <c r="M1627" s="120"/>
      <c r="N1627" s="120"/>
      <c r="O1627" s="120"/>
      <c r="P1627" s="120"/>
      <c r="Q1627" s="120"/>
      <c r="R1627" s="116">
        <f t="shared" si="349"/>
        <v>0</v>
      </c>
      <c r="S1627" s="116" t="e">
        <f t="shared" si="359"/>
        <v>#DIV/0!</v>
      </c>
      <c r="T1627" s="117">
        <f t="shared" si="350"/>
        <v>0</v>
      </c>
      <c r="U1627" s="117" t="e">
        <f t="shared" si="351"/>
        <v>#DIV/0!</v>
      </c>
      <c r="V1627" s="116">
        <f t="shared" si="352"/>
        <v>0</v>
      </c>
      <c r="W1627" s="116" t="e">
        <f t="shared" si="353"/>
        <v>#DIV/0!</v>
      </c>
      <c r="X1627" s="116">
        <f t="shared" si="354"/>
        <v>0</v>
      </c>
      <c r="Y1627" s="116" t="e">
        <f t="shared" si="355"/>
        <v>#DIV/0!</v>
      </c>
      <c r="Z1627" s="180"/>
    </row>
    <row r="1628" spans="1:26" outlineLevel="1">
      <c r="A1628" s="103"/>
      <c r="B1628" s="128" t="s">
        <v>113</v>
      </c>
      <c r="C1628" s="119">
        <v>22311100</v>
      </c>
      <c r="D1628" s="120"/>
      <c r="E1628" s="120"/>
      <c r="F1628" s="120"/>
      <c r="G1628" s="120"/>
      <c r="H1628" s="120"/>
      <c r="I1628" s="120"/>
      <c r="J1628" s="158"/>
      <c r="K1628" s="158"/>
      <c r="L1628" s="120"/>
      <c r="M1628" s="120"/>
      <c r="N1628" s="120"/>
      <c r="O1628" s="120"/>
      <c r="P1628" s="120"/>
      <c r="Q1628" s="120"/>
      <c r="R1628" s="116">
        <f t="shared" si="349"/>
        <v>0</v>
      </c>
      <c r="S1628" s="116" t="e">
        <f t="shared" si="359"/>
        <v>#DIV/0!</v>
      </c>
      <c r="T1628" s="117">
        <f t="shared" si="350"/>
        <v>0</v>
      </c>
      <c r="U1628" s="117" t="e">
        <f t="shared" si="351"/>
        <v>#DIV/0!</v>
      </c>
      <c r="V1628" s="116">
        <f t="shared" si="352"/>
        <v>0</v>
      </c>
      <c r="W1628" s="116" t="e">
        <f t="shared" si="353"/>
        <v>#DIV/0!</v>
      </c>
      <c r="X1628" s="116">
        <f t="shared" si="354"/>
        <v>0</v>
      </c>
      <c r="Y1628" s="116" t="e">
        <f t="shared" si="355"/>
        <v>#DIV/0!</v>
      </c>
      <c r="Z1628" s="180"/>
    </row>
    <row r="1629" spans="1:26" outlineLevel="1">
      <c r="A1629" s="103"/>
      <c r="B1629" s="128" t="s">
        <v>114</v>
      </c>
      <c r="C1629" s="119">
        <v>22311200</v>
      </c>
      <c r="D1629" s="120">
        <v>19.155860000000001</v>
      </c>
      <c r="E1629" s="120"/>
      <c r="F1629" s="120">
        <v>30</v>
      </c>
      <c r="G1629" s="120"/>
      <c r="H1629" s="120">
        <v>30</v>
      </c>
      <c r="I1629" s="120"/>
      <c r="J1629" s="158">
        <v>19</v>
      </c>
      <c r="K1629" s="158"/>
      <c r="L1629" s="120">
        <v>30</v>
      </c>
      <c r="M1629" s="120"/>
      <c r="N1629" s="120">
        <v>30</v>
      </c>
      <c r="O1629" s="120"/>
      <c r="P1629" s="120">
        <v>30</v>
      </c>
      <c r="Q1629" s="120"/>
      <c r="R1629" s="116">
        <f t="shared" si="349"/>
        <v>10.844139999999999</v>
      </c>
      <c r="S1629" s="116">
        <f t="shared" si="359"/>
        <v>156.61003995644151</v>
      </c>
      <c r="T1629" s="117">
        <f t="shared" si="350"/>
        <v>0</v>
      </c>
      <c r="U1629" s="117">
        <f t="shared" si="351"/>
        <v>100</v>
      </c>
      <c r="V1629" s="116">
        <f t="shared" si="352"/>
        <v>0</v>
      </c>
      <c r="W1629" s="116">
        <f t="shared" si="353"/>
        <v>100</v>
      </c>
      <c r="X1629" s="116">
        <f t="shared" si="354"/>
        <v>0</v>
      </c>
      <c r="Y1629" s="116">
        <f t="shared" si="355"/>
        <v>100</v>
      </c>
      <c r="Z1629" s="180"/>
    </row>
    <row r="1630" spans="1:26" ht="25.5" outlineLevel="1">
      <c r="A1630" s="103"/>
      <c r="B1630" s="128" t="s">
        <v>115</v>
      </c>
      <c r="C1630" s="119">
        <v>22311300</v>
      </c>
      <c r="D1630" s="120"/>
      <c r="E1630" s="120"/>
      <c r="F1630" s="120"/>
      <c r="G1630" s="120"/>
      <c r="H1630" s="120"/>
      <c r="I1630" s="120"/>
      <c r="J1630" s="158"/>
      <c r="K1630" s="158"/>
      <c r="L1630" s="120"/>
      <c r="M1630" s="120"/>
      <c r="N1630" s="120"/>
      <c r="O1630" s="120"/>
      <c r="P1630" s="120"/>
      <c r="Q1630" s="120"/>
      <c r="R1630" s="116">
        <f t="shared" si="349"/>
        <v>0</v>
      </c>
      <c r="S1630" s="116" t="e">
        <f t="shared" si="359"/>
        <v>#DIV/0!</v>
      </c>
      <c r="T1630" s="117">
        <f t="shared" si="350"/>
        <v>0</v>
      </c>
      <c r="U1630" s="117" t="e">
        <f t="shared" si="351"/>
        <v>#DIV/0!</v>
      </c>
      <c r="V1630" s="116">
        <f t="shared" si="352"/>
        <v>0</v>
      </c>
      <c r="W1630" s="116" t="e">
        <f t="shared" si="353"/>
        <v>#DIV/0!</v>
      </c>
      <c r="X1630" s="116">
        <f t="shared" si="354"/>
        <v>0</v>
      </c>
      <c r="Y1630" s="116" t="e">
        <f t="shared" si="355"/>
        <v>#DIV/0!</v>
      </c>
      <c r="Z1630" s="180"/>
    </row>
    <row r="1631" spans="1:26" ht="13.5" customHeight="1" outlineLevel="1">
      <c r="A1631" s="103"/>
      <c r="B1631" s="128" t="s">
        <v>116</v>
      </c>
      <c r="C1631" s="119">
        <v>22311400</v>
      </c>
      <c r="D1631" s="120"/>
      <c r="E1631" s="120"/>
      <c r="F1631" s="120"/>
      <c r="G1631" s="120"/>
      <c r="H1631" s="120"/>
      <c r="I1631" s="120"/>
      <c r="J1631" s="158"/>
      <c r="K1631" s="158"/>
      <c r="L1631" s="120"/>
      <c r="M1631" s="120"/>
      <c r="N1631" s="120"/>
      <c r="O1631" s="120"/>
      <c r="P1631" s="120"/>
      <c r="Q1631" s="120"/>
      <c r="R1631" s="116">
        <f t="shared" si="349"/>
        <v>0</v>
      </c>
      <c r="S1631" s="116" t="e">
        <f t="shared" si="359"/>
        <v>#DIV/0!</v>
      </c>
      <c r="T1631" s="117">
        <f t="shared" si="350"/>
        <v>0</v>
      </c>
      <c r="U1631" s="117" t="e">
        <f t="shared" si="351"/>
        <v>#DIV/0!</v>
      </c>
      <c r="V1631" s="116">
        <f t="shared" si="352"/>
        <v>0</v>
      </c>
      <c r="W1631" s="116" t="e">
        <f t="shared" si="353"/>
        <v>#DIV/0!</v>
      </c>
      <c r="X1631" s="116">
        <f t="shared" si="354"/>
        <v>0</v>
      </c>
      <c r="Y1631" s="116" t="e">
        <f t="shared" si="355"/>
        <v>#DIV/0!</v>
      </c>
      <c r="Z1631" s="180"/>
    </row>
    <row r="1632" spans="1:26" ht="13.5" customHeight="1" outlineLevel="1">
      <c r="A1632" s="103"/>
      <c r="B1632" s="128" t="s">
        <v>117</v>
      </c>
      <c r="C1632" s="119">
        <v>2235</v>
      </c>
      <c r="D1632" s="120"/>
      <c r="E1632" s="120"/>
      <c r="F1632" s="120"/>
      <c r="G1632" s="120"/>
      <c r="H1632" s="120"/>
      <c r="I1632" s="120"/>
      <c r="J1632" s="158"/>
      <c r="K1632" s="158"/>
      <c r="L1632" s="120"/>
      <c r="M1632" s="120"/>
      <c r="N1632" s="120"/>
      <c r="O1632" s="120"/>
      <c r="P1632" s="120"/>
      <c r="Q1632" s="120"/>
      <c r="R1632" s="116">
        <f t="shared" si="349"/>
        <v>0</v>
      </c>
      <c r="S1632" s="116" t="e">
        <f t="shared" si="359"/>
        <v>#DIV/0!</v>
      </c>
      <c r="T1632" s="117">
        <f t="shared" si="350"/>
        <v>0</v>
      </c>
      <c r="U1632" s="117" t="e">
        <f t="shared" si="351"/>
        <v>#DIV/0!</v>
      </c>
      <c r="V1632" s="116">
        <f t="shared" si="352"/>
        <v>0</v>
      </c>
      <c r="W1632" s="116" t="e">
        <f t="shared" si="353"/>
        <v>#DIV/0!</v>
      </c>
      <c r="X1632" s="116">
        <f t="shared" si="354"/>
        <v>0</v>
      </c>
      <c r="Y1632" s="116" t="e">
        <f t="shared" si="355"/>
        <v>#DIV/0!</v>
      </c>
      <c r="Z1632" s="180"/>
    </row>
    <row r="1633" spans="1:26" ht="12.75" customHeight="1" outlineLevel="1">
      <c r="A1633" s="103"/>
      <c r="B1633" s="118" t="s">
        <v>118</v>
      </c>
      <c r="C1633" s="135">
        <v>2511</v>
      </c>
      <c r="D1633" s="120"/>
      <c r="E1633" s="120"/>
      <c r="F1633" s="120"/>
      <c r="G1633" s="120"/>
      <c r="H1633" s="120"/>
      <c r="I1633" s="120"/>
      <c r="J1633" s="158"/>
      <c r="K1633" s="158"/>
      <c r="L1633" s="120"/>
      <c r="M1633" s="120"/>
      <c r="N1633" s="120"/>
      <c r="O1633" s="120"/>
      <c r="P1633" s="120"/>
      <c r="Q1633" s="120"/>
      <c r="R1633" s="116">
        <f t="shared" si="349"/>
        <v>0</v>
      </c>
      <c r="S1633" s="116" t="e">
        <f t="shared" si="359"/>
        <v>#DIV/0!</v>
      </c>
      <c r="T1633" s="117">
        <f t="shared" si="350"/>
        <v>0</v>
      </c>
      <c r="U1633" s="117" t="e">
        <f t="shared" si="351"/>
        <v>#DIV/0!</v>
      </c>
      <c r="V1633" s="116">
        <f t="shared" si="352"/>
        <v>0</v>
      </c>
      <c r="W1633" s="116" t="e">
        <f t="shared" si="353"/>
        <v>#DIV/0!</v>
      </c>
      <c r="X1633" s="116">
        <f t="shared" si="354"/>
        <v>0</v>
      </c>
      <c r="Y1633" s="116" t="e">
        <f t="shared" si="355"/>
        <v>#DIV/0!</v>
      </c>
      <c r="Z1633" s="180"/>
    </row>
    <row r="1634" spans="1:26" ht="12.75" customHeight="1" outlineLevel="1">
      <c r="A1634" s="103"/>
      <c r="B1634" s="118" t="s">
        <v>119</v>
      </c>
      <c r="C1634" s="135">
        <v>2512</v>
      </c>
      <c r="D1634" s="120"/>
      <c r="E1634" s="120"/>
      <c r="F1634" s="120"/>
      <c r="G1634" s="120"/>
      <c r="H1634" s="120"/>
      <c r="I1634" s="120"/>
      <c r="J1634" s="158"/>
      <c r="K1634" s="158"/>
      <c r="L1634" s="120"/>
      <c r="M1634" s="120"/>
      <c r="N1634" s="120"/>
      <c r="O1634" s="120"/>
      <c r="P1634" s="120"/>
      <c r="Q1634" s="120"/>
      <c r="R1634" s="116">
        <f t="shared" si="349"/>
        <v>0</v>
      </c>
      <c r="S1634" s="116" t="e">
        <f t="shared" si="359"/>
        <v>#DIV/0!</v>
      </c>
      <c r="T1634" s="117">
        <f t="shared" si="350"/>
        <v>0</v>
      </c>
      <c r="U1634" s="117" t="e">
        <f t="shared" si="351"/>
        <v>#DIV/0!</v>
      </c>
      <c r="V1634" s="116">
        <f t="shared" si="352"/>
        <v>0</v>
      </c>
      <c r="W1634" s="116" t="e">
        <f t="shared" si="353"/>
        <v>#DIV/0!</v>
      </c>
      <c r="X1634" s="116">
        <f t="shared" si="354"/>
        <v>0</v>
      </c>
      <c r="Y1634" s="116" t="e">
        <f t="shared" si="355"/>
        <v>#DIV/0!</v>
      </c>
      <c r="Z1634" s="180"/>
    </row>
    <row r="1635" spans="1:26" ht="12.75" customHeight="1" outlineLevel="1">
      <c r="A1635" s="103"/>
      <c r="B1635" s="118" t="s">
        <v>146</v>
      </c>
      <c r="C1635" s="135">
        <v>2521</v>
      </c>
      <c r="D1635" s="120"/>
      <c r="E1635" s="120"/>
      <c r="F1635" s="120"/>
      <c r="G1635" s="120"/>
      <c r="H1635" s="120"/>
      <c r="I1635" s="120"/>
      <c r="J1635" s="158"/>
      <c r="K1635" s="158"/>
      <c r="L1635" s="120"/>
      <c r="M1635" s="120"/>
      <c r="N1635" s="120"/>
      <c r="O1635" s="120"/>
      <c r="P1635" s="120"/>
      <c r="Q1635" s="120"/>
      <c r="R1635" s="116">
        <f t="shared" si="349"/>
        <v>0</v>
      </c>
      <c r="S1635" s="116" t="e">
        <f t="shared" si="359"/>
        <v>#DIV/0!</v>
      </c>
      <c r="T1635" s="117">
        <f t="shared" si="350"/>
        <v>0</v>
      </c>
      <c r="U1635" s="117" t="e">
        <f t="shared" si="351"/>
        <v>#DIV/0!</v>
      </c>
      <c r="V1635" s="116">
        <f t="shared" si="352"/>
        <v>0</v>
      </c>
      <c r="W1635" s="116" t="e">
        <f t="shared" si="353"/>
        <v>#DIV/0!</v>
      </c>
      <c r="X1635" s="116">
        <f t="shared" si="354"/>
        <v>0</v>
      </c>
      <c r="Y1635" s="116" t="e">
        <f t="shared" si="355"/>
        <v>#DIV/0!</v>
      </c>
      <c r="Z1635" s="180"/>
    </row>
    <row r="1636" spans="1:26" ht="25.5" outlineLevel="1">
      <c r="A1636" s="103"/>
      <c r="B1636" s="136" t="s">
        <v>121</v>
      </c>
      <c r="C1636" s="119">
        <v>2721</v>
      </c>
      <c r="D1636" s="120"/>
      <c r="E1636" s="120"/>
      <c r="F1636" s="120"/>
      <c r="G1636" s="120"/>
      <c r="H1636" s="120"/>
      <c r="I1636" s="120"/>
      <c r="J1636" s="158"/>
      <c r="K1636" s="158"/>
      <c r="L1636" s="120"/>
      <c r="M1636" s="120"/>
      <c r="N1636" s="120"/>
      <c r="O1636" s="120"/>
      <c r="P1636" s="120"/>
      <c r="Q1636" s="120"/>
      <c r="R1636" s="116">
        <f t="shared" si="349"/>
        <v>0</v>
      </c>
      <c r="S1636" s="116" t="e">
        <f t="shared" si="359"/>
        <v>#DIV/0!</v>
      </c>
      <c r="T1636" s="117">
        <f t="shared" si="350"/>
        <v>0</v>
      </c>
      <c r="U1636" s="117" t="e">
        <f t="shared" si="351"/>
        <v>#DIV/0!</v>
      </c>
      <c r="V1636" s="116">
        <f t="shared" si="352"/>
        <v>0</v>
      </c>
      <c r="W1636" s="116" t="e">
        <f t="shared" si="353"/>
        <v>#DIV/0!</v>
      </c>
      <c r="X1636" s="116">
        <f t="shared" si="354"/>
        <v>0</v>
      </c>
      <c r="Y1636" s="116" t="e">
        <f t="shared" si="355"/>
        <v>#DIV/0!</v>
      </c>
      <c r="Z1636" s="180"/>
    </row>
    <row r="1637" spans="1:26" outlineLevel="1">
      <c r="A1637" s="103"/>
      <c r="B1637" s="137" t="s">
        <v>203</v>
      </c>
      <c r="C1637" s="119">
        <v>28241</v>
      </c>
      <c r="D1637" s="120"/>
      <c r="E1637" s="120"/>
      <c r="F1637" s="120"/>
      <c r="G1637" s="120"/>
      <c r="H1637" s="120"/>
      <c r="I1637" s="120"/>
      <c r="J1637" s="158"/>
      <c r="K1637" s="158"/>
      <c r="L1637" s="120"/>
      <c r="M1637" s="120"/>
      <c r="N1637" s="120"/>
      <c r="O1637" s="120"/>
      <c r="P1637" s="120"/>
      <c r="Q1637" s="120"/>
      <c r="R1637" s="116">
        <f t="shared" si="349"/>
        <v>0</v>
      </c>
      <c r="S1637" s="116" t="e">
        <f t="shared" si="359"/>
        <v>#DIV/0!</v>
      </c>
      <c r="T1637" s="117">
        <f t="shared" si="350"/>
        <v>0</v>
      </c>
      <c r="U1637" s="117" t="e">
        <f t="shared" si="351"/>
        <v>#DIV/0!</v>
      </c>
      <c r="V1637" s="116">
        <f t="shared" si="352"/>
        <v>0</v>
      </c>
      <c r="W1637" s="116" t="e">
        <f t="shared" si="353"/>
        <v>#DIV/0!</v>
      </c>
      <c r="X1637" s="116">
        <f t="shared" si="354"/>
        <v>0</v>
      </c>
      <c r="Y1637" s="116" t="e">
        <f t="shared" si="355"/>
        <v>#DIV/0!</v>
      </c>
      <c r="Z1637" s="180"/>
    </row>
    <row r="1638" spans="1:26" outlineLevel="1">
      <c r="A1638" s="103"/>
      <c r="B1638" s="140" t="s">
        <v>126</v>
      </c>
      <c r="C1638" s="119"/>
      <c r="D1638" s="141">
        <f t="shared" ref="D1638:Q1638" si="360">SUM(D1639:D1641)</f>
        <v>0</v>
      </c>
      <c r="E1638" s="141">
        <f t="shared" si="360"/>
        <v>0</v>
      </c>
      <c r="F1638" s="141">
        <f t="shared" si="360"/>
        <v>0</v>
      </c>
      <c r="G1638" s="141">
        <f t="shared" si="360"/>
        <v>0</v>
      </c>
      <c r="H1638" s="141">
        <f t="shared" si="360"/>
        <v>0</v>
      </c>
      <c r="I1638" s="141">
        <f t="shared" si="360"/>
        <v>0</v>
      </c>
      <c r="J1638" s="169">
        <f t="shared" si="360"/>
        <v>0</v>
      </c>
      <c r="K1638" s="169">
        <f t="shared" si="360"/>
        <v>0</v>
      </c>
      <c r="L1638" s="141">
        <f t="shared" si="360"/>
        <v>0</v>
      </c>
      <c r="M1638" s="141">
        <f t="shared" si="360"/>
        <v>0</v>
      </c>
      <c r="N1638" s="141">
        <f>SUM(N1639:N1641)</f>
        <v>0</v>
      </c>
      <c r="O1638" s="141">
        <f t="shared" si="360"/>
        <v>0</v>
      </c>
      <c r="P1638" s="141">
        <f>SUM(P1639:P1641)</f>
        <v>0</v>
      </c>
      <c r="Q1638" s="141">
        <f t="shared" si="360"/>
        <v>0</v>
      </c>
      <c r="R1638" s="116">
        <f t="shared" si="349"/>
        <v>0</v>
      </c>
      <c r="S1638" s="116" t="e">
        <f t="shared" si="359"/>
        <v>#DIV/0!</v>
      </c>
      <c r="T1638" s="117">
        <f t="shared" si="350"/>
        <v>0</v>
      </c>
      <c r="U1638" s="117" t="e">
        <f t="shared" si="351"/>
        <v>#DIV/0!</v>
      </c>
      <c r="V1638" s="116">
        <f t="shared" si="352"/>
        <v>0</v>
      </c>
      <c r="W1638" s="116" t="e">
        <f t="shared" si="353"/>
        <v>#DIV/0!</v>
      </c>
      <c r="X1638" s="116">
        <f t="shared" si="354"/>
        <v>0</v>
      </c>
      <c r="Y1638" s="116" t="e">
        <f t="shared" si="355"/>
        <v>#DIV/0!</v>
      </c>
      <c r="Z1638" s="180"/>
    </row>
    <row r="1639" spans="1:26" outlineLevel="1">
      <c r="A1639" s="103"/>
      <c r="B1639" s="118" t="s">
        <v>127</v>
      </c>
      <c r="C1639" s="119">
        <v>3111</v>
      </c>
      <c r="D1639" s="120"/>
      <c r="E1639" s="120"/>
      <c r="F1639" s="120"/>
      <c r="G1639" s="120"/>
      <c r="H1639" s="120"/>
      <c r="I1639" s="120"/>
      <c r="J1639" s="158"/>
      <c r="K1639" s="158"/>
      <c r="L1639" s="120"/>
      <c r="M1639" s="120"/>
      <c r="N1639" s="120"/>
      <c r="O1639" s="120"/>
      <c r="P1639" s="120"/>
      <c r="Q1639" s="120"/>
      <c r="R1639" s="116">
        <f t="shared" si="349"/>
        <v>0</v>
      </c>
      <c r="S1639" s="116" t="e">
        <f t="shared" si="359"/>
        <v>#DIV/0!</v>
      </c>
      <c r="T1639" s="117">
        <f t="shared" si="350"/>
        <v>0</v>
      </c>
      <c r="U1639" s="117" t="e">
        <f t="shared" si="351"/>
        <v>#DIV/0!</v>
      </c>
      <c r="V1639" s="116">
        <f t="shared" si="352"/>
        <v>0</v>
      </c>
      <c r="W1639" s="116" t="e">
        <f t="shared" si="353"/>
        <v>#DIV/0!</v>
      </c>
      <c r="X1639" s="116">
        <f t="shared" si="354"/>
        <v>0</v>
      </c>
      <c r="Y1639" s="116" t="e">
        <f t="shared" si="355"/>
        <v>#DIV/0!</v>
      </c>
      <c r="Z1639" s="180"/>
    </row>
    <row r="1640" spans="1:26" outlineLevel="1">
      <c r="A1640" s="103"/>
      <c r="B1640" s="118" t="s">
        <v>128</v>
      </c>
      <c r="C1640" s="119">
        <v>3112</v>
      </c>
      <c r="D1640" s="120"/>
      <c r="E1640" s="120"/>
      <c r="F1640" s="120"/>
      <c r="G1640" s="120"/>
      <c r="H1640" s="120"/>
      <c r="I1640" s="120"/>
      <c r="J1640" s="158"/>
      <c r="K1640" s="158"/>
      <c r="L1640" s="120"/>
      <c r="M1640" s="120"/>
      <c r="N1640" s="120"/>
      <c r="O1640" s="120"/>
      <c r="P1640" s="120"/>
      <c r="Q1640" s="120"/>
      <c r="R1640" s="116">
        <f t="shared" si="349"/>
        <v>0</v>
      </c>
      <c r="S1640" s="116" t="e">
        <f t="shared" si="359"/>
        <v>#DIV/0!</v>
      </c>
      <c r="T1640" s="117">
        <f t="shared" si="350"/>
        <v>0</v>
      </c>
      <c r="U1640" s="117" t="e">
        <f t="shared" si="351"/>
        <v>#DIV/0!</v>
      </c>
      <c r="V1640" s="116">
        <f t="shared" si="352"/>
        <v>0</v>
      </c>
      <c r="W1640" s="116" t="e">
        <f t="shared" si="353"/>
        <v>#DIV/0!</v>
      </c>
      <c r="X1640" s="116">
        <f t="shared" si="354"/>
        <v>0</v>
      </c>
      <c r="Y1640" s="116" t="e">
        <f t="shared" si="355"/>
        <v>#DIV/0!</v>
      </c>
      <c r="Z1640" s="180"/>
    </row>
    <row r="1641" spans="1:26" outlineLevel="1">
      <c r="A1641" s="103"/>
      <c r="B1641" s="118" t="s">
        <v>129</v>
      </c>
      <c r="C1641" s="119">
        <v>3113</v>
      </c>
      <c r="D1641" s="120"/>
      <c r="E1641" s="120"/>
      <c r="F1641" s="120"/>
      <c r="G1641" s="120"/>
      <c r="H1641" s="120"/>
      <c r="I1641" s="120"/>
      <c r="J1641" s="158"/>
      <c r="K1641" s="158"/>
      <c r="L1641" s="120"/>
      <c r="M1641" s="120"/>
      <c r="N1641" s="120"/>
      <c r="O1641" s="120"/>
      <c r="P1641" s="120"/>
      <c r="Q1641" s="120"/>
      <c r="R1641" s="116">
        <f t="shared" si="349"/>
        <v>0</v>
      </c>
      <c r="S1641" s="116" t="e">
        <f t="shared" si="359"/>
        <v>#DIV/0!</v>
      </c>
      <c r="T1641" s="117">
        <f t="shared" si="350"/>
        <v>0</v>
      </c>
      <c r="U1641" s="117" t="e">
        <f t="shared" si="351"/>
        <v>#DIV/0!</v>
      </c>
      <c r="V1641" s="116">
        <f t="shared" si="352"/>
        <v>0</v>
      </c>
      <c r="W1641" s="116" t="e">
        <f t="shared" si="353"/>
        <v>#DIV/0!</v>
      </c>
      <c r="X1641" s="116">
        <f t="shared" si="354"/>
        <v>0</v>
      </c>
      <c r="Y1641" s="116" t="e">
        <f t="shared" si="355"/>
        <v>#DIV/0!</v>
      </c>
      <c r="Z1641" s="180"/>
    </row>
    <row r="1642" spans="1:26" outlineLevel="1">
      <c r="A1642" s="103"/>
      <c r="B1642" s="181"/>
      <c r="C1642" s="154"/>
      <c r="D1642" s="151"/>
      <c r="E1642" s="151"/>
      <c r="F1642" s="120"/>
      <c r="G1642" s="151"/>
      <c r="H1642" s="120"/>
      <c r="I1642" s="151"/>
      <c r="J1642" s="152"/>
      <c r="K1642" s="152"/>
      <c r="L1642" s="120"/>
      <c r="M1642" s="151"/>
      <c r="N1642" s="120"/>
      <c r="O1642" s="151"/>
      <c r="P1642" s="120"/>
      <c r="Q1642" s="151"/>
      <c r="R1642" s="116">
        <f t="shared" si="349"/>
        <v>0</v>
      </c>
      <c r="S1642" s="116" t="e">
        <f t="shared" si="359"/>
        <v>#DIV/0!</v>
      </c>
      <c r="T1642" s="117">
        <f t="shared" si="350"/>
        <v>0</v>
      </c>
      <c r="U1642" s="117" t="e">
        <f t="shared" si="351"/>
        <v>#DIV/0!</v>
      </c>
      <c r="V1642" s="116">
        <f t="shared" si="352"/>
        <v>0</v>
      </c>
      <c r="W1642" s="116" t="e">
        <f t="shared" si="353"/>
        <v>#DIV/0!</v>
      </c>
      <c r="X1642" s="116">
        <f t="shared" si="354"/>
        <v>0</v>
      </c>
      <c r="Y1642" s="116" t="e">
        <f t="shared" si="355"/>
        <v>#DIV/0!</v>
      </c>
      <c r="Z1642" s="180"/>
    </row>
    <row r="1643" spans="1:26">
      <c r="A1643" s="103"/>
      <c r="B1643" s="176" t="s">
        <v>220</v>
      </c>
      <c r="C1643" s="154" t="s">
        <v>221</v>
      </c>
      <c r="D1643" s="151"/>
      <c r="E1643" s="151"/>
      <c r="F1643" s="151"/>
      <c r="G1643" s="151"/>
      <c r="H1643" s="151"/>
      <c r="I1643" s="151"/>
      <c r="J1643" s="152"/>
      <c r="K1643" s="152"/>
      <c r="L1643" s="151"/>
      <c r="M1643" s="151"/>
      <c r="N1643" s="151"/>
      <c r="O1643" s="151"/>
      <c r="P1643" s="151"/>
      <c r="Q1643" s="151"/>
      <c r="R1643" s="116">
        <f t="shared" si="349"/>
        <v>0</v>
      </c>
      <c r="S1643" s="116" t="e">
        <f t="shared" si="359"/>
        <v>#DIV/0!</v>
      </c>
      <c r="T1643" s="117">
        <f t="shared" si="350"/>
        <v>0</v>
      </c>
      <c r="U1643" s="117" t="e">
        <f t="shared" si="351"/>
        <v>#DIV/0!</v>
      </c>
      <c r="V1643" s="116">
        <f t="shared" si="352"/>
        <v>0</v>
      </c>
      <c r="W1643" s="116" t="e">
        <f t="shared" si="353"/>
        <v>#DIV/0!</v>
      </c>
      <c r="X1643" s="116">
        <f t="shared" si="354"/>
        <v>0</v>
      </c>
      <c r="Y1643" s="116" t="e">
        <f t="shared" si="355"/>
        <v>#DIV/0!</v>
      </c>
      <c r="Z1643" s="180"/>
    </row>
    <row r="1644" spans="1:26">
      <c r="A1644" s="103"/>
      <c r="B1644" s="176" t="s">
        <v>134</v>
      </c>
      <c r="C1644" s="154"/>
      <c r="D1644" s="111">
        <f t="shared" ref="D1644:Q1644" si="361">SUM(D1645:D1651,D1656:D1673)-D1662</f>
        <v>11060.39646</v>
      </c>
      <c r="E1644" s="111">
        <f t="shared" si="361"/>
        <v>0</v>
      </c>
      <c r="F1644" s="111">
        <f t="shared" si="361"/>
        <v>14052.500000000002</v>
      </c>
      <c r="G1644" s="111">
        <f t="shared" si="361"/>
        <v>0</v>
      </c>
      <c r="H1644" s="111">
        <f t="shared" si="361"/>
        <v>14338.4</v>
      </c>
      <c r="I1644" s="111">
        <f t="shared" si="361"/>
        <v>0</v>
      </c>
      <c r="J1644" s="111">
        <f t="shared" si="361"/>
        <v>5632.2959999999994</v>
      </c>
      <c r="K1644" s="111">
        <f t="shared" si="361"/>
        <v>0</v>
      </c>
      <c r="L1644" s="111">
        <f t="shared" si="361"/>
        <v>14562.8</v>
      </c>
      <c r="M1644" s="111">
        <f t="shared" si="361"/>
        <v>0</v>
      </c>
      <c r="N1644" s="111">
        <f t="shared" si="361"/>
        <v>14562.8</v>
      </c>
      <c r="O1644" s="111">
        <f t="shared" si="361"/>
        <v>0</v>
      </c>
      <c r="P1644" s="111">
        <f t="shared" si="361"/>
        <v>14562.8</v>
      </c>
      <c r="Q1644" s="111">
        <f t="shared" si="361"/>
        <v>0</v>
      </c>
      <c r="R1644" s="116">
        <f t="shared" si="349"/>
        <v>2992.1035400000019</v>
      </c>
      <c r="S1644" s="116">
        <f t="shared" si="359"/>
        <v>127.05240766749154</v>
      </c>
      <c r="T1644" s="117">
        <f t="shared" si="350"/>
        <v>510.29999999999745</v>
      </c>
      <c r="U1644" s="117">
        <f t="shared" si="351"/>
        <v>103.63138231631382</v>
      </c>
      <c r="V1644" s="116">
        <f t="shared" si="352"/>
        <v>0</v>
      </c>
      <c r="W1644" s="116">
        <f t="shared" si="353"/>
        <v>100</v>
      </c>
      <c r="X1644" s="116">
        <f t="shared" si="354"/>
        <v>0</v>
      </c>
      <c r="Y1644" s="116">
        <f t="shared" si="355"/>
        <v>100</v>
      </c>
      <c r="Z1644" s="180"/>
    </row>
    <row r="1645" spans="1:26">
      <c r="A1645" s="103"/>
      <c r="B1645" s="118" t="s">
        <v>94</v>
      </c>
      <c r="C1645" s="119">
        <v>2111</v>
      </c>
      <c r="D1645" s="158">
        <f t="shared" ref="D1645:Q1650" si="362">SUM(D1540,D1575,D1610)</f>
        <v>4281.6878699999997</v>
      </c>
      <c r="E1645" s="158">
        <f t="shared" si="362"/>
        <v>0</v>
      </c>
      <c r="F1645" s="158">
        <f t="shared" si="362"/>
        <v>4596</v>
      </c>
      <c r="G1645" s="158">
        <f t="shared" si="362"/>
        <v>0</v>
      </c>
      <c r="H1645" s="158">
        <f t="shared" si="362"/>
        <v>4596</v>
      </c>
      <c r="I1645" s="158">
        <f t="shared" si="362"/>
        <v>0</v>
      </c>
      <c r="J1645" s="158">
        <f t="shared" si="362"/>
        <v>1867.135</v>
      </c>
      <c r="K1645" s="158">
        <f t="shared" si="362"/>
        <v>0</v>
      </c>
      <c r="L1645" s="158">
        <f t="shared" si="362"/>
        <v>5155.5</v>
      </c>
      <c r="M1645" s="158">
        <f t="shared" si="362"/>
        <v>0</v>
      </c>
      <c r="N1645" s="158">
        <f t="shared" si="362"/>
        <v>5155.5</v>
      </c>
      <c r="O1645" s="158">
        <f t="shared" si="362"/>
        <v>0</v>
      </c>
      <c r="P1645" s="158">
        <f t="shared" si="362"/>
        <v>5155.5</v>
      </c>
      <c r="Q1645" s="158">
        <f t="shared" si="362"/>
        <v>0</v>
      </c>
      <c r="R1645" s="116">
        <f t="shared" si="349"/>
        <v>314.31213000000025</v>
      </c>
      <c r="S1645" s="116">
        <f t="shared" si="359"/>
        <v>107.34084640317324</v>
      </c>
      <c r="T1645" s="117">
        <f t="shared" si="350"/>
        <v>559.5</v>
      </c>
      <c r="U1645" s="117">
        <f t="shared" si="351"/>
        <v>112.17362924281984</v>
      </c>
      <c r="V1645" s="116">
        <f t="shared" si="352"/>
        <v>0</v>
      </c>
      <c r="W1645" s="116">
        <f t="shared" si="353"/>
        <v>100</v>
      </c>
      <c r="X1645" s="116">
        <f t="shared" si="354"/>
        <v>0</v>
      </c>
      <c r="Y1645" s="116">
        <f t="shared" si="355"/>
        <v>100</v>
      </c>
      <c r="Z1645" s="180"/>
    </row>
    <row r="1646" spans="1:26">
      <c r="A1646" s="103"/>
      <c r="B1646" s="118" t="s">
        <v>135</v>
      </c>
      <c r="C1646" s="119">
        <v>2121</v>
      </c>
      <c r="D1646" s="158">
        <f t="shared" si="362"/>
        <v>355.44103000000001</v>
      </c>
      <c r="E1646" s="158">
        <f t="shared" si="362"/>
        <v>0</v>
      </c>
      <c r="F1646" s="158">
        <f t="shared" si="362"/>
        <v>947.1</v>
      </c>
      <c r="G1646" s="158">
        <f t="shared" si="362"/>
        <v>0</v>
      </c>
      <c r="H1646" s="158">
        <f t="shared" si="362"/>
        <v>947.1</v>
      </c>
      <c r="I1646" s="158">
        <f t="shared" si="362"/>
        <v>0</v>
      </c>
      <c r="J1646" s="158">
        <f t="shared" si="362"/>
        <v>503.76599999999996</v>
      </c>
      <c r="K1646" s="158">
        <f t="shared" si="362"/>
        <v>0</v>
      </c>
      <c r="L1646" s="158">
        <f t="shared" si="362"/>
        <v>889.19999999999993</v>
      </c>
      <c r="M1646" s="158">
        <f t="shared" si="362"/>
        <v>0</v>
      </c>
      <c r="N1646" s="158">
        <f t="shared" si="362"/>
        <v>889.19999999999993</v>
      </c>
      <c r="O1646" s="158">
        <f t="shared" si="362"/>
        <v>0</v>
      </c>
      <c r="P1646" s="158">
        <f t="shared" si="362"/>
        <v>889.19999999999993</v>
      </c>
      <c r="Q1646" s="158">
        <f t="shared" si="362"/>
        <v>0</v>
      </c>
      <c r="R1646" s="116">
        <f t="shared" si="349"/>
        <v>591.65896999999995</v>
      </c>
      <c r="S1646" s="116">
        <f t="shared" si="359"/>
        <v>266.4577018584489</v>
      </c>
      <c r="T1646" s="117">
        <f t="shared" si="350"/>
        <v>-57.900000000000091</v>
      </c>
      <c r="U1646" s="117">
        <f t="shared" si="351"/>
        <v>93.886601203674374</v>
      </c>
      <c r="V1646" s="116">
        <f t="shared" si="352"/>
        <v>0</v>
      </c>
      <c r="W1646" s="116">
        <f t="shared" si="353"/>
        <v>100</v>
      </c>
      <c r="X1646" s="116">
        <f t="shared" si="354"/>
        <v>0</v>
      </c>
      <c r="Y1646" s="116">
        <f t="shared" si="355"/>
        <v>100</v>
      </c>
      <c r="Z1646" s="180"/>
    </row>
    <row r="1647" spans="1:26">
      <c r="A1647" s="103"/>
      <c r="B1647" s="160" t="s">
        <v>96</v>
      </c>
      <c r="C1647" s="119">
        <v>2211</v>
      </c>
      <c r="D1647" s="158">
        <f t="shared" si="362"/>
        <v>12.65</v>
      </c>
      <c r="E1647" s="158">
        <f t="shared" si="362"/>
        <v>0</v>
      </c>
      <c r="F1647" s="158">
        <f t="shared" si="362"/>
        <v>20</v>
      </c>
      <c r="G1647" s="158">
        <f t="shared" si="362"/>
        <v>0</v>
      </c>
      <c r="H1647" s="158">
        <f t="shared" si="362"/>
        <v>20</v>
      </c>
      <c r="I1647" s="158">
        <f t="shared" si="362"/>
        <v>0</v>
      </c>
      <c r="J1647" s="158">
        <f t="shared" si="362"/>
        <v>0</v>
      </c>
      <c r="K1647" s="158">
        <f t="shared" si="362"/>
        <v>0</v>
      </c>
      <c r="L1647" s="158">
        <f t="shared" si="362"/>
        <v>20</v>
      </c>
      <c r="M1647" s="158">
        <f t="shared" si="362"/>
        <v>0</v>
      </c>
      <c r="N1647" s="158">
        <f t="shared" si="362"/>
        <v>20</v>
      </c>
      <c r="O1647" s="158">
        <f t="shared" si="362"/>
        <v>0</v>
      </c>
      <c r="P1647" s="158">
        <f t="shared" si="362"/>
        <v>20</v>
      </c>
      <c r="Q1647" s="158">
        <f t="shared" si="362"/>
        <v>0</v>
      </c>
      <c r="R1647" s="116">
        <f t="shared" si="349"/>
        <v>7.35</v>
      </c>
      <c r="S1647" s="116">
        <f t="shared" si="359"/>
        <v>158.10276679841897</v>
      </c>
      <c r="T1647" s="117">
        <f t="shared" si="350"/>
        <v>0</v>
      </c>
      <c r="U1647" s="117">
        <f t="shared" si="351"/>
        <v>100</v>
      </c>
      <c r="V1647" s="116">
        <f t="shared" si="352"/>
        <v>0</v>
      </c>
      <c r="W1647" s="116">
        <f t="shared" si="353"/>
        <v>100</v>
      </c>
      <c r="X1647" s="116">
        <f t="shared" si="354"/>
        <v>0</v>
      </c>
      <c r="Y1647" s="116">
        <f t="shared" si="355"/>
        <v>100</v>
      </c>
      <c r="Z1647" s="180"/>
    </row>
    <row r="1648" spans="1:26">
      <c r="A1648" s="103"/>
      <c r="B1648" s="122" t="s">
        <v>97</v>
      </c>
      <c r="C1648" s="119">
        <v>2212</v>
      </c>
      <c r="D1648" s="158">
        <f t="shared" si="362"/>
        <v>34.69</v>
      </c>
      <c r="E1648" s="158">
        <f t="shared" si="362"/>
        <v>0</v>
      </c>
      <c r="F1648" s="158">
        <f t="shared" si="362"/>
        <v>68.599999999999994</v>
      </c>
      <c r="G1648" s="158">
        <f t="shared" si="362"/>
        <v>0</v>
      </c>
      <c r="H1648" s="158">
        <f t="shared" si="362"/>
        <v>68.599999999999994</v>
      </c>
      <c r="I1648" s="158">
        <f t="shared" si="362"/>
        <v>0</v>
      </c>
      <c r="J1648" s="158">
        <f t="shared" si="362"/>
        <v>21.73</v>
      </c>
      <c r="K1648" s="158">
        <f t="shared" si="362"/>
        <v>0</v>
      </c>
      <c r="L1648" s="158">
        <f t="shared" si="362"/>
        <v>71.599999999999994</v>
      </c>
      <c r="M1648" s="158">
        <f t="shared" si="362"/>
        <v>0</v>
      </c>
      <c r="N1648" s="158">
        <f t="shared" si="362"/>
        <v>71.599999999999994</v>
      </c>
      <c r="O1648" s="158">
        <f t="shared" si="362"/>
        <v>0</v>
      </c>
      <c r="P1648" s="158">
        <f t="shared" si="362"/>
        <v>71.599999999999994</v>
      </c>
      <c r="Q1648" s="158">
        <f t="shared" si="362"/>
        <v>0</v>
      </c>
      <c r="R1648" s="116">
        <f t="shared" si="349"/>
        <v>33.909999999999997</v>
      </c>
      <c r="S1648" s="116">
        <f t="shared" si="359"/>
        <v>197.75151340443929</v>
      </c>
      <c r="T1648" s="117">
        <f t="shared" si="350"/>
        <v>3</v>
      </c>
      <c r="U1648" s="117">
        <f t="shared" si="351"/>
        <v>104.3731778425656</v>
      </c>
      <c r="V1648" s="116">
        <f t="shared" si="352"/>
        <v>0</v>
      </c>
      <c r="W1648" s="116">
        <f t="shared" si="353"/>
        <v>100</v>
      </c>
      <c r="X1648" s="116">
        <f t="shared" si="354"/>
        <v>0</v>
      </c>
      <c r="Y1648" s="116">
        <f t="shared" si="355"/>
        <v>100</v>
      </c>
      <c r="Z1648" s="180"/>
    </row>
    <row r="1649" spans="1:26">
      <c r="A1649" s="103"/>
      <c r="B1649" s="118" t="s">
        <v>98</v>
      </c>
      <c r="C1649" s="119">
        <v>2213</v>
      </c>
      <c r="D1649" s="158">
        <f t="shared" si="362"/>
        <v>0</v>
      </c>
      <c r="E1649" s="158">
        <f t="shared" si="362"/>
        <v>0</v>
      </c>
      <c r="F1649" s="158">
        <f t="shared" si="362"/>
        <v>40</v>
      </c>
      <c r="G1649" s="158">
        <f t="shared" si="362"/>
        <v>0</v>
      </c>
      <c r="H1649" s="158">
        <f t="shared" si="362"/>
        <v>40</v>
      </c>
      <c r="I1649" s="158">
        <f t="shared" si="362"/>
        <v>0</v>
      </c>
      <c r="J1649" s="158">
        <f t="shared" si="362"/>
        <v>0</v>
      </c>
      <c r="K1649" s="158">
        <f t="shared" si="362"/>
        <v>0</v>
      </c>
      <c r="L1649" s="158">
        <f t="shared" si="362"/>
        <v>40</v>
      </c>
      <c r="M1649" s="158">
        <f t="shared" si="362"/>
        <v>0</v>
      </c>
      <c r="N1649" s="158">
        <f t="shared" si="362"/>
        <v>40</v>
      </c>
      <c r="O1649" s="158">
        <f t="shared" si="362"/>
        <v>0</v>
      </c>
      <c r="P1649" s="158">
        <f t="shared" si="362"/>
        <v>40</v>
      </c>
      <c r="Q1649" s="158">
        <f t="shared" si="362"/>
        <v>0</v>
      </c>
      <c r="R1649" s="116">
        <f t="shared" si="349"/>
        <v>40</v>
      </c>
      <c r="S1649" s="116" t="e">
        <f t="shared" si="359"/>
        <v>#DIV/0!</v>
      </c>
      <c r="T1649" s="117">
        <f t="shared" si="350"/>
        <v>0</v>
      </c>
      <c r="U1649" s="117">
        <f t="shared" si="351"/>
        <v>100</v>
      </c>
      <c r="V1649" s="116">
        <f t="shared" si="352"/>
        <v>0</v>
      </c>
      <c r="W1649" s="116">
        <f t="shared" si="353"/>
        <v>100</v>
      </c>
      <c r="X1649" s="116">
        <f t="shared" si="354"/>
        <v>0</v>
      </c>
      <c r="Y1649" s="116">
        <f t="shared" si="355"/>
        <v>100</v>
      </c>
      <c r="Z1649" s="180"/>
    </row>
    <row r="1650" spans="1:26">
      <c r="A1650" s="103"/>
      <c r="B1650" s="118" t="s">
        <v>99</v>
      </c>
      <c r="C1650" s="119">
        <v>2214</v>
      </c>
      <c r="D1650" s="158">
        <f t="shared" si="362"/>
        <v>111.6</v>
      </c>
      <c r="E1650" s="158">
        <f t="shared" si="362"/>
        <v>0</v>
      </c>
      <c r="F1650" s="158">
        <f t="shared" si="362"/>
        <v>118.8</v>
      </c>
      <c r="G1650" s="158">
        <f t="shared" si="362"/>
        <v>0</v>
      </c>
      <c r="H1650" s="158">
        <f t="shared" si="362"/>
        <v>118.8</v>
      </c>
      <c r="I1650" s="158">
        <f t="shared" si="362"/>
        <v>0</v>
      </c>
      <c r="J1650" s="158">
        <f t="shared" si="362"/>
        <v>41.85</v>
      </c>
      <c r="K1650" s="158">
        <f t="shared" si="362"/>
        <v>0</v>
      </c>
      <c r="L1650" s="158">
        <f t="shared" si="362"/>
        <v>120.8</v>
      </c>
      <c r="M1650" s="158">
        <f t="shared" si="362"/>
        <v>0</v>
      </c>
      <c r="N1650" s="158">
        <f t="shared" si="362"/>
        <v>120.8</v>
      </c>
      <c r="O1650" s="158">
        <f t="shared" si="362"/>
        <v>0</v>
      </c>
      <c r="P1650" s="158">
        <f t="shared" si="362"/>
        <v>120.8</v>
      </c>
      <c r="Q1650" s="158">
        <f t="shared" si="362"/>
        <v>0</v>
      </c>
      <c r="R1650" s="116">
        <f t="shared" si="349"/>
        <v>7.2000000000000028</v>
      </c>
      <c r="S1650" s="116">
        <f t="shared" si="359"/>
        <v>106.45161290322579</v>
      </c>
      <c r="T1650" s="117">
        <f t="shared" si="350"/>
        <v>2</v>
      </c>
      <c r="U1650" s="117">
        <f t="shared" si="351"/>
        <v>101.68350168350169</v>
      </c>
      <c r="V1650" s="116">
        <f t="shared" si="352"/>
        <v>0</v>
      </c>
      <c r="W1650" s="116">
        <f t="shared" si="353"/>
        <v>100</v>
      </c>
      <c r="X1650" s="116">
        <f t="shared" si="354"/>
        <v>0</v>
      </c>
      <c r="Y1650" s="116">
        <f t="shared" si="355"/>
        <v>100</v>
      </c>
      <c r="Z1650" s="180"/>
    </row>
    <row r="1651" spans="1:26">
      <c r="A1651" s="103"/>
      <c r="B1651" s="161" t="s">
        <v>100</v>
      </c>
      <c r="C1651" s="124">
        <v>2215</v>
      </c>
      <c r="D1651" s="163">
        <f t="shared" ref="D1651:Q1651" si="363">D1652+D1653+D1654+D1655</f>
        <v>147.29669999999999</v>
      </c>
      <c r="E1651" s="163">
        <f t="shared" si="363"/>
        <v>0</v>
      </c>
      <c r="F1651" s="163">
        <f t="shared" si="363"/>
        <v>236.20000000000002</v>
      </c>
      <c r="G1651" s="163">
        <f t="shared" si="363"/>
        <v>0</v>
      </c>
      <c r="H1651" s="163">
        <f t="shared" si="363"/>
        <v>236.20000000000002</v>
      </c>
      <c r="I1651" s="163">
        <f t="shared" si="363"/>
        <v>0</v>
      </c>
      <c r="J1651" s="163">
        <f t="shared" si="363"/>
        <v>140.11599999999999</v>
      </c>
      <c r="K1651" s="163">
        <f t="shared" si="363"/>
        <v>0</v>
      </c>
      <c r="L1651" s="163">
        <f t="shared" si="363"/>
        <v>295</v>
      </c>
      <c r="M1651" s="163">
        <f t="shared" si="363"/>
        <v>0</v>
      </c>
      <c r="N1651" s="163">
        <f t="shared" si="363"/>
        <v>295</v>
      </c>
      <c r="O1651" s="163">
        <f t="shared" si="363"/>
        <v>0</v>
      </c>
      <c r="P1651" s="163">
        <f t="shared" si="363"/>
        <v>295</v>
      </c>
      <c r="Q1651" s="163">
        <f t="shared" si="363"/>
        <v>0</v>
      </c>
      <c r="R1651" s="116">
        <f t="shared" si="349"/>
        <v>88.90330000000003</v>
      </c>
      <c r="S1651" s="116">
        <f t="shared" si="359"/>
        <v>160.35661355617609</v>
      </c>
      <c r="T1651" s="117">
        <f t="shared" si="350"/>
        <v>58.799999999999983</v>
      </c>
      <c r="U1651" s="117">
        <f t="shared" si="351"/>
        <v>124.89415749364944</v>
      </c>
      <c r="V1651" s="116">
        <f t="shared" si="352"/>
        <v>0</v>
      </c>
      <c r="W1651" s="116">
        <f t="shared" si="353"/>
        <v>100</v>
      </c>
      <c r="X1651" s="116">
        <f t="shared" si="354"/>
        <v>0</v>
      </c>
      <c r="Y1651" s="116">
        <f t="shared" si="355"/>
        <v>100</v>
      </c>
      <c r="Z1651" s="180"/>
    </row>
    <row r="1652" spans="1:26">
      <c r="A1652" s="103"/>
      <c r="B1652" s="126" t="s">
        <v>136</v>
      </c>
      <c r="C1652" s="119">
        <v>22151</v>
      </c>
      <c r="D1652" s="158">
        <f t="shared" ref="D1652:Q1661" si="364">SUM(D1547,D1582,D1617)</f>
        <v>9.1</v>
      </c>
      <c r="E1652" s="158">
        <f t="shared" si="364"/>
        <v>0</v>
      </c>
      <c r="F1652" s="158">
        <f t="shared" si="364"/>
        <v>10</v>
      </c>
      <c r="G1652" s="158">
        <f t="shared" si="364"/>
        <v>0</v>
      </c>
      <c r="H1652" s="158">
        <f t="shared" si="364"/>
        <v>10</v>
      </c>
      <c r="I1652" s="158">
        <f t="shared" si="364"/>
        <v>0</v>
      </c>
      <c r="J1652" s="158">
        <f t="shared" si="364"/>
        <v>5.9</v>
      </c>
      <c r="K1652" s="158">
        <f t="shared" si="364"/>
        <v>0</v>
      </c>
      <c r="L1652" s="158">
        <f t="shared" si="364"/>
        <v>12</v>
      </c>
      <c r="M1652" s="158">
        <f t="shared" si="364"/>
        <v>0</v>
      </c>
      <c r="N1652" s="158">
        <f t="shared" si="364"/>
        <v>12</v>
      </c>
      <c r="O1652" s="158">
        <f t="shared" si="364"/>
        <v>0</v>
      </c>
      <c r="P1652" s="158">
        <f t="shared" si="364"/>
        <v>12</v>
      </c>
      <c r="Q1652" s="158">
        <f t="shared" si="364"/>
        <v>0</v>
      </c>
      <c r="R1652" s="116">
        <f t="shared" si="349"/>
        <v>0.90000000000000036</v>
      </c>
      <c r="S1652" s="116">
        <f t="shared" si="359"/>
        <v>109.8901098901099</v>
      </c>
      <c r="T1652" s="117">
        <f t="shared" si="350"/>
        <v>2</v>
      </c>
      <c r="U1652" s="117">
        <f t="shared" si="351"/>
        <v>120</v>
      </c>
      <c r="V1652" s="116">
        <f t="shared" si="352"/>
        <v>0</v>
      </c>
      <c r="W1652" s="116">
        <f t="shared" si="353"/>
        <v>100</v>
      </c>
      <c r="X1652" s="116">
        <f t="shared" si="354"/>
        <v>0</v>
      </c>
      <c r="Y1652" s="116">
        <f t="shared" si="355"/>
        <v>100</v>
      </c>
      <c r="Z1652" s="180"/>
    </row>
    <row r="1653" spans="1:26">
      <c r="A1653" s="103"/>
      <c r="B1653" s="126" t="s">
        <v>137</v>
      </c>
      <c r="C1653" s="119">
        <v>22152</v>
      </c>
      <c r="D1653" s="158">
        <f t="shared" si="364"/>
        <v>6</v>
      </c>
      <c r="E1653" s="158">
        <f t="shared" si="364"/>
        <v>0</v>
      </c>
      <c r="F1653" s="158">
        <f t="shared" si="364"/>
        <v>12.8</v>
      </c>
      <c r="G1653" s="158">
        <f t="shared" si="364"/>
        <v>0</v>
      </c>
      <c r="H1653" s="158">
        <f t="shared" si="364"/>
        <v>12.8</v>
      </c>
      <c r="I1653" s="158">
        <f t="shared" si="364"/>
        <v>0</v>
      </c>
      <c r="J1653" s="158">
        <f t="shared" si="364"/>
        <v>0.81599999999999995</v>
      </c>
      <c r="K1653" s="158">
        <f t="shared" si="364"/>
        <v>0</v>
      </c>
      <c r="L1653" s="158">
        <f t="shared" si="364"/>
        <v>15</v>
      </c>
      <c r="M1653" s="158">
        <f t="shared" si="364"/>
        <v>0</v>
      </c>
      <c r="N1653" s="158">
        <f t="shared" si="364"/>
        <v>15</v>
      </c>
      <c r="O1653" s="158">
        <f t="shared" si="364"/>
        <v>0</v>
      </c>
      <c r="P1653" s="158">
        <f t="shared" si="364"/>
        <v>15</v>
      </c>
      <c r="Q1653" s="158">
        <f t="shared" si="364"/>
        <v>0</v>
      </c>
      <c r="R1653" s="116">
        <f t="shared" si="349"/>
        <v>6.8000000000000007</v>
      </c>
      <c r="S1653" s="116">
        <f t="shared" si="359"/>
        <v>213.33333333333334</v>
      </c>
      <c r="T1653" s="117">
        <f t="shared" si="350"/>
        <v>2.1999999999999993</v>
      </c>
      <c r="U1653" s="117">
        <f t="shared" si="351"/>
        <v>117.1875</v>
      </c>
      <c r="V1653" s="116">
        <f t="shared" si="352"/>
        <v>0</v>
      </c>
      <c r="W1653" s="116">
        <f t="shared" si="353"/>
        <v>100</v>
      </c>
      <c r="X1653" s="116">
        <f t="shared" si="354"/>
        <v>0</v>
      </c>
      <c r="Y1653" s="116">
        <f t="shared" si="355"/>
        <v>100</v>
      </c>
      <c r="Z1653" s="180"/>
    </row>
    <row r="1654" spans="1:26">
      <c r="A1654" s="103"/>
      <c r="B1654" s="126" t="s">
        <v>103</v>
      </c>
      <c r="C1654" s="119">
        <v>22153</v>
      </c>
      <c r="D1654" s="158">
        <f t="shared" si="364"/>
        <v>0</v>
      </c>
      <c r="E1654" s="158">
        <f t="shared" si="364"/>
        <v>0</v>
      </c>
      <c r="F1654" s="158">
        <f t="shared" si="364"/>
        <v>7</v>
      </c>
      <c r="G1654" s="158">
        <f t="shared" si="364"/>
        <v>0</v>
      </c>
      <c r="H1654" s="158">
        <f t="shared" si="364"/>
        <v>7</v>
      </c>
      <c r="I1654" s="158">
        <f t="shared" si="364"/>
        <v>0</v>
      </c>
      <c r="J1654" s="158">
        <f t="shared" si="364"/>
        <v>0</v>
      </c>
      <c r="K1654" s="158">
        <f t="shared" si="364"/>
        <v>0</v>
      </c>
      <c r="L1654" s="158">
        <f t="shared" si="364"/>
        <v>10</v>
      </c>
      <c r="M1654" s="158">
        <f t="shared" si="364"/>
        <v>0</v>
      </c>
      <c r="N1654" s="158">
        <f t="shared" si="364"/>
        <v>10</v>
      </c>
      <c r="O1654" s="158">
        <f t="shared" si="364"/>
        <v>0</v>
      </c>
      <c r="P1654" s="158">
        <f t="shared" si="364"/>
        <v>10</v>
      </c>
      <c r="Q1654" s="158">
        <f t="shared" si="364"/>
        <v>0</v>
      </c>
      <c r="R1654" s="116">
        <f t="shared" si="349"/>
        <v>7</v>
      </c>
      <c r="S1654" s="116" t="e">
        <f t="shared" si="359"/>
        <v>#DIV/0!</v>
      </c>
      <c r="T1654" s="117">
        <f t="shared" si="350"/>
        <v>3</v>
      </c>
      <c r="U1654" s="117">
        <f t="shared" si="351"/>
        <v>142.85714285714286</v>
      </c>
      <c r="V1654" s="116">
        <f t="shared" si="352"/>
        <v>0</v>
      </c>
      <c r="W1654" s="116">
        <f t="shared" si="353"/>
        <v>100</v>
      </c>
      <c r="X1654" s="116">
        <f t="shared" si="354"/>
        <v>0</v>
      </c>
      <c r="Y1654" s="116">
        <f t="shared" si="355"/>
        <v>100</v>
      </c>
      <c r="Z1654" s="180"/>
    </row>
    <row r="1655" spans="1:26">
      <c r="A1655" s="103"/>
      <c r="B1655" s="126" t="s">
        <v>138</v>
      </c>
      <c r="C1655" s="119">
        <v>22154</v>
      </c>
      <c r="D1655" s="158">
        <f t="shared" si="364"/>
        <v>132.19669999999999</v>
      </c>
      <c r="E1655" s="158">
        <f t="shared" si="364"/>
        <v>0</v>
      </c>
      <c r="F1655" s="158">
        <f t="shared" si="364"/>
        <v>206.4</v>
      </c>
      <c r="G1655" s="158">
        <f t="shared" si="364"/>
        <v>0</v>
      </c>
      <c r="H1655" s="158">
        <f t="shared" si="364"/>
        <v>206.4</v>
      </c>
      <c r="I1655" s="158">
        <f t="shared" si="364"/>
        <v>0</v>
      </c>
      <c r="J1655" s="158">
        <f t="shared" si="364"/>
        <v>133.39999999999998</v>
      </c>
      <c r="K1655" s="158">
        <f t="shared" si="364"/>
        <v>0</v>
      </c>
      <c r="L1655" s="158">
        <f t="shared" si="364"/>
        <v>258</v>
      </c>
      <c r="M1655" s="158">
        <f t="shared" si="364"/>
        <v>0</v>
      </c>
      <c r="N1655" s="158">
        <f t="shared" si="364"/>
        <v>258</v>
      </c>
      <c r="O1655" s="158">
        <f t="shared" si="364"/>
        <v>0</v>
      </c>
      <c r="P1655" s="158">
        <f t="shared" si="364"/>
        <v>258</v>
      </c>
      <c r="Q1655" s="158">
        <f t="shared" si="364"/>
        <v>0</v>
      </c>
      <c r="R1655" s="116">
        <f t="shared" si="349"/>
        <v>74.203300000000013</v>
      </c>
      <c r="S1655" s="116">
        <f t="shared" si="359"/>
        <v>156.13097755087685</v>
      </c>
      <c r="T1655" s="117">
        <f t="shared" si="350"/>
        <v>51.599999999999994</v>
      </c>
      <c r="U1655" s="117">
        <f t="shared" si="351"/>
        <v>125</v>
      </c>
      <c r="V1655" s="116">
        <f t="shared" si="352"/>
        <v>0</v>
      </c>
      <c r="W1655" s="116">
        <f t="shared" si="353"/>
        <v>100</v>
      </c>
      <c r="X1655" s="116">
        <f t="shared" si="354"/>
        <v>0</v>
      </c>
      <c r="Y1655" s="116">
        <f t="shared" si="355"/>
        <v>100</v>
      </c>
      <c r="Z1655" s="180"/>
    </row>
    <row r="1656" spans="1:26">
      <c r="A1656" s="103"/>
      <c r="B1656" s="122" t="s">
        <v>105</v>
      </c>
      <c r="C1656" s="119">
        <v>2217</v>
      </c>
      <c r="D1656" s="158">
        <f t="shared" si="364"/>
        <v>0</v>
      </c>
      <c r="E1656" s="158">
        <f t="shared" si="364"/>
        <v>0</v>
      </c>
      <c r="F1656" s="158">
        <f t="shared" si="364"/>
        <v>0</v>
      </c>
      <c r="G1656" s="158">
        <f t="shared" si="364"/>
        <v>0</v>
      </c>
      <c r="H1656" s="158">
        <f t="shared" si="364"/>
        <v>0</v>
      </c>
      <c r="I1656" s="158">
        <f t="shared" si="364"/>
        <v>0</v>
      </c>
      <c r="J1656" s="158">
        <f t="shared" si="364"/>
        <v>0</v>
      </c>
      <c r="K1656" s="158">
        <f t="shared" si="364"/>
        <v>0</v>
      </c>
      <c r="L1656" s="158">
        <f t="shared" si="364"/>
        <v>0</v>
      </c>
      <c r="M1656" s="158">
        <f t="shared" si="364"/>
        <v>0</v>
      </c>
      <c r="N1656" s="158">
        <f t="shared" si="364"/>
        <v>0</v>
      </c>
      <c r="O1656" s="158">
        <f t="shared" si="364"/>
        <v>0</v>
      </c>
      <c r="P1656" s="158">
        <f t="shared" si="364"/>
        <v>0</v>
      </c>
      <c r="Q1656" s="158">
        <f t="shared" si="364"/>
        <v>0</v>
      </c>
      <c r="R1656" s="116">
        <f t="shared" si="349"/>
        <v>0</v>
      </c>
      <c r="S1656" s="116" t="e">
        <f t="shared" si="359"/>
        <v>#DIV/0!</v>
      </c>
      <c r="T1656" s="117">
        <f t="shared" si="350"/>
        <v>0</v>
      </c>
      <c r="U1656" s="117" t="e">
        <f t="shared" si="351"/>
        <v>#DIV/0!</v>
      </c>
      <c r="V1656" s="116">
        <f t="shared" si="352"/>
        <v>0</v>
      </c>
      <c r="W1656" s="116" t="e">
        <f t="shared" si="353"/>
        <v>#DIV/0!</v>
      </c>
      <c r="X1656" s="116">
        <f t="shared" si="354"/>
        <v>0</v>
      </c>
      <c r="Y1656" s="116" t="e">
        <f t="shared" si="355"/>
        <v>#DIV/0!</v>
      </c>
      <c r="Z1656" s="180"/>
    </row>
    <row r="1657" spans="1:26">
      <c r="A1657" s="103"/>
      <c r="B1657" s="118" t="s">
        <v>106</v>
      </c>
      <c r="C1657" s="119">
        <v>2218</v>
      </c>
      <c r="D1657" s="158">
        <f t="shared" si="364"/>
        <v>2638.7820000000002</v>
      </c>
      <c r="E1657" s="158">
        <f t="shared" si="364"/>
        <v>0</v>
      </c>
      <c r="F1657" s="158">
        <f t="shared" si="364"/>
        <v>3075.5</v>
      </c>
      <c r="G1657" s="158">
        <f t="shared" si="364"/>
        <v>0</v>
      </c>
      <c r="H1657" s="158">
        <f t="shared" si="364"/>
        <v>3055.4</v>
      </c>
      <c r="I1657" s="158">
        <f t="shared" si="364"/>
        <v>0</v>
      </c>
      <c r="J1657" s="158">
        <f t="shared" si="364"/>
        <v>1102.57</v>
      </c>
      <c r="K1657" s="158">
        <f t="shared" si="364"/>
        <v>0</v>
      </c>
      <c r="L1657" s="158">
        <f t="shared" si="364"/>
        <v>3780</v>
      </c>
      <c r="M1657" s="158">
        <f t="shared" si="364"/>
        <v>0</v>
      </c>
      <c r="N1657" s="158">
        <f t="shared" si="364"/>
        <v>3780</v>
      </c>
      <c r="O1657" s="158">
        <f t="shared" si="364"/>
        <v>0</v>
      </c>
      <c r="P1657" s="158">
        <f t="shared" si="364"/>
        <v>3780</v>
      </c>
      <c r="Q1657" s="158">
        <f t="shared" si="364"/>
        <v>0</v>
      </c>
      <c r="R1657" s="116">
        <f t="shared" si="349"/>
        <v>436.71799999999985</v>
      </c>
      <c r="S1657" s="116">
        <f t="shared" si="359"/>
        <v>116.54998404566955</v>
      </c>
      <c r="T1657" s="117">
        <f t="shared" si="350"/>
        <v>704.5</v>
      </c>
      <c r="U1657" s="117">
        <f t="shared" si="351"/>
        <v>122.90684441554218</v>
      </c>
      <c r="V1657" s="116">
        <f t="shared" si="352"/>
        <v>0</v>
      </c>
      <c r="W1657" s="116">
        <f t="shared" si="353"/>
        <v>100</v>
      </c>
      <c r="X1657" s="116">
        <f t="shared" si="354"/>
        <v>0</v>
      </c>
      <c r="Y1657" s="116">
        <f t="shared" si="355"/>
        <v>100</v>
      </c>
      <c r="Z1657" s="180"/>
    </row>
    <row r="1658" spans="1:26">
      <c r="A1658" s="103"/>
      <c r="B1658" s="118" t="s">
        <v>139</v>
      </c>
      <c r="C1658" s="119">
        <v>2221</v>
      </c>
      <c r="D1658" s="158">
        <f t="shared" si="364"/>
        <v>0</v>
      </c>
      <c r="E1658" s="158">
        <f t="shared" si="364"/>
        <v>0</v>
      </c>
      <c r="F1658" s="158">
        <f t="shared" si="364"/>
        <v>0</v>
      </c>
      <c r="G1658" s="158">
        <f t="shared" si="364"/>
        <v>0</v>
      </c>
      <c r="H1658" s="158">
        <f t="shared" si="364"/>
        <v>0</v>
      </c>
      <c r="I1658" s="158">
        <f t="shared" si="364"/>
        <v>0</v>
      </c>
      <c r="J1658" s="158">
        <f t="shared" si="364"/>
        <v>0</v>
      </c>
      <c r="K1658" s="158">
        <f t="shared" si="364"/>
        <v>0</v>
      </c>
      <c r="L1658" s="158">
        <f t="shared" si="364"/>
        <v>0</v>
      </c>
      <c r="M1658" s="158">
        <f t="shared" si="364"/>
        <v>0</v>
      </c>
      <c r="N1658" s="158">
        <f t="shared" si="364"/>
        <v>0</v>
      </c>
      <c r="O1658" s="158">
        <f t="shared" si="364"/>
        <v>0</v>
      </c>
      <c r="P1658" s="158">
        <f t="shared" si="364"/>
        <v>0</v>
      </c>
      <c r="Q1658" s="158">
        <f t="shared" si="364"/>
        <v>0</v>
      </c>
      <c r="R1658" s="116">
        <f t="shared" si="349"/>
        <v>0</v>
      </c>
      <c r="S1658" s="116" t="e">
        <f t="shared" si="359"/>
        <v>#DIV/0!</v>
      </c>
      <c r="T1658" s="117">
        <f t="shared" si="350"/>
        <v>0</v>
      </c>
      <c r="U1658" s="117" t="e">
        <f t="shared" si="351"/>
        <v>#DIV/0!</v>
      </c>
      <c r="V1658" s="116">
        <f t="shared" si="352"/>
        <v>0</v>
      </c>
      <c r="W1658" s="116" t="e">
        <f t="shared" si="353"/>
        <v>#DIV/0!</v>
      </c>
      <c r="X1658" s="116">
        <f t="shared" si="354"/>
        <v>0</v>
      </c>
      <c r="Y1658" s="116" t="e">
        <f t="shared" si="355"/>
        <v>#DIV/0!</v>
      </c>
      <c r="Z1658" s="180"/>
    </row>
    <row r="1659" spans="1:26" ht="25.5">
      <c r="A1659" s="103"/>
      <c r="B1659" s="128" t="s">
        <v>108</v>
      </c>
      <c r="C1659" s="119">
        <v>2222</v>
      </c>
      <c r="D1659" s="158">
        <f t="shared" si="364"/>
        <v>286.22400000000005</v>
      </c>
      <c r="E1659" s="158">
        <f t="shared" si="364"/>
        <v>0</v>
      </c>
      <c r="F1659" s="158">
        <f t="shared" si="364"/>
        <v>105.9</v>
      </c>
      <c r="G1659" s="158">
        <f t="shared" si="364"/>
        <v>0</v>
      </c>
      <c r="H1659" s="158">
        <f t="shared" si="364"/>
        <v>105.9</v>
      </c>
      <c r="I1659" s="158">
        <f t="shared" si="364"/>
        <v>0</v>
      </c>
      <c r="J1659" s="158">
        <f t="shared" si="364"/>
        <v>61.58</v>
      </c>
      <c r="K1659" s="158">
        <f t="shared" si="364"/>
        <v>0</v>
      </c>
      <c r="L1659" s="158">
        <f t="shared" si="364"/>
        <v>204.4</v>
      </c>
      <c r="M1659" s="158">
        <f t="shared" si="364"/>
        <v>0</v>
      </c>
      <c r="N1659" s="158">
        <f t="shared" si="364"/>
        <v>204.4</v>
      </c>
      <c r="O1659" s="158">
        <f t="shared" si="364"/>
        <v>0</v>
      </c>
      <c r="P1659" s="158">
        <f t="shared" si="364"/>
        <v>204.4</v>
      </c>
      <c r="Q1659" s="158">
        <f t="shared" si="364"/>
        <v>0</v>
      </c>
      <c r="R1659" s="116">
        <f t="shared" si="349"/>
        <v>-180.32400000000004</v>
      </c>
      <c r="S1659" s="116">
        <f t="shared" si="359"/>
        <v>36.998993795069588</v>
      </c>
      <c r="T1659" s="117">
        <f t="shared" si="350"/>
        <v>98.5</v>
      </c>
      <c r="U1659" s="117">
        <f t="shared" si="351"/>
        <v>193.01227573182246</v>
      </c>
      <c r="V1659" s="116">
        <f t="shared" si="352"/>
        <v>0</v>
      </c>
      <c r="W1659" s="116">
        <f t="shared" si="353"/>
        <v>100</v>
      </c>
      <c r="X1659" s="116">
        <f t="shared" si="354"/>
        <v>0</v>
      </c>
      <c r="Y1659" s="116">
        <f t="shared" si="355"/>
        <v>100</v>
      </c>
      <c r="Z1659" s="180"/>
    </row>
    <row r="1660" spans="1:26">
      <c r="A1660" s="103"/>
      <c r="B1660" s="128" t="s">
        <v>145</v>
      </c>
      <c r="C1660" s="119">
        <v>2224</v>
      </c>
      <c r="D1660" s="158">
        <f t="shared" si="364"/>
        <v>0</v>
      </c>
      <c r="E1660" s="158">
        <f t="shared" si="364"/>
        <v>0</v>
      </c>
      <c r="F1660" s="158">
        <f t="shared" si="364"/>
        <v>0</v>
      </c>
      <c r="G1660" s="158">
        <f t="shared" si="364"/>
        <v>0</v>
      </c>
      <c r="H1660" s="158">
        <f t="shared" si="364"/>
        <v>0</v>
      </c>
      <c r="I1660" s="158">
        <f t="shared" si="364"/>
        <v>0</v>
      </c>
      <c r="J1660" s="158">
        <f t="shared" si="364"/>
        <v>0</v>
      </c>
      <c r="K1660" s="158">
        <f t="shared" si="364"/>
        <v>0</v>
      </c>
      <c r="L1660" s="158">
        <f t="shared" si="364"/>
        <v>0</v>
      </c>
      <c r="M1660" s="158">
        <f t="shared" si="364"/>
        <v>0</v>
      </c>
      <c r="N1660" s="158">
        <f t="shared" si="364"/>
        <v>0</v>
      </c>
      <c r="O1660" s="158">
        <f t="shared" si="364"/>
        <v>0</v>
      </c>
      <c r="P1660" s="158">
        <f t="shared" si="364"/>
        <v>0</v>
      </c>
      <c r="Q1660" s="158">
        <f t="shared" si="364"/>
        <v>0</v>
      </c>
      <c r="R1660" s="116">
        <f t="shared" si="349"/>
        <v>0</v>
      </c>
      <c r="S1660" s="116" t="e">
        <f t="shared" si="359"/>
        <v>#DIV/0!</v>
      </c>
      <c r="T1660" s="117">
        <f t="shared" si="350"/>
        <v>0</v>
      </c>
      <c r="U1660" s="117" t="e">
        <f t="shared" si="351"/>
        <v>#DIV/0!</v>
      </c>
      <c r="V1660" s="116">
        <f t="shared" si="352"/>
        <v>0</v>
      </c>
      <c r="W1660" s="116" t="e">
        <f t="shared" si="353"/>
        <v>#DIV/0!</v>
      </c>
      <c r="X1660" s="116">
        <f t="shared" si="354"/>
        <v>0</v>
      </c>
      <c r="Y1660" s="116" t="e">
        <f t="shared" si="355"/>
        <v>#DIV/0!</v>
      </c>
      <c r="Z1660" s="180"/>
    </row>
    <row r="1661" spans="1:26">
      <c r="A1661" s="103"/>
      <c r="B1661" s="128" t="s">
        <v>140</v>
      </c>
      <c r="C1661" s="119">
        <v>2225</v>
      </c>
      <c r="D1661" s="158">
        <f t="shared" si="364"/>
        <v>0</v>
      </c>
      <c r="E1661" s="158">
        <f t="shared" si="364"/>
        <v>0</v>
      </c>
      <c r="F1661" s="158">
        <f t="shared" si="364"/>
        <v>0</v>
      </c>
      <c r="G1661" s="158">
        <f t="shared" si="364"/>
        <v>0</v>
      </c>
      <c r="H1661" s="158">
        <f t="shared" si="364"/>
        <v>0</v>
      </c>
      <c r="I1661" s="158">
        <f t="shared" si="364"/>
        <v>0</v>
      </c>
      <c r="J1661" s="158">
        <f t="shared" si="364"/>
        <v>0</v>
      </c>
      <c r="K1661" s="158">
        <f t="shared" si="364"/>
        <v>0</v>
      </c>
      <c r="L1661" s="158">
        <f t="shared" si="364"/>
        <v>0</v>
      </c>
      <c r="M1661" s="158">
        <f t="shared" si="364"/>
        <v>0</v>
      </c>
      <c r="N1661" s="158">
        <f t="shared" si="364"/>
        <v>0</v>
      </c>
      <c r="O1661" s="158">
        <f t="shared" si="364"/>
        <v>0</v>
      </c>
      <c r="P1661" s="158">
        <f t="shared" si="364"/>
        <v>0</v>
      </c>
      <c r="Q1661" s="158">
        <f t="shared" si="364"/>
        <v>0</v>
      </c>
      <c r="R1661" s="116">
        <f t="shared" si="349"/>
        <v>0</v>
      </c>
      <c r="S1661" s="116" t="e">
        <f t="shared" si="359"/>
        <v>#DIV/0!</v>
      </c>
      <c r="T1661" s="117">
        <f t="shared" si="350"/>
        <v>0</v>
      </c>
      <c r="U1661" s="117" t="e">
        <f t="shared" si="351"/>
        <v>#DIV/0!</v>
      </c>
      <c r="V1661" s="116">
        <f t="shared" si="352"/>
        <v>0</v>
      </c>
      <c r="W1661" s="116" t="e">
        <f t="shared" si="353"/>
        <v>#DIV/0!</v>
      </c>
      <c r="X1661" s="116">
        <f t="shared" si="354"/>
        <v>0</v>
      </c>
      <c r="Y1661" s="116" t="e">
        <f t="shared" si="355"/>
        <v>#DIV/0!</v>
      </c>
      <c r="Z1661" s="180"/>
    </row>
    <row r="1662" spans="1:26">
      <c r="A1662" s="103"/>
      <c r="B1662" s="131" t="s">
        <v>112</v>
      </c>
      <c r="C1662" s="132">
        <v>2231</v>
      </c>
      <c r="D1662" s="167">
        <f t="shared" ref="D1662:Q1662" si="365">D1663+D1664+D1665+D1666</f>
        <v>104.55586</v>
      </c>
      <c r="E1662" s="167">
        <f t="shared" si="365"/>
        <v>0</v>
      </c>
      <c r="F1662" s="167">
        <f t="shared" si="365"/>
        <v>244.6</v>
      </c>
      <c r="G1662" s="167">
        <f t="shared" si="365"/>
        <v>0</v>
      </c>
      <c r="H1662" s="167">
        <f t="shared" si="365"/>
        <v>244.6</v>
      </c>
      <c r="I1662" s="167">
        <f t="shared" si="365"/>
        <v>0</v>
      </c>
      <c r="J1662" s="167">
        <f t="shared" si="365"/>
        <v>84.5</v>
      </c>
      <c r="K1662" s="167">
        <f t="shared" si="365"/>
        <v>0</v>
      </c>
      <c r="L1662" s="167">
        <f t="shared" si="365"/>
        <v>310</v>
      </c>
      <c r="M1662" s="167">
        <f t="shared" si="365"/>
        <v>0</v>
      </c>
      <c r="N1662" s="167">
        <f t="shared" si="365"/>
        <v>310</v>
      </c>
      <c r="O1662" s="167">
        <f t="shared" si="365"/>
        <v>0</v>
      </c>
      <c r="P1662" s="167">
        <f t="shared" si="365"/>
        <v>310</v>
      </c>
      <c r="Q1662" s="167">
        <f t="shared" si="365"/>
        <v>0</v>
      </c>
      <c r="R1662" s="116">
        <f t="shared" si="349"/>
        <v>140.04414</v>
      </c>
      <c r="S1662" s="116">
        <f t="shared" si="359"/>
        <v>233.94193304899412</v>
      </c>
      <c r="T1662" s="117">
        <f t="shared" si="350"/>
        <v>65.400000000000006</v>
      </c>
      <c r="U1662" s="117">
        <f t="shared" si="351"/>
        <v>126.7375306623058</v>
      </c>
      <c r="V1662" s="116">
        <f t="shared" si="352"/>
        <v>0</v>
      </c>
      <c r="W1662" s="116">
        <f t="shared" si="353"/>
        <v>100</v>
      </c>
      <c r="X1662" s="116">
        <f t="shared" si="354"/>
        <v>0</v>
      </c>
      <c r="Y1662" s="116">
        <f t="shared" si="355"/>
        <v>100</v>
      </c>
      <c r="Z1662" s="180"/>
    </row>
    <row r="1663" spans="1:26">
      <c r="A1663" s="103"/>
      <c r="B1663" s="128" t="s">
        <v>113</v>
      </c>
      <c r="C1663" s="119">
        <v>22311100</v>
      </c>
      <c r="D1663" s="158">
        <f t="shared" ref="D1663:Q1672" si="366">SUM(D1558,D1593,D1628)</f>
        <v>30</v>
      </c>
      <c r="E1663" s="158">
        <f t="shared" si="366"/>
        <v>0</v>
      </c>
      <c r="F1663" s="158">
        <f t="shared" si="366"/>
        <v>60</v>
      </c>
      <c r="G1663" s="158">
        <f t="shared" si="366"/>
        <v>0</v>
      </c>
      <c r="H1663" s="158">
        <f t="shared" si="366"/>
        <v>60</v>
      </c>
      <c r="I1663" s="158">
        <f t="shared" si="366"/>
        <v>0</v>
      </c>
      <c r="J1663" s="158">
        <f t="shared" si="366"/>
        <v>25</v>
      </c>
      <c r="K1663" s="158">
        <f t="shared" si="366"/>
        <v>0</v>
      </c>
      <c r="L1663" s="158">
        <f t="shared" si="366"/>
        <v>80</v>
      </c>
      <c r="M1663" s="158">
        <f t="shared" si="366"/>
        <v>0</v>
      </c>
      <c r="N1663" s="158">
        <f t="shared" si="366"/>
        <v>80</v>
      </c>
      <c r="O1663" s="158">
        <f t="shared" si="366"/>
        <v>0</v>
      </c>
      <c r="P1663" s="158">
        <f t="shared" si="366"/>
        <v>80</v>
      </c>
      <c r="Q1663" s="158">
        <f t="shared" si="366"/>
        <v>0</v>
      </c>
      <c r="R1663" s="116">
        <f t="shared" ref="R1663:R1676" si="367">F1663-D1663</f>
        <v>30</v>
      </c>
      <c r="S1663" s="116">
        <f t="shared" si="359"/>
        <v>200</v>
      </c>
      <c r="T1663" s="117">
        <f t="shared" ref="T1663:T1676" si="368">L1663-F1663</f>
        <v>20</v>
      </c>
      <c r="U1663" s="117">
        <f t="shared" ref="U1663:U1676" si="369">L1663/F1663*100</f>
        <v>133.33333333333331</v>
      </c>
      <c r="V1663" s="116">
        <f t="shared" ref="V1663:V1676" si="370">N1663-L1663</f>
        <v>0</v>
      </c>
      <c r="W1663" s="116">
        <f t="shared" ref="W1663:W1676" si="371">+N1663/L1663*100</f>
        <v>100</v>
      </c>
      <c r="X1663" s="116">
        <f t="shared" ref="X1663:X1676" si="372">P1663-N1663</f>
        <v>0</v>
      </c>
      <c r="Y1663" s="116">
        <f t="shared" ref="Y1663:Y1676" si="373">+P1663/N1663*100</f>
        <v>100</v>
      </c>
      <c r="Z1663" s="180"/>
    </row>
    <row r="1664" spans="1:26">
      <c r="A1664" s="103"/>
      <c r="B1664" s="128" t="s">
        <v>114</v>
      </c>
      <c r="C1664" s="119">
        <v>22311200</v>
      </c>
      <c r="D1664" s="158">
        <f t="shared" si="366"/>
        <v>54.155860000000004</v>
      </c>
      <c r="E1664" s="158">
        <f t="shared" si="366"/>
        <v>0</v>
      </c>
      <c r="F1664" s="158">
        <f t="shared" si="366"/>
        <v>145</v>
      </c>
      <c r="G1664" s="158">
        <f t="shared" si="366"/>
        <v>0</v>
      </c>
      <c r="H1664" s="158">
        <f t="shared" si="366"/>
        <v>145</v>
      </c>
      <c r="I1664" s="158">
        <f t="shared" si="366"/>
        <v>0</v>
      </c>
      <c r="J1664" s="158">
        <f t="shared" si="366"/>
        <v>52.7</v>
      </c>
      <c r="K1664" s="158">
        <f t="shared" si="366"/>
        <v>0</v>
      </c>
      <c r="L1664" s="158">
        <f t="shared" si="366"/>
        <v>180</v>
      </c>
      <c r="M1664" s="158">
        <f t="shared" si="366"/>
        <v>0</v>
      </c>
      <c r="N1664" s="158">
        <f t="shared" si="366"/>
        <v>180</v>
      </c>
      <c r="O1664" s="158">
        <f t="shared" si="366"/>
        <v>0</v>
      </c>
      <c r="P1664" s="158">
        <f t="shared" si="366"/>
        <v>180</v>
      </c>
      <c r="Q1664" s="158">
        <f t="shared" si="366"/>
        <v>0</v>
      </c>
      <c r="R1664" s="116">
        <f t="shared" si="367"/>
        <v>90.844139999999996</v>
      </c>
      <c r="S1664" s="116">
        <f t="shared" si="359"/>
        <v>267.74572502403248</v>
      </c>
      <c r="T1664" s="117">
        <f t="shared" si="368"/>
        <v>35</v>
      </c>
      <c r="U1664" s="117">
        <f t="shared" si="369"/>
        <v>124.13793103448276</v>
      </c>
      <c r="V1664" s="116">
        <f t="shared" si="370"/>
        <v>0</v>
      </c>
      <c r="W1664" s="116">
        <f t="shared" si="371"/>
        <v>100</v>
      </c>
      <c r="X1664" s="116">
        <f t="shared" si="372"/>
        <v>0</v>
      </c>
      <c r="Y1664" s="116">
        <f t="shared" si="373"/>
        <v>100</v>
      </c>
      <c r="Z1664" s="180"/>
    </row>
    <row r="1665" spans="1:26" ht="25.5">
      <c r="A1665" s="103"/>
      <c r="B1665" s="128" t="s">
        <v>115</v>
      </c>
      <c r="C1665" s="119">
        <v>22311300</v>
      </c>
      <c r="D1665" s="158">
        <f t="shared" si="366"/>
        <v>0</v>
      </c>
      <c r="E1665" s="158">
        <f t="shared" si="366"/>
        <v>0</v>
      </c>
      <c r="F1665" s="158">
        <f t="shared" si="366"/>
        <v>0</v>
      </c>
      <c r="G1665" s="158">
        <f t="shared" si="366"/>
        <v>0</v>
      </c>
      <c r="H1665" s="158">
        <f t="shared" si="366"/>
        <v>0</v>
      </c>
      <c r="I1665" s="158">
        <f t="shared" si="366"/>
        <v>0</v>
      </c>
      <c r="J1665" s="158">
        <f t="shared" si="366"/>
        <v>0</v>
      </c>
      <c r="K1665" s="158">
        <f t="shared" si="366"/>
        <v>0</v>
      </c>
      <c r="L1665" s="158">
        <f t="shared" si="366"/>
        <v>0</v>
      </c>
      <c r="M1665" s="158">
        <f t="shared" si="366"/>
        <v>0</v>
      </c>
      <c r="N1665" s="158">
        <f t="shared" si="366"/>
        <v>0</v>
      </c>
      <c r="O1665" s="158">
        <f t="shared" si="366"/>
        <v>0</v>
      </c>
      <c r="P1665" s="158">
        <f t="shared" si="366"/>
        <v>0</v>
      </c>
      <c r="Q1665" s="158">
        <f t="shared" si="366"/>
        <v>0</v>
      </c>
      <c r="R1665" s="116">
        <f t="shared" si="367"/>
        <v>0</v>
      </c>
      <c r="S1665" s="116" t="e">
        <f t="shared" si="359"/>
        <v>#DIV/0!</v>
      </c>
      <c r="T1665" s="117">
        <f t="shared" si="368"/>
        <v>0</v>
      </c>
      <c r="U1665" s="117" t="e">
        <f t="shared" si="369"/>
        <v>#DIV/0!</v>
      </c>
      <c r="V1665" s="116">
        <f t="shared" si="370"/>
        <v>0</v>
      </c>
      <c r="W1665" s="116" t="e">
        <f t="shared" si="371"/>
        <v>#DIV/0!</v>
      </c>
      <c r="X1665" s="116">
        <f t="shared" si="372"/>
        <v>0</v>
      </c>
      <c r="Y1665" s="116" t="e">
        <f t="shared" si="373"/>
        <v>#DIV/0!</v>
      </c>
      <c r="Z1665" s="180"/>
    </row>
    <row r="1666" spans="1:26">
      <c r="A1666" s="103"/>
      <c r="B1666" s="128" t="s">
        <v>116</v>
      </c>
      <c r="C1666" s="119">
        <v>22311400</v>
      </c>
      <c r="D1666" s="158">
        <f t="shared" si="366"/>
        <v>20.399999999999999</v>
      </c>
      <c r="E1666" s="158">
        <f t="shared" si="366"/>
        <v>0</v>
      </c>
      <c r="F1666" s="158">
        <f t="shared" si="366"/>
        <v>39.6</v>
      </c>
      <c r="G1666" s="158">
        <f t="shared" si="366"/>
        <v>0</v>
      </c>
      <c r="H1666" s="158">
        <f t="shared" si="366"/>
        <v>39.6</v>
      </c>
      <c r="I1666" s="158">
        <f t="shared" si="366"/>
        <v>0</v>
      </c>
      <c r="J1666" s="158">
        <f t="shared" si="366"/>
        <v>6.8</v>
      </c>
      <c r="K1666" s="158">
        <f t="shared" si="366"/>
        <v>0</v>
      </c>
      <c r="L1666" s="158">
        <f t="shared" si="366"/>
        <v>50</v>
      </c>
      <c r="M1666" s="158">
        <f t="shared" si="366"/>
        <v>0</v>
      </c>
      <c r="N1666" s="158">
        <f t="shared" si="366"/>
        <v>50</v>
      </c>
      <c r="O1666" s="158">
        <f t="shared" si="366"/>
        <v>0</v>
      </c>
      <c r="P1666" s="158">
        <f t="shared" si="366"/>
        <v>50</v>
      </c>
      <c r="Q1666" s="158">
        <f t="shared" si="366"/>
        <v>0</v>
      </c>
      <c r="R1666" s="116">
        <f t="shared" si="367"/>
        <v>19.200000000000003</v>
      </c>
      <c r="S1666" s="116">
        <f t="shared" si="359"/>
        <v>194.11764705882354</v>
      </c>
      <c r="T1666" s="117">
        <f t="shared" si="368"/>
        <v>10.399999999999999</v>
      </c>
      <c r="U1666" s="117">
        <f t="shared" si="369"/>
        <v>126.26262626262626</v>
      </c>
      <c r="V1666" s="116">
        <f t="shared" si="370"/>
        <v>0</v>
      </c>
      <c r="W1666" s="116">
        <f t="shared" si="371"/>
        <v>100</v>
      </c>
      <c r="X1666" s="116">
        <f t="shared" si="372"/>
        <v>0</v>
      </c>
      <c r="Y1666" s="116">
        <f t="shared" si="373"/>
        <v>100</v>
      </c>
      <c r="Z1666" s="180"/>
    </row>
    <row r="1667" spans="1:26" ht="13.5" customHeight="1">
      <c r="A1667" s="103"/>
      <c r="B1667" s="128" t="s">
        <v>117</v>
      </c>
      <c r="C1667" s="119">
        <v>2235</v>
      </c>
      <c r="D1667" s="158">
        <f t="shared" si="366"/>
        <v>0</v>
      </c>
      <c r="E1667" s="158">
        <f t="shared" si="366"/>
        <v>0</v>
      </c>
      <c r="F1667" s="158">
        <f t="shared" si="366"/>
        <v>0</v>
      </c>
      <c r="G1667" s="158">
        <f t="shared" si="366"/>
        <v>0</v>
      </c>
      <c r="H1667" s="158">
        <f t="shared" si="366"/>
        <v>0</v>
      </c>
      <c r="I1667" s="158">
        <f t="shared" si="366"/>
        <v>0</v>
      </c>
      <c r="J1667" s="158">
        <f t="shared" si="366"/>
        <v>0</v>
      </c>
      <c r="K1667" s="158">
        <f t="shared" si="366"/>
        <v>0</v>
      </c>
      <c r="L1667" s="158">
        <f t="shared" si="366"/>
        <v>0</v>
      </c>
      <c r="M1667" s="158">
        <f t="shared" si="366"/>
        <v>0</v>
      </c>
      <c r="N1667" s="158">
        <f t="shared" si="366"/>
        <v>0</v>
      </c>
      <c r="O1667" s="158">
        <f t="shared" si="366"/>
        <v>0</v>
      </c>
      <c r="P1667" s="158">
        <f t="shared" si="366"/>
        <v>0</v>
      </c>
      <c r="Q1667" s="158">
        <f t="shared" si="366"/>
        <v>0</v>
      </c>
      <c r="R1667" s="116">
        <f t="shared" si="367"/>
        <v>0</v>
      </c>
      <c r="S1667" s="116" t="e">
        <f t="shared" si="359"/>
        <v>#DIV/0!</v>
      </c>
      <c r="T1667" s="117">
        <f t="shared" si="368"/>
        <v>0</v>
      </c>
      <c r="U1667" s="117" t="e">
        <f t="shared" si="369"/>
        <v>#DIV/0!</v>
      </c>
      <c r="V1667" s="116">
        <f t="shared" si="370"/>
        <v>0</v>
      </c>
      <c r="W1667" s="116" t="e">
        <f t="shared" si="371"/>
        <v>#DIV/0!</v>
      </c>
      <c r="X1667" s="116">
        <f t="shared" si="372"/>
        <v>0</v>
      </c>
      <c r="Y1667" s="116" t="e">
        <f t="shared" si="373"/>
        <v>#DIV/0!</v>
      </c>
      <c r="Z1667" s="180"/>
    </row>
    <row r="1668" spans="1:26" ht="13.5" customHeight="1">
      <c r="A1668" s="103"/>
      <c r="B1668" s="118" t="s">
        <v>118</v>
      </c>
      <c r="C1668" s="135">
        <v>2511</v>
      </c>
      <c r="D1668" s="158">
        <f t="shared" si="366"/>
        <v>0</v>
      </c>
      <c r="E1668" s="158">
        <f t="shared" si="366"/>
        <v>0</v>
      </c>
      <c r="F1668" s="158">
        <f t="shared" si="366"/>
        <v>0</v>
      </c>
      <c r="G1668" s="158">
        <f t="shared" si="366"/>
        <v>0</v>
      </c>
      <c r="H1668" s="158">
        <f t="shared" si="366"/>
        <v>0</v>
      </c>
      <c r="I1668" s="158">
        <f t="shared" si="366"/>
        <v>0</v>
      </c>
      <c r="J1668" s="158">
        <f t="shared" si="366"/>
        <v>0</v>
      </c>
      <c r="K1668" s="158">
        <f t="shared" si="366"/>
        <v>0</v>
      </c>
      <c r="L1668" s="158">
        <f t="shared" si="366"/>
        <v>0</v>
      </c>
      <c r="M1668" s="158">
        <f t="shared" si="366"/>
        <v>0</v>
      </c>
      <c r="N1668" s="158">
        <f t="shared" si="366"/>
        <v>0</v>
      </c>
      <c r="O1668" s="158">
        <f t="shared" si="366"/>
        <v>0</v>
      </c>
      <c r="P1668" s="158">
        <f t="shared" si="366"/>
        <v>0</v>
      </c>
      <c r="Q1668" s="158">
        <f t="shared" si="366"/>
        <v>0</v>
      </c>
      <c r="R1668" s="116">
        <f t="shared" si="367"/>
        <v>0</v>
      </c>
      <c r="S1668" s="116" t="e">
        <f t="shared" si="359"/>
        <v>#DIV/0!</v>
      </c>
      <c r="T1668" s="117">
        <f t="shared" si="368"/>
        <v>0</v>
      </c>
      <c r="U1668" s="117" t="e">
        <f t="shared" si="369"/>
        <v>#DIV/0!</v>
      </c>
      <c r="V1668" s="116">
        <f t="shared" si="370"/>
        <v>0</v>
      </c>
      <c r="W1668" s="116" t="e">
        <f t="shared" si="371"/>
        <v>#DIV/0!</v>
      </c>
      <c r="X1668" s="116">
        <f t="shared" si="372"/>
        <v>0</v>
      </c>
      <c r="Y1668" s="116" t="e">
        <f t="shared" si="373"/>
        <v>#DIV/0!</v>
      </c>
      <c r="Z1668" s="180"/>
    </row>
    <row r="1669" spans="1:26" ht="13.5" customHeight="1">
      <c r="A1669" s="103"/>
      <c r="B1669" s="118" t="s">
        <v>119</v>
      </c>
      <c r="C1669" s="135">
        <v>2512</v>
      </c>
      <c r="D1669" s="158">
        <f t="shared" si="366"/>
        <v>0</v>
      </c>
      <c r="E1669" s="158">
        <f t="shared" si="366"/>
        <v>0</v>
      </c>
      <c r="F1669" s="158">
        <f t="shared" si="366"/>
        <v>0</v>
      </c>
      <c r="G1669" s="158">
        <f t="shared" si="366"/>
        <v>0</v>
      </c>
      <c r="H1669" s="158">
        <f t="shared" si="366"/>
        <v>0</v>
      </c>
      <c r="I1669" s="158">
        <f t="shared" si="366"/>
        <v>0</v>
      </c>
      <c r="J1669" s="158">
        <f t="shared" si="366"/>
        <v>0</v>
      </c>
      <c r="K1669" s="158">
        <f t="shared" si="366"/>
        <v>0</v>
      </c>
      <c r="L1669" s="158">
        <f t="shared" si="366"/>
        <v>0</v>
      </c>
      <c r="M1669" s="158">
        <f t="shared" si="366"/>
        <v>0</v>
      </c>
      <c r="N1669" s="158">
        <f t="shared" si="366"/>
        <v>0</v>
      </c>
      <c r="O1669" s="158">
        <f t="shared" si="366"/>
        <v>0</v>
      </c>
      <c r="P1669" s="158">
        <f t="shared" si="366"/>
        <v>0</v>
      </c>
      <c r="Q1669" s="158">
        <f t="shared" si="366"/>
        <v>0</v>
      </c>
      <c r="R1669" s="116">
        <f t="shared" si="367"/>
        <v>0</v>
      </c>
      <c r="S1669" s="116" t="e">
        <f t="shared" si="359"/>
        <v>#DIV/0!</v>
      </c>
      <c r="T1669" s="117">
        <f t="shared" si="368"/>
        <v>0</v>
      </c>
      <c r="U1669" s="117" t="e">
        <f t="shared" si="369"/>
        <v>#DIV/0!</v>
      </c>
      <c r="V1669" s="116">
        <f t="shared" si="370"/>
        <v>0</v>
      </c>
      <c r="W1669" s="116" t="e">
        <f t="shared" si="371"/>
        <v>#DIV/0!</v>
      </c>
      <c r="X1669" s="116">
        <f t="shared" si="372"/>
        <v>0</v>
      </c>
      <c r="Y1669" s="116" t="e">
        <f t="shared" si="373"/>
        <v>#DIV/0!</v>
      </c>
      <c r="Z1669" s="180"/>
    </row>
    <row r="1670" spans="1:26" ht="13.5" customHeight="1">
      <c r="A1670" s="103"/>
      <c r="B1670" s="118" t="s">
        <v>146</v>
      </c>
      <c r="C1670" s="135">
        <v>2521</v>
      </c>
      <c r="D1670" s="158">
        <f t="shared" si="366"/>
        <v>0</v>
      </c>
      <c r="E1670" s="158">
        <f t="shared" si="366"/>
        <v>0</v>
      </c>
      <c r="F1670" s="158">
        <f t="shared" si="366"/>
        <v>0</v>
      </c>
      <c r="G1670" s="158">
        <f t="shared" si="366"/>
        <v>0</v>
      </c>
      <c r="H1670" s="158">
        <f t="shared" si="366"/>
        <v>0</v>
      </c>
      <c r="I1670" s="158">
        <f t="shared" si="366"/>
        <v>0</v>
      </c>
      <c r="J1670" s="158">
        <f t="shared" si="366"/>
        <v>0</v>
      </c>
      <c r="K1670" s="158">
        <f t="shared" si="366"/>
        <v>0</v>
      </c>
      <c r="L1670" s="158">
        <f t="shared" si="366"/>
        <v>0</v>
      </c>
      <c r="M1670" s="158">
        <f t="shared" si="366"/>
        <v>0</v>
      </c>
      <c r="N1670" s="158">
        <f t="shared" si="366"/>
        <v>0</v>
      </c>
      <c r="O1670" s="158">
        <f t="shared" si="366"/>
        <v>0</v>
      </c>
      <c r="P1670" s="158">
        <f t="shared" si="366"/>
        <v>0</v>
      </c>
      <c r="Q1670" s="158">
        <f t="shared" si="366"/>
        <v>0</v>
      </c>
      <c r="R1670" s="116">
        <f t="shared" si="367"/>
        <v>0</v>
      </c>
      <c r="S1670" s="116" t="e">
        <f t="shared" si="359"/>
        <v>#DIV/0!</v>
      </c>
      <c r="T1670" s="117">
        <f t="shared" si="368"/>
        <v>0</v>
      </c>
      <c r="U1670" s="117" t="e">
        <f t="shared" si="369"/>
        <v>#DIV/0!</v>
      </c>
      <c r="V1670" s="116">
        <f t="shared" si="370"/>
        <v>0</v>
      </c>
      <c r="W1670" s="116" t="e">
        <f t="shared" si="371"/>
        <v>#DIV/0!</v>
      </c>
      <c r="X1670" s="116">
        <f t="shared" si="372"/>
        <v>0</v>
      </c>
      <c r="Y1670" s="116" t="e">
        <f t="shared" si="373"/>
        <v>#DIV/0!</v>
      </c>
      <c r="Z1670" s="180"/>
    </row>
    <row r="1671" spans="1:26" ht="25.5">
      <c r="A1671" s="103"/>
      <c r="B1671" s="136" t="s">
        <v>121</v>
      </c>
      <c r="C1671" s="119">
        <v>2721</v>
      </c>
      <c r="D1671" s="158">
        <f t="shared" si="366"/>
        <v>3087.4690000000001</v>
      </c>
      <c r="E1671" s="158">
        <f t="shared" si="366"/>
        <v>0</v>
      </c>
      <c r="F1671" s="158">
        <f t="shared" si="366"/>
        <v>4476.3</v>
      </c>
      <c r="G1671" s="158">
        <f t="shared" si="366"/>
        <v>0</v>
      </c>
      <c r="H1671" s="158">
        <f t="shared" si="366"/>
        <v>4782.3</v>
      </c>
      <c r="I1671" s="158">
        <f t="shared" si="366"/>
        <v>0</v>
      </c>
      <c r="J1671" s="158">
        <f t="shared" si="366"/>
        <v>1809.049</v>
      </c>
      <c r="K1671" s="158">
        <f t="shared" si="366"/>
        <v>0</v>
      </c>
      <c r="L1671" s="158">
        <f t="shared" si="366"/>
        <v>3550.8</v>
      </c>
      <c r="M1671" s="158">
        <f t="shared" si="366"/>
        <v>0</v>
      </c>
      <c r="N1671" s="158">
        <f t="shared" si="366"/>
        <v>3550.8</v>
      </c>
      <c r="O1671" s="158">
        <f t="shared" si="366"/>
        <v>0</v>
      </c>
      <c r="P1671" s="158">
        <f t="shared" si="366"/>
        <v>3550.8</v>
      </c>
      <c r="Q1671" s="158">
        <f t="shared" si="366"/>
        <v>0</v>
      </c>
      <c r="R1671" s="116">
        <f t="shared" si="367"/>
        <v>1388.8310000000001</v>
      </c>
      <c r="S1671" s="116">
        <f t="shared" si="359"/>
        <v>144.98283221629109</v>
      </c>
      <c r="T1671" s="117">
        <f t="shared" si="368"/>
        <v>-925.5</v>
      </c>
      <c r="U1671" s="117">
        <f t="shared" si="369"/>
        <v>79.324442061524024</v>
      </c>
      <c r="V1671" s="116">
        <f t="shared" si="370"/>
        <v>0</v>
      </c>
      <c r="W1671" s="116">
        <f t="shared" si="371"/>
        <v>100</v>
      </c>
      <c r="X1671" s="116">
        <f t="shared" si="372"/>
        <v>0</v>
      </c>
      <c r="Y1671" s="116">
        <f t="shared" si="373"/>
        <v>100</v>
      </c>
      <c r="Z1671" s="180"/>
    </row>
    <row r="1672" spans="1:26">
      <c r="A1672" s="103"/>
      <c r="B1672" s="137" t="s">
        <v>203</v>
      </c>
      <c r="C1672" s="119">
        <v>28241</v>
      </c>
      <c r="D1672" s="158">
        <f t="shared" si="366"/>
        <v>0</v>
      </c>
      <c r="E1672" s="158">
        <f t="shared" si="366"/>
        <v>0</v>
      </c>
      <c r="F1672" s="158">
        <f t="shared" si="366"/>
        <v>0</v>
      </c>
      <c r="G1672" s="158">
        <f t="shared" si="366"/>
        <v>0</v>
      </c>
      <c r="H1672" s="158">
        <f t="shared" si="366"/>
        <v>0</v>
      </c>
      <c r="I1672" s="158">
        <f t="shared" si="366"/>
        <v>0</v>
      </c>
      <c r="J1672" s="158">
        <f t="shared" si="366"/>
        <v>0</v>
      </c>
      <c r="K1672" s="158">
        <f t="shared" si="366"/>
        <v>0</v>
      </c>
      <c r="L1672" s="158">
        <f t="shared" si="366"/>
        <v>0</v>
      </c>
      <c r="M1672" s="158">
        <f t="shared" si="366"/>
        <v>0</v>
      </c>
      <c r="N1672" s="158">
        <f t="shared" si="366"/>
        <v>0</v>
      </c>
      <c r="O1672" s="158">
        <f t="shared" si="366"/>
        <v>0</v>
      </c>
      <c r="P1672" s="158">
        <f t="shared" si="366"/>
        <v>0</v>
      </c>
      <c r="Q1672" s="158">
        <f t="shared" si="366"/>
        <v>0</v>
      </c>
      <c r="R1672" s="116">
        <f t="shared" si="367"/>
        <v>0</v>
      </c>
      <c r="S1672" s="116" t="e">
        <f t="shared" si="359"/>
        <v>#DIV/0!</v>
      </c>
      <c r="T1672" s="117">
        <f t="shared" si="368"/>
        <v>0</v>
      </c>
      <c r="U1672" s="117" t="e">
        <f t="shared" si="369"/>
        <v>#DIV/0!</v>
      </c>
      <c r="V1672" s="116">
        <f t="shared" si="370"/>
        <v>0</v>
      </c>
      <c r="W1672" s="116" t="e">
        <f t="shared" si="371"/>
        <v>#DIV/0!</v>
      </c>
      <c r="X1672" s="116">
        <f t="shared" si="372"/>
        <v>0</v>
      </c>
      <c r="Y1672" s="116" t="e">
        <f t="shared" si="373"/>
        <v>#DIV/0!</v>
      </c>
      <c r="Z1672" s="180"/>
    </row>
    <row r="1673" spans="1:26">
      <c r="A1673" s="103"/>
      <c r="B1673" s="140" t="s">
        <v>126</v>
      </c>
      <c r="C1673" s="119"/>
      <c r="D1673" s="169">
        <f t="shared" ref="D1673:Q1673" si="374">SUM(D1674:D1676)</f>
        <v>0</v>
      </c>
      <c r="E1673" s="169">
        <f t="shared" si="374"/>
        <v>0</v>
      </c>
      <c r="F1673" s="169">
        <f t="shared" si="374"/>
        <v>123.5</v>
      </c>
      <c r="G1673" s="169">
        <f t="shared" si="374"/>
        <v>0</v>
      </c>
      <c r="H1673" s="169">
        <f t="shared" si="374"/>
        <v>123.5</v>
      </c>
      <c r="I1673" s="169">
        <f t="shared" si="374"/>
        <v>0</v>
      </c>
      <c r="J1673" s="169">
        <f t="shared" si="374"/>
        <v>0</v>
      </c>
      <c r="K1673" s="169">
        <f t="shared" si="374"/>
        <v>0</v>
      </c>
      <c r="L1673" s="169">
        <f t="shared" si="374"/>
        <v>125.5</v>
      </c>
      <c r="M1673" s="169">
        <f t="shared" si="374"/>
        <v>0</v>
      </c>
      <c r="N1673" s="169">
        <f t="shared" si="374"/>
        <v>125.5</v>
      </c>
      <c r="O1673" s="169">
        <f t="shared" si="374"/>
        <v>0</v>
      </c>
      <c r="P1673" s="169">
        <f t="shared" si="374"/>
        <v>125.5</v>
      </c>
      <c r="Q1673" s="169">
        <f t="shared" si="374"/>
        <v>0</v>
      </c>
      <c r="R1673" s="116">
        <f t="shared" si="367"/>
        <v>123.5</v>
      </c>
      <c r="S1673" s="116" t="e">
        <f t="shared" si="359"/>
        <v>#DIV/0!</v>
      </c>
      <c r="T1673" s="117">
        <f t="shared" si="368"/>
        <v>2</v>
      </c>
      <c r="U1673" s="117">
        <f t="shared" si="369"/>
        <v>101.61943319838056</v>
      </c>
      <c r="V1673" s="116">
        <f t="shared" si="370"/>
        <v>0</v>
      </c>
      <c r="W1673" s="116">
        <f t="shared" si="371"/>
        <v>100</v>
      </c>
      <c r="X1673" s="116">
        <f t="shared" si="372"/>
        <v>0</v>
      </c>
      <c r="Y1673" s="116">
        <f t="shared" si="373"/>
        <v>100</v>
      </c>
      <c r="Z1673" s="180"/>
    </row>
    <row r="1674" spans="1:26">
      <c r="A1674" s="103"/>
      <c r="B1674" s="118" t="s">
        <v>127</v>
      </c>
      <c r="C1674" s="119">
        <v>3111</v>
      </c>
      <c r="D1674" s="158">
        <f t="shared" ref="D1674:Q1676" si="375">SUM(D1569,D1604,D1639)</f>
        <v>0</v>
      </c>
      <c r="E1674" s="158">
        <f t="shared" si="375"/>
        <v>0</v>
      </c>
      <c r="F1674" s="158">
        <f t="shared" si="375"/>
        <v>0</v>
      </c>
      <c r="G1674" s="158">
        <f t="shared" si="375"/>
        <v>0</v>
      </c>
      <c r="H1674" s="158">
        <f t="shared" si="375"/>
        <v>0</v>
      </c>
      <c r="I1674" s="158">
        <f t="shared" si="375"/>
        <v>0</v>
      </c>
      <c r="J1674" s="158">
        <f t="shared" si="375"/>
        <v>0</v>
      </c>
      <c r="K1674" s="158">
        <f t="shared" si="375"/>
        <v>0</v>
      </c>
      <c r="L1674" s="158">
        <f t="shared" si="375"/>
        <v>0</v>
      </c>
      <c r="M1674" s="158">
        <f t="shared" si="375"/>
        <v>0</v>
      </c>
      <c r="N1674" s="158">
        <f t="shared" si="375"/>
        <v>0</v>
      </c>
      <c r="O1674" s="158">
        <f t="shared" si="375"/>
        <v>0</v>
      </c>
      <c r="P1674" s="158">
        <f t="shared" si="375"/>
        <v>0</v>
      </c>
      <c r="Q1674" s="158">
        <f t="shared" si="375"/>
        <v>0</v>
      </c>
      <c r="R1674" s="116">
        <f t="shared" si="367"/>
        <v>0</v>
      </c>
      <c r="S1674" s="116" t="e">
        <f t="shared" si="359"/>
        <v>#DIV/0!</v>
      </c>
      <c r="T1674" s="117">
        <f t="shared" si="368"/>
        <v>0</v>
      </c>
      <c r="U1674" s="117" t="e">
        <f t="shared" si="369"/>
        <v>#DIV/0!</v>
      </c>
      <c r="V1674" s="116">
        <f t="shared" si="370"/>
        <v>0</v>
      </c>
      <c r="W1674" s="116" t="e">
        <f t="shared" si="371"/>
        <v>#DIV/0!</v>
      </c>
      <c r="X1674" s="116">
        <f t="shared" si="372"/>
        <v>0</v>
      </c>
      <c r="Y1674" s="116" t="e">
        <f t="shared" si="373"/>
        <v>#DIV/0!</v>
      </c>
      <c r="Z1674" s="180"/>
    </row>
    <row r="1675" spans="1:26">
      <c r="A1675" s="103"/>
      <c r="B1675" s="118" t="s">
        <v>128</v>
      </c>
      <c r="C1675" s="119">
        <v>3112</v>
      </c>
      <c r="D1675" s="158">
        <f t="shared" si="375"/>
        <v>0</v>
      </c>
      <c r="E1675" s="158">
        <f t="shared" si="375"/>
        <v>0</v>
      </c>
      <c r="F1675" s="158">
        <f t="shared" si="375"/>
        <v>123.5</v>
      </c>
      <c r="G1675" s="158">
        <f t="shared" si="375"/>
        <v>0</v>
      </c>
      <c r="H1675" s="158">
        <f t="shared" si="375"/>
        <v>123.5</v>
      </c>
      <c r="I1675" s="158">
        <f t="shared" si="375"/>
        <v>0</v>
      </c>
      <c r="J1675" s="158">
        <f t="shared" si="375"/>
        <v>0</v>
      </c>
      <c r="K1675" s="158">
        <f t="shared" si="375"/>
        <v>0</v>
      </c>
      <c r="L1675" s="158">
        <f t="shared" si="375"/>
        <v>125.5</v>
      </c>
      <c r="M1675" s="158">
        <f t="shared" si="375"/>
        <v>0</v>
      </c>
      <c r="N1675" s="158">
        <f t="shared" si="375"/>
        <v>125.5</v>
      </c>
      <c r="O1675" s="158">
        <f t="shared" si="375"/>
        <v>0</v>
      </c>
      <c r="P1675" s="158">
        <f t="shared" si="375"/>
        <v>125.5</v>
      </c>
      <c r="Q1675" s="158">
        <f t="shared" si="375"/>
        <v>0</v>
      </c>
      <c r="R1675" s="116">
        <f t="shared" si="367"/>
        <v>123.5</v>
      </c>
      <c r="S1675" s="116" t="e">
        <f t="shared" si="359"/>
        <v>#DIV/0!</v>
      </c>
      <c r="T1675" s="117">
        <f t="shared" si="368"/>
        <v>2</v>
      </c>
      <c r="U1675" s="117">
        <f t="shared" si="369"/>
        <v>101.61943319838056</v>
      </c>
      <c r="V1675" s="116">
        <f t="shared" si="370"/>
        <v>0</v>
      </c>
      <c r="W1675" s="116">
        <f t="shared" si="371"/>
        <v>100</v>
      </c>
      <c r="X1675" s="116">
        <f t="shared" si="372"/>
        <v>0</v>
      </c>
      <c r="Y1675" s="116">
        <f t="shared" si="373"/>
        <v>100</v>
      </c>
      <c r="Z1675" s="180"/>
    </row>
    <row r="1676" spans="1:26">
      <c r="A1676" s="103"/>
      <c r="B1676" s="118" t="s">
        <v>129</v>
      </c>
      <c r="C1676" s="119">
        <v>3113</v>
      </c>
      <c r="D1676" s="158">
        <f t="shared" si="375"/>
        <v>0</v>
      </c>
      <c r="E1676" s="158">
        <f t="shared" si="375"/>
        <v>0</v>
      </c>
      <c r="F1676" s="158">
        <f t="shared" si="375"/>
        <v>0</v>
      </c>
      <c r="G1676" s="158">
        <f t="shared" si="375"/>
        <v>0</v>
      </c>
      <c r="H1676" s="158">
        <f t="shared" si="375"/>
        <v>0</v>
      </c>
      <c r="I1676" s="158">
        <f t="shared" si="375"/>
        <v>0</v>
      </c>
      <c r="J1676" s="158">
        <f t="shared" si="375"/>
        <v>0</v>
      </c>
      <c r="K1676" s="158">
        <f t="shared" si="375"/>
        <v>0</v>
      </c>
      <c r="L1676" s="158">
        <f t="shared" si="375"/>
        <v>0</v>
      </c>
      <c r="M1676" s="158">
        <f t="shared" si="375"/>
        <v>0</v>
      </c>
      <c r="N1676" s="158">
        <f t="shared" si="375"/>
        <v>0</v>
      </c>
      <c r="O1676" s="158">
        <f t="shared" si="375"/>
        <v>0</v>
      </c>
      <c r="P1676" s="158">
        <f t="shared" si="375"/>
        <v>0</v>
      </c>
      <c r="Q1676" s="158">
        <f t="shared" si="375"/>
        <v>0</v>
      </c>
      <c r="R1676" s="116">
        <f t="shared" si="367"/>
        <v>0</v>
      </c>
      <c r="S1676" s="116" t="e">
        <f t="shared" si="359"/>
        <v>#DIV/0!</v>
      </c>
      <c r="T1676" s="117">
        <f t="shared" si="368"/>
        <v>0</v>
      </c>
      <c r="U1676" s="117" t="e">
        <f t="shared" si="369"/>
        <v>#DIV/0!</v>
      </c>
      <c r="V1676" s="116">
        <f t="shared" si="370"/>
        <v>0</v>
      </c>
      <c r="W1676" s="116" t="e">
        <f t="shared" si="371"/>
        <v>#DIV/0!</v>
      </c>
      <c r="X1676" s="116">
        <f t="shared" si="372"/>
        <v>0</v>
      </c>
      <c r="Y1676" s="116" t="e">
        <f t="shared" si="373"/>
        <v>#DIV/0!</v>
      </c>
      <c r="Z1676" s="180"/>
    </row>
    <row r="1677" spans="1:26">
      <c r="A1677" s="103"/>
      <c r="B1677" s="181"/>
      <c r="C1677" s="154"/>
      <c r="D1677" s="120"/>
      <c r="E1677" s="120"/>
      <c r="F1677" s="120"/>
      <c r="G1677" s="120"/>
      <c r="H1677" s="120"/>
      <c r="I1677" s="120"/>
      <c r="J1677" s="120"/>
      <c r="K1677" s="120"/>
      <c r="L1677" s="120"/>
      <c r="M1677" s="120"/>
      <c r="N1677" s="120"/>
      <c r="O1677" s="120"/>
      <c r="P1677" s="120"/>
      <c r="Q1677" s="120"/>
      <c r="R1677" s="117"/>
      <c r="S1677" s="117"/>
      <c r="T1677" s="117"/>
      <c r="U1677" s="117"/>
      <c r="V1677" s="117"/>
      <c r="W1677" s="117"/>
      <c r="X1677" s="117"/>
      <c r="Y1677" s="117"/>
      <c r="Z1677" s="180"/>
    </row>
    <row r="1678" spans="1:26">
      <c r="L1678" s="97"/>
    </row>
    <row r="1679" spans="1:26">
      <c r="L1679" s="97"/>
    </row>
  </sheetData>
  <mergeCells count="21">
    <mergeCell ref="B5:Q5"/>
    <mergeCell ref="B6:Q6"/>
    <mergeCell ref="B7:Q7"/>
    <mergeCell ref="A9:A10"/>
    <mergeCell ref="B9:B10"/>
    <mergeCell ref="C9:C10"/>
    <mergeCell ref="D9:E9"/>
    <mergeCell ref="F9:G9"/>
    <mergeCell ref="H9:I9"/>
    <mergeCell ref="J9:K9"/>
    <mergeCell ref="X9:Y9"/>
    <mergeCell ref="D12:E12"/>
    <mergeCell ref="F12:G12"/>
    <mergeCell ref="H12:I12"/>
    <mergeCell ref="J12:K12"/>
    <mergeCell ref="L9:M9"/>
    <mergeCell ref="N9:O9"/>
    <mergeCell ref="P9:Q9"/>
    <mergeCell ref="R9:S9"/>
    <mergeCell ref="T9:U9"/>
    <mergeCell ref="V9:W9"/>
  </mergeCells>
  <pageMargins left="0.39370078740157483" right="0.39370078740157483" top="0.39370078740157483" bottom="0.39370078740157483" header="0.31496062992125984" footer="0.31496062992125984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Киреше</vt:lpstr>
      <vt:lpstr>Чыгаша</vt:lpstr>
      <vt:lpstr>Киреше!Заголовки_для_печати</vt:lpstr>
      <vt:lpstr>Чыгаша!Заголовки_для_печати</vt:lpstr>
      <vt:lpstr>Чыгаша!Область_печати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2025-07-03T03:05:52Z</cp:lastPrinted>
  <dcterms:created xsi:type="dcterms:W3CDTF">2025-06-23T11:50:42Z</dcterms:created>
  <dcterms:modified xsi:type="dcterms:W3CDTF">2025-07-04T05:00:42Z</dcterms:modified>
</cp:coreProperties>
</file>