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9 сессия\"/>
    </mc:Choice>
  </mc:AlternateContent>
  <bookViews>
    <workbookView xWindow="-120" yWindow="-120" windowWidth="29040" windowHeight="15840"/>
  </bookViews>
  <sheets>
    <sheet name="Т2 Киреше 2024-2026" sheetId="2" r:id="rId1"/>
    <sheet name="Т2 Свод 2024-2026" sheetId="3" r:id="rId2"/>
  </sheets>
  <externalReferences>
    <externalReference r:id="rId3"/>
    <externalReference r:id="rId4"/>
  </externalReferences>
  <definedNames>
    <definedName name="_xlnm.Print_Titles" localSheetId="1">'Т2 Свод 2024-2026'!$10:$12</definedName>
    <definedName name="об">[1]объяс.Iполугод.!#REF!</definedName>
    <definedName name="_xlnm.Print_Area" localSheetId="0">'Т2 Киреше 2024-2026'!$A$1:$U$65</definedName>
    <definedName name="_xlnm.Print_Area" localSheetId="1">'Т2 Свод 2024-2026'!$A$1:$AC$1518</definedName>
    <definedName name="ололо">[2]объяс.Iполугод.!#REF!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17" i="3" l="1"/>
  <c r="T1517" i="3"/>
  <c r="S1517" i="3"/>
  <c r="R1517" i="3"/>
  <c r="Q1517" i="3"/>
  <c r="P1517" i="3"/>
  <c r="O1517" i="3"/>
  <c r="N1517" i="3"/>
  <c r="M1517" i="3"/>
  <c r="L1517" i="3"/>
  <c r="K1517" i="3"/>
  <c r="J1517" i="3"/>
  <c r="I1517" i="3"/>
  <c r="H1517" i="3"/>
  <c r="G1517" i="3"/>
  <c r="F1517" i="3"/>
  <c r="E1517" i="3"/>
  <c r="D1517" i="3"/>
  <c r="U1516" i="3"/>
  <c r="T1516" i="3"/>
  <c r="S1516" i="3"/>
  <c r="R1516" i="3"/>
  <c r="Q1516" i="3"/>
  <c r="P1516" i="3"/>
  <c r="O1516" i="3"/>
  <c r="N1516" i="3"/>
  <c r="M1516" i="3"/>
  <c r="L1516" i="3"/>
  <c r="K1516" i="3"/>
  <c r="J1516" i="3"/>
  <c r="I1516" i="3"/>
  <c r="H1516" i="3"/>
  <c r="G1516" i="3"/>
  <c r="F1516" i="3"/>
  <c r="E1516" i="3"/>
  <c r="D1516" i="3"/>
  <c r="W1515" i="3"/>
  <c r="U1515" i="3"/>
  <c r="T1515" i="3"/>
  <c r="AC1515" i="3" s="1"/>
  <c r="S1515" i="3"/>
  <c r="R1515" i="3"/>
  <c r="Q1515" i="3"/>
  <c r="P1515" i="3"/>
  <c r="O1515" i="3"/>
  <c r="N1515" i="3"/>
  <c r="Z1515" i="3" s="1"/>
  <c r="M1515" i="3"/>
  <c r="L1515" i="3"/>
  <c r="K1515" i="3"/>
  <c r="J1515" i="3"/>
  <c r="I1515" i="3"/>
  <c r="H1515" i="3"/>
  <c r="G1515" i="3"/>
  <c r="F1515" i="3"/>
  <c r="E1515" i="3"/>
  <c r="D1515" i="3"/>
  <c r="U1513" i="3"/>
  <c r="T1513" i="3"/>
  <c r="S1513" i="3"/>
  <c r="R1513" i="3"/>
  <c r="Q1513" i="3"/>
  <c r="P1513" i="3"/>
  <c r="O1513" i="3"/>
  <c r="N1513" i="3"/>
  <c r="M1513" i="3"/>
  <c r="L1513" i="3"/>
  <c r="K1513" i="3"/>
  <c r="J1513" i="3"/>
  <c r="I1513" i="3"/>
  <c r="H1513" i="3"/>
  <c r="G1513" i="3"/>
  <c r="F1513" i="3"/>
  <c r="E1513" i="3"/>
  <c r="D1513" i="3"/>
  <c r="U1512" i="3"/>
  <c r="T1512" i="3"/>
  <c r="S1512" i="3"/>
  <c r="R1512" i="3"/>
  <c r="Q1512" i="3"/>
  <c r="P1512" i="3"/>
  <c r="O1512" i="3"/>
  <c r="N1512" i="3"/>
  <c r="M1512" i="3"/>
  <c r="L1512" i="3"/>
  <c r="W1512" i="3" s="1"/>
  <c r="K1512" i="3"/>
  <c r="J1512" i="3"/>
  <c r="I1512" i="3"/>
  <c r="H1512" i="3"/>
  <c r="G1512" i="3"/>
  <c r="F1512" i="3"/>
  <c r="E1512" i="3"/>
  <c r="D1512" i="3"/>
  <c r="U1511" i="3"/>
  <c r="T1511" i="3"/>
  <c r="S1511" i="3"/>
  <c r="R1511" i="3"/>
  <c r="Q1511" i="3"/>
  <c r="P1511" i="3"/>
  <c r="O1511" i="3"/>
  <c r="N1511" i="3"/>
  <c r="Y1511" i="3" s="1"/>
  <c r="M1511" i="3"/>
  <c r="L1511" i="3"/>
  <c r="K1511" i="3"/>
  <c r="J1511" i="3"/>
  <c r="I1511" i="3"/>
  <c r="H1511" i="3"/>
  <c r="G1511" i="3"/>
  <c r="F1511" i="3"/>
  <c r="E1511" i="3"/>
  <c r="D1511" i="3"/>
  <c r="X1510" i="3"/>
  <c r="W1510" i="3"/>
  <c r="U1510" i="3"/>
  <c r="T1510" i="3"/>
  <c r="AC1510" i="3" s="1"/>
  <c r="S1510" i="3"/>
  <c r="R1510" i="3"/>
  <c r="Q1510" i="3"/>
  <c r="P1510" i="3"/>
  <c r="O1510" i="3"/>
  <c r="N1510" i="3"/>
  <c r="M1510" i="3"/>
  <c r="L1510" i="3"/>
  <c r="K1510" i="3"/>
  <c r="J1510" i="3"/>
  <c r="I1510" i="3"/>
  <c r="H1510" i="3"/>
  <c r="G1510" i="3"/>
  <c r="F1510" i="3"/>
  <c r="E1510" i="3"/>
  <c r="D1510" i="3"/>
  <c r="U1509" i="3"/>
  <c r="T1509" i="3"/>
  <c r="S1509" i="3"/>
  <c r="R1509" i="3"/>
  <c r="Q1509" i="3"/>
  <c r="P1509" i="3"/>
  <c r="O1509" i="3"/>
  <c r="N1509" i="3"/>
  <c r="M1509" i="3"/>
  <c r="L1509" i="3"/>
  <c r="W1509" i="3" s="1"/>
  <c r="K1509" i="3"/>
  <c r="J1509" i="3"/>
  <c r="I1509" i="3"/>
  <c r="H1509" i="3"/>
  <c r="G1509" i="3"/>
  <c r="F1509" i="3"/>
  <c r="E1509" i="3"/>
  <c r="D1509" i="3"/>
  <c r="U1508" i="3"/>
  <c r="T1508" i="3"/>
  <c r="S1508" i="3"/>
  <c r="R1508" i="3"/>
  <c r="AA1508" i="3" s="1"/>
  <c r="Q1508" i="3"/>
  <c r="P1508" i="3"/>
  <c r="O1508" i="3"/>
  <c r="N1508" i="3"/>
  <c r="M1508" i="3"/>
  <c r="L1508" i="3"/>
  <c r="V1508" i="3" s="1"/>
  <c r="K1508" i="3"/>
  <c r="J1508" i="3"/>
  <c r="I1508" i="3"/>
  <c r="H1508" i="3"/>
  <c r="G1508" i="3"/>
  <c r="F1508" i="3"/>
  <c r="E1508" i="3"/>
  <c r="D1508" i="3"/>
  <c r="U1507" i="3"/>
  <c r="T1507" i="3"/>
  <c r="AC1507" i="3" s="1"/>
  <c r="S1507" i="3"/>
  <c r="R1507" i="3"/>
  <c r="Q1507" i="3"/>
  <c r="P1507" i="3"/>
  <c r="O1507" i="3"/>
  <c r="N1507" i="3"/>
  <c r="AA1507" i="3" s="1"/>
  <c r="M1507" i="3"/>
  <c r="L1507" i="3"/>
  <c r="K1507" i="3"/>
  <c r="J1507" i="3"/>
  <c r="I1507" i="3"/>
  <c r="H1507" i="3"/>
  <c r="G1507" i="3"/>
  <c r="F1507" i="3"/>
  <c r="E1507" i="3"/>
  <c r="D1507" i="3"/>
  <c r="U1506" i="3"/>
  <c r="T1506" i="3"/>
  <c r="S1506" i="3"/>
  <c r="R1506" i="3"/>
  <c r="Q1506" i="3"/>
  <c r="P1506" i="3"/>
  <c r="O1506" i="3"/>
  <c r="N1506" i="3"/>
  <c r="Y1506" i="3" s="1"/>
  <c r="M1506" i="3"/>
  <c r="L1506" i="3"/>
  <c r="K1506" i="3"/>
  <c r="J1506" i="3"/>
  <c r="I1506" i="3"/>
  <c r="I1503" i="3" s="1"/>
  <c r="H1506" i="3"/>
  <c r="G1506" i="3"/>
  <c r="F1506" i="3"/>
  <c r="E1506" i="3"/>
  <c r="D1506" i="3"/>
  <c r="Y1505" i="3"/>
  <c r="U1505" i="3"/>
  <c r="T1505" i="3"/>
  <c r="S1505" i="3"/>
  <c r="R1505" i="3"/>
  <c r="AA1505" i="3" s="1"/>
  <c r="Q1505" i="3"/>
  <c r="P1505" i="3"/>
  <c r="O1505" i="3"/>
  <c r="N1505" i="3"/>
  <c r="M1505" i="3"/>
  <c r="L1505" i="3"/>
  <c r="L1503" i="3" s="1"/>
  <c r="K1505" i="3"/>
  <c r="J1505" i="3"/>
  <c r="I1505" i="3"/>
  <c r="H1505" i="3"/>
  <c r="G1505" i="3"/>
  <c r="F1505" i="3"/>
  <c r="E1505" i="3"/>
  <c r="D1505" i="3"/>
  <c r="W1504" i="3"/>
  <c r="U1504" i="3"/>
  <c r="T1504" i="3"/>
  <c r="AC1504" i="3" s="1"/>
  <c r="S1504" i="3"/>
  <c r="R1504" i="3"/>
  <c r="Q1504" i="3"/>
  <c r="P1504" i="3"/>
  <c r="O1504" i="3"/>
  <c r="N1504" i="3"/>
  <c r="X1504" i="3" s="1"/>
  <c r="M1504" i="3"/>
  <c r="L1504" i="3"/>
  <c r="K1504" i="3"/>
  <c r="J1504" i="3"/>
  <c r="I1504" i="3"/>
  <c r="H1504" i="3"/>
  <c r="G1504" i="3"/>
  <c r="F1504" i="3"/>
  <c r="E1504" i="3"/>
  <c r="D1504" i="3"/>
  <c r="U1502" i="3"/>
  <c r="T1502" i="3"/>
  <c r="S1502" i="3"/>
  <c r="R1502" i="3"/>
  <c r="Q1502" i="3"/>
  <c r="P1502" i="3"/>
  <c r="O1502" i="3"/>
  <c r="N1502" i="3"/>
  <c r="M1502" i="3"/>
  <c r="L1502" i="3"/>
  <c r="W1502" i="3" s="1"/>
  <c r="K1502" i="3"/>
  <c r="J1502" i="3"/>
  <c r="I1502" i="3"/>
  <c r="H1502" i="3"/>
  <c r="G1502" i="3"/>
  <c r="F1502" i="3"/>
  <c r="E1502" i="3"/>
  <c r="D1502" i="3"/>
  <c r="AA1501" i="3"/>
  <c r="U1501" i="3"/>
  <c r="T1501" i="3"/>
  <c r="S1501" i="3"/>
  <c r="R1501" i="3"/>
  <c r="Q1501" i="3"/>
  <c r="P1501" i="3"/>
  <c r="O1501" i="3"/>
  <c r="N1501" i="3"/>
  <c r="M1501" i="3"/>
  <c r="L1501" i="3"/>
  <c r="K1501" i="3"/>
  <c r="J1501" i="3"/>
  <c r="I1501" i="3"/>
  <c r="H1501" i="3"/>
  <c r="G1501" i="3"/>
  <c r="F1501" i="3"/>
  <c r="W1501" i="3" s="1"/>
  <c r="E1501" i="3"/>
  <c r="D1501" i="3"/>
  <c r="U1500" i="3"/>
  <c r="T1500" i="3"/>
  <c r="AC1500" i="3" s="1"/>
  <c r="S1500" i="3"/>
  <c r="R1500" i="3"/>
  <c r="AB1500" i="3" s="1"/>
  <c r="Q1500" i="3"/>
  <c r="P1500" i="3"/>
  <c r="O1500" i="3"/>
  <c r="N1500" i="3"/>
  <c r="M1500" i="3"/>
  <c r="L1500" i="3"/>
  <c r="W1500" i="3" s="1"/>
  <c r="K1500" i="3"/>
  <c r="J1500" i="3"/>
  <c r="I1500" i="3"/>
  <c r="H1500" i="3"/>
  <c r="Y1500" i="3" s="1"/>
  <c r="G1500" i="3"/>
  <c r="F1500" i="3"/>
  <c r="E1500" i="3"/>
  <c r="D1500" i="3"/>
  <c r="W1499" i="3"/>
  <c r="U1499" i="3"/>
  <c r="T1499" i="3"/>
  <c r="S1499" i="3"/>
  <c r="R1499" i="3"/>
  <c r="Q1499" i="3"/>
  <c r="P1499" i="3"/>
  <c r="O1499" i="3"/>
  <c r="N1499" i="3"/>
  <c r="Y1499" i="3" s="1"/>
  <c r="M1499" i="3"/>
  <c r="L1499" i="3"/>
  <c r="K1499" i="3"/>
  <c r="J1499" i="3"/>
  <c r="I1499" i="3"/>
  <c r="H1499" i="3"/>
  <c r="G1499" i="3"/>
  <c r="F1499" i="3"/>
  <c r="E1499" i="3"/>
  <c r="D1499" i="3"/>
  <c r="U1498" i="3"/>
  <c r="T1498" i="3"/>
  <c r="S1498" i="3"/>
  <c r="R1498" i="3"/>
  <c r="Q1498" i="3"/>
  <c r="P1498" i="3"/>
  <c r="O1498" i="3"/>
  <c r="N1498" i="3"/>
  <c r="Y1498" i="3" s="1"/>
  <c r="M1498" i="3"/>
  <c r="L1498" i="3"/>
  <c r="K1498" i="3"/>
  <c r="J1498" i="3"/>
  <c r="I1498" i="3"/>
  <c r="H1498" i="3"/>
  <c r="G1498" i="3"/>
  <c r="F1498" i="3"/>
  <c r="E1498" i="3"/>
  <c r="D1498" i="3"/>
  <c r="X1497" i="3"/>
  <c r="W1497" i="3"/>
  <c r="U1497" i="3"/>
  <c r="T1497" i="3"/>
  <c r="AC1497" i="3" s="1"/>
  <c r="S1497" i="3"/>
  <c r="R1497" i="3"/>
  <c r="Q1497" i="3"/>
  <c r="P1497" i="3"/>
  <c r="O1497" i="3"/>
  <c r="N1497" i="3"/>
  <c r="AA1497" i="3" s="1"/>
  <c r="M1497" i="3"/>
  <c r="L1497" i="3"/>
  <c r="K1497" i="3"/>
  <c r="J1497" i="3"/>
  <c r="I1497" i="3"/>
  <c r="H1497" i="3"/>
  <c r="G1497" i="3"/>
  <c r="F1497" i="3"/>
  <c r="E1497" i="3"/>
  <c r="D1497" i="3"/>
  <c r="U1496" i="3"/>
  <c r="T1496" i="3"/>
  <c r="AC1496" i="3" s="1"/>
  <c r="S1496" i="3"/>
  <c r="S1492" i="3" s="1"/>
  <c r="R1496" i="3"/>
  <c r="Q1496" i="3"/>
  <c r="P1496" i="3"/>
  <c r="O1496" i="3"/>
  <c r="N1496" i="3"/>
  <c r="M1496" i="3"/>
  <c r="K1496" i="3"/>
  <c r="J1496" i="3"/>
  <c r="I1496" i="3"/>
  <c r="H1496" i="3"/>
  <c r="Y1496" i="3" s="1"/>
  <c r="G1496" i="3"/>
  <c r="E1496" i="3"/>
  <c r="D1496" i="3"/>
  <c r="V1495" i="3"/>
  <c r="U1495" i="3"/>
  <c r="T1495" i="3"/>
  <c r="S1495" i="3"/>
  <c r="R1495" i="3"/>
  <c r="AA1495" i="3" s="1"/>
  <c r="Q1495" i="3"/>
  <c r="P1495" i="3"/>
  <c r="O1495" i="3"/>
  <c r="N1495" i="3"/>
  <c r="Y1495" i="3" s="1"/>
  <c r="M1495" i="3"/>
  <c r="L1495" i="3"/>
  <c r="K1495" i="3"/>
  <c r="J1495" i="3"/>
  <c r="I1495" i="3"/>
  <c r="H1495" i="3"/>
  <c r="G1495" i="3"/>
  <c r="F1495" i="3"/>
  <c r="E1495" i="3"/>
  <c r="D1495" i="3"/>
  <c r="X1494" i="3"/>
  <c r="U1494" i="3"/>
  <c r="T1494" i="3"/>
  <c r="S1494" i="3"/>
  <c r="R1494" i="3"/>
  <c r="AB1494" i="3" s="1"/>
  <c r="Q1494" i="3"/>
  <c r="P1494" i="3"/>
  <c r="O1494" i="3"/>
  <c r="N1494" i="3"/>
  <c r="Y1494" i="3" s="1"/>
  <c r="M1494" i="3"/>
  <c r="L1494" i="3"/>
  <c r="K1494" i="3"/>
  <c r="J1494" i="3"/>
  <c r="I1494" i="3"/>
  <c r="H1494" i="3"/>
  <c r="G1494" i="3"/>
  <c r="F1494" i="3"/>
  <c r="E1494" i="3"/>
  <c r="D1494" i="3"/>
  <c r="U1493" i="3"/>
  <c r="T1493" i="3"/>
  <c r="S1493" i="3"/>
  <c r="R1493" i="3"/>
  <c r="Q1493" i="3"/>
  <c r="P1493" i="3"/>
  <c r="O1493" i="3"/>
  <c r="N1493" i="3"/>
  <c r="M1493" i="3"/>
  <c r="L1493" i="3"/>
  <c r="K1493" i="3"/>
  <c r="J1493" i="3"/>
  <c r="J1492" i="3" s="1"/>
  <c r="I1493" i="3"/>
  <c r="H1493" i="3"/>
  <c r="G1493" i="3"/>
  <c r="F1493" i="3"/>
  <c r="E1493" i="3"/>
  <c r="D1493" i="3"/>
  <c r="D1492" i="3" s="1"/>
  <c r="W1491" i="3"/>
  <c r="U1491" i="3"/>
  <c r="T1491" i="3"/>
  <c r="AC1491" i="3" s="1"/>
  <c r="S1491" i="3"/>
  <c r="R1491" i="3"/>
  <c r="Q1491" i="3"/>
  <c r="P1491" i="3"/>
  <c r="O1491" i="3"/>
  <c r="N1491" i="3"/>
  <c r="M1491" i="3"/>
  <c r="L1491" i="3"/>
  <c r="K1491" i="3"/>
  <c r="J1491" i="3"/>
  <c r="I1491" i="3"/>
  <c r="H1491" i="3"/>
  <c r="G1491" i="3"/>
  <c r="F1491" i="3"/>
  <c r="E1491" i="3"/>
  <c r="D1491" i="3"/>
  <c r="W1490" i="3"/>
  <c r="U1490" i="3"/>
  <c r="T1490" i="3"/>
  <c r="S1490" i="3"/>
  <c r="R1490" i="3"/>
  <c r="AC1490" i="3" s="1"/>
  <c r="Q1490" i="3"/>
  <c r="P1490" i="3"/>
  <c r="O1490" i="3"/>
  <c r="N1490" i="3"/>
  <c r="Y1490" i="3" s="1"/>
  <c r="M1490" i="3"/>
  <c r="L1490" i="3"/>
  <c r="K1490" i="3"/>
  <c r="J1490" i="3"/>
  <c r="I1490" i="3"/>
  <c r="H1490" i="3"/>
  <c r="G1490" i="3"/>
  <c r="F1490" i="3"/>
  <c r="E1490" i="3"/>
  <c r="D1490" i="3"/>
  <c r="U1489" i="3"/>
  <c r="T1489" i="3"/>
  <c r="AC1489" i="3" s="1"/>
  <c r="S1489" i="3"/>
  <c r="R1489" i="3"/>
  <c r="Q1489" i="3"/>
  <c r="P1489" i="3"/>
  <c r="O1489" i="3"/>
  <c r="N1489" i="3"/>
  <c r="Z1489" i="3" s="1"/>
  <c r="M1489" i="3"/>
  <c r="L1489" i="3"/>
  <c r="K1489" i="3"/>
  <c r="J1489" i="3"/>
  <c r="I1489" i="3"/>
  <c r="H1489" i="3"/>
  <c r="G1489" i="3"/>
  <c r="E1489" i="3"/>
  <c r="D1489" i="3"/>
  <c r="U1488" i="3"/>
  <c r="T1488" i="3"/>
  <c r="S1488" i="3"/>
  <c r="R1488" i="3"/>
  <c r="Q1488" i="3"/>
  <c r="P1488" i="3"/>
  <c r="O1488" i="3"/>
  <c r="N1488" i="3"/>
  <c r="M1488" i="3"/>
  <c r="L1488" i="3"/>
  <c r="K1488" i="3"/>
  <c r="J1488" i="3"/>
  <c r="I1488" i="3"/>
  <c r="H1488" i="3"/>
  <c r="G1488" i="3"/>
  <c r="E1488" i="3"/>
  <c r="D1488" i="3"/>
  <c r="W1487" i="3"/>
  <c r="U1487" i="3"/>
  <c r="T1487" i="3"/>
  <c r="S1487" i="3"/>
  <c r="R1487" i="3"/>
  <c r="AC1487" i="3" s="1"/>
  <c r="Q1487" i="3"/>
  <c r="P1487" i="3"/>
  <c r="O1487" i="3"/>
  <c r="N1487" i="3"/>
  <c r="M1487" i="3"/>
  <c r="L1487" i="3"/>
  <c r="K1487" i="3"/>
  <c r="J1487" i="3"/>
  <c r="I1487" i="3"/>
  <c r="H1487" i="3"/>
  <c r="G1487" i="3"/>
  <c r="F1487" i="3"/>
  <c r="E1487" i="3"/>
  <c r="D1487" i="3"/>
  <c r="V1486" i="3"/>
  <c r="U1486" i="3"/>
  <c r="T1486" i="3"/>
  <c r="S1486" i="3"/>
  <c r="R1486" i="3"/>
  <c r="AA1486" i="3" s="1"/>
  <c r="Q1486" i="3"/>
  <c r="P1486" i="3"/>
  <c r="O1486" i="3"/>
  <c r="N1486" i="3"/>
  <c r="Y1486" i="3" s="1"/>
  <c r="M1486" i="3"/>
  <c r="L1486" i="3"/>
  <c r="K1486" i="3"/>
  <c r="J1486" i="3"/>
  <c r="I1486" i="3"/>
  <c r="H1486" i="3"/>
  <c r="G1486" i="3"/>
  <c r="F1486" i="3"/>
  <c r="E1486" i="3"/>
  <c r="D1486" i="3"/>
  <c r="AC1482" i="3"/>
  <c r="AB1482" i="3"/>
  <c r="AA1482" i="3"/>
  <c r="Z1482" i="3"/>
  <c r="Y1482" i="3"/>
  <c r="X1482" i="3"/>
  <c r="W1482" i="3"/>
  <c r="V1482" i="3"/>
  <c r="AC1481" i="3"/>
  <c r="AB1481" i="3"/>
  <c r="AA1481" i="3"/>
  <c r="Z1481" i="3"/>
  <c r="Y1481" i="3"/>
  <c r="X1481" i="3"/>
  <c r="W1481" i="3"/>
  <c r="V1481" i="3"/>
  <c r="AC1480" i="3"/>
  <c r="AB1480" i="3"/>
  <c r="AA1480" i="3"/>
  <c r="Z1480" i="3"/>
  <c r="Y1480" i="3"/>
  <c r="X1480" i="3"/>
  <c r="W1480" i="3"/>
  <c r="V1480" i="3"/>
  <c r="Y1479" i="3"/>
  <c r="U1479" i="3"/>
  <c r="T1479" i="3"/>
  <c r="S1479" i="3"/>
  <c r="R1479" i="3"/>
  <c r="AC1479" i="3" s="1"/>
  <c r="Q1479" i="3"/>
  <c r="P1479" i="3"/>
  <c r="O1479" i="3"/>
  <c r="N1479" i="3"/>
  <c r="M1479" i="3"/>
  <c r="L1479" i="3"/>
  <c r="W1479" i="3" s="1"/>
  <c r="K1479" i="3"/>
  <c r="J1479" i="3"/>
  <c r="I1479" i="3"/>
  <c r="H1479" i="3"/>
  <c r="G1479" i="3"/>
  <c r="F1479" i="3"/>
  <c r="E1479" i="3"/>
  <c r="D1479" i="3"/>
  <c r="AC1478" i="3"/>
  <c r="AB1478" i="3"/>
  <c r="AA1478" i="3"/>
  <c r="Z1478" i="3"/>
  <c r="Y1478" i="3"/>
  <c r="X1478" i="3"/>
  <c r="W1478" i="3"/>
  <c r="V1478" i="3"/>
  <c r="AC1477" i="3"/>
  <c r="AB1477" i="3"/>
  <c r="AA1477" i="3"/>
  <c r="Z1477" i="3"/>
  <c r="Y1477" i="3"/>
  <c r="X1477" i="3"/>
  <c r="W1477" i="3"/>
  <c r="V1477" i="3"/>
  <c r="AC1476" i="3"/>
  <c r="AB1476" i="3"/>
  <c r="AA1476" i="3"/>
  <c r="Z1476" i="3"/>
  <c r="Y1476" i="3"/>
  <c r="X1476" i="3"/>
  <c r="W1476" i="3"/>
  <c r="V1476" i="3"/>
  <c r="AC1475" i="3"/>
  <c r="AB1475" i="3"/>
  <c r="AA1475" i="3"/>
  <c r="Z1475" i="3"/>
  <c r="Y1475" i="3"/>
  <c r="X1475" i="3"/>
  <c r="W1475" i="3"/>
  <c r="V1475" i="3"/>
  <c r="AC1474" i="3"/>
  <c r="AB1474" i="3"/>
  <c r="AA1474" i="3"/>
  <c r="Z1474" i="3"/>
  <c r="Y1474" i="3"/>
  <c r="X1474" i="3"/>
  <c r="W1474" i="3"/>
  <c r="V1474" i="3"/>
  <c r="AC1473" i="3"/>
  <c r="AB1473" i="3"/>
  <c r="AA1473" i="3"/>
  <c r="Z1473" i="3"/>
  <c r="Y1473" i="3"/>
  <c r="X1473" i="3"/>
  <c r="W1473" i="3"/>
  <c r="V1473" i="3"/>
  <c r="AC1472" i="3"/>
  <c r="AB1472" i="3"/>
  <c r="AA1472" i="3"/>
  <c r="Z1472" i="3"/>
  <c r="Y1472" i="3"/>
  <c r="X1472" i="3"/>
  <c r="W1472" i="3"/>
  <c r="V1472" i="3"/>
  <c r="AC1471" i="3"/>
  <c r="AB1471" i="3"/>
  <c r="AA1471" i="3"/>
  <c r="Z1471" i="3"/>
  <c r="Y1471" i="3"/>
  <c r="X1471" i="3"/>
  <c r="W1471" i="3"/>
  <c r="V1471" i="3"/>
  <c r="AC1470" i="3"/>
  <c r="AB1470" i="3"/>
  <c r="AA1470" i="3"/>
  <c r="Z1470" i="3"/>
  <c r="Y1470" i="3"/>
  <c r="X1470" i="3"/>
  <c r="W1470" i="3"/>
  <c r="V1470" i="3"/>
  <c r="AC1469" i="3"/>
  <c r="AB1469" i="3"/>
  <c r="AA1469" i="3"/>
  <c r="Z1469" i="3"/>
  <c r="Y1469" i="3"/>
  <c r="X1469" i="3"/>
  <c r="W1469" i="3"/>
  <c r="V1469" i="3"/>
  <c r="AC1467" i="3"/>
  <c r="AB1467" i="3"/>
  <c r="AA1467" i="3"/>
  <c r="Z1467" i="3"/>
  <c r="Y1467" i="3"/>
  <c r="X1467" i="3"/>
  <c r="W1467" i="3"/>
  <c r="V1467" i="3"/>
  <c r="AC1466" i="3"/>
  <c r="AB1466" i="3"/>
  <c r="AA1466" i="3"/>
  <c r="Z1466" i="3"/>
  <c r="Y1466" i="3"/>
  <c r="X1466" i="3"/>
  <c r="W1466" i="3"/>
  <c r="V1466" i="3"/>
  <c r="AC1465" i="3"/>
  <c r="AB1465" i="3"/>
  <c r="AA1465" i="3"/>
  <c r="Z1465" i="3"/>
  <c r="Y1465" i="3"/>
  <c r="X1465" i="3"/>
  <c r="W1465" i="3"/>
  <c r="V1465" i="3"/>
  <c r="AC1464" i="3"/>
  <c r="AB1464" i="3"/>
  <c r="AA1464" i="3"/>
  <c r="Z1464" i="3"/>
  <c r="Y1464" i="3"/>
  <c r="X1464" i="3"/>
  <c r="W1464" i="3"/>
  <c r="V1464" i="3"/>
  <c r="AC1463" i="3"/>
  <c r="AB1463" i="3"/>
  <c r="AA1463" i="3"/>
  <c r="Z1463" i="3"/>
  <c r="Y1463" i="3"/>
  <c r="X1463" i="3"/>
  <c r="W1463" i="3"/>
  <c r="V1463" i="3"/>
  <c r="AC1462" i="3"/>
  <c r="AB1462" i="3"/>
  <c r="AA1462" i="3"/>
  <c r="Z1462" i="3"/>
  <c r="Y1462" i="3"/>
  <c r="X1462" i="3"/>
  <c r="W1462" i="3"/>
  <c r="V1462" i="3"/>
  <c r="AC1461" i="3"/>
  <c r="AB1461" i="3"/>
  <c r="AA1461" i="3"/>
  <c r="Z1461" i="3"/>
  <c r="Y1461" i="3"/>
  <c r="X1461" i="3"/>
  <c r="F1461" i="3"/>
  <c r="AC1460" i="3"/>
  <c r="AB1460" i="3"/>
  <c r="AA1460" i="3"/>
  <c r="Z1460" i="3"/>
  <c r="Y1460" i="3"/>
  <c r="X1460" i="3"/>
  <c r="W1460" i="3"/>
  <c r="V1460" i="3"/>
  <c r="AC1459" i="3"/>
  <c r="AB1459" i="3"/>
  <c r="AA1459" i="3"/>
  <c r="Z1459" i="3"/>
  <c r="Y1459" i="3"/>
  <c r="X1459" i="3"/>
  <c r="W1459" i="3"/>
  <c r="V1459" i="3"/>
  <c r="AC1458" i="3"/>
  <c r="AB1458" i="3"/>
  <c r="AA1458" i="3"/>
  <c r="Z1458" i="3"/>
  <c r="Y1458" i="3"/>
  <c r="X1458" i="3"/>
  <c r="W1458" i="3"/>
  <c r="V1458" i="3"/>
  <c r="U1457" i="3"/>
  <c r="T1457" i="3"/>
  <c r="S1457" i="3"/>
  <c r="R1457" i="3"/>
  <c r="Q1457" i="3"/>
  <c r="P1457" i="3"/>
  <c r="O1457" i="3"/>
  <c r="N1457" i="3"/>
  <c r="N1450" i="3" s="1"/>
  <c r="M1457" i="3"/>
  <c r="L1457" i="3"/>
  <c r="K1457" i="3"/>
  <c r="J1457" i="3"/>
  <c r="I1457" i="3"/>
  <c r="H1457" i="3"/>
  <c r="H1450" i="3" s="1"/>
  <c r="G1457" i="3"/>
  <c r="E1457" i="3"/>
  <c r="D1457" i="3"/>
  <c r="D1450" i="3" s="1"/>
  <c r="AC1456" i="3"/>
  <c r="AB1456" i="3"/>
  <c r="AA1456" i="3"/>
  <c r="Z1456" i="3"/>
  <c r="Y1456" i="3"/>
  <c r="X1456" i="3"/>
  <c r="W1456" i="3"/>
  <c r="V1456" i="3"/>
  <c r="AC1455" i="3"/>
  <c r="AB1455" i="3"/>
  <c r="AA1455" i="3"/>
  <c r="Z1455" i="3"/>
  <c r="Y1455" i="3"/>
  <c r="X1455" i="3"/>
  <c r="W1455" i="3"/>
  <c r="V1455" i="3"/>
  <c r="AC1454" i="3"/>
  <c r="AB1454" i="3"/>
  <c r="AA1454" i="3"/>
  <c r="Z1454" i="3"/>
  <c r="Y1454" i="3"/>
  <c r="X1454" i="3"/>
  <c r="F1454" i="3"/>
  <c r="V1454" i="3" s="1"/>
  <c r="AC1453" i="3"/>
  <c r="AB1453" i="3"/>
  <c r="AA1453" i="3"/>
  <c r="Z1453" i="3"/>
  <c r="Y1453" i="3"/>
  <c r="X1453" i="3"/>
  <c r="F1453" i="3"/>
  <c r="AC1452" i="3"/>
  <c r="AB1452" i="3"/>
  <c r="AA1452" i="3"/>
  <c r="Z1452" i="3"/>
  <c r="Y1452" i="3"/>
  <c r="X1452" i="3"/>
  <c r="W1452" i="3"/>
  <c r="V1452" i="3"/>
  <c r="AC1451" i="3"/>
  <c r="AB1451" i="3"/>
  <c r="AA1451" i="3"/>
  <c r="Z1451" i="3"/>
  <c r="Y1451" i="3"/>
  <c r="X1451" i="3"/>
  <c r="W1451" i="3"/>
  <c r="V1451" i="3"/>
  <c r="P1450" i="3"/>
  <c r="J1450" i="3"/>
  <c r="AC1447" i="3"/>
  <c r="AB1447" i="3"/>
  <c r="AA1447" i="3"/>
  <c r="Z1447" i="3"/>
  <c r="Y1447" i="3"/>
  <c r="X1447" i="3"/>
  <c r="W1447" i="3"/>
  <c r="V1447" i="3"/>
  <c r="AC1446" i="3"/>
  <c r="AB1446" i="3"/>
  <c r="AA1446" i="3"/>
  <c r="Z1446" i="3"/>
  <c r="Y1446" i="3"/>
  <c r="X1446" i="3"/>
  <c r="W1446" i="3"/>
  <c r="V1446" i="3"/>
  <c r="AC1445" i="3"/>
  <c r="AB1445" i="3"/>
  <c r="AA1445" i="3"/>
  <c r="Z1445" i="3"/>
  <c r="Y1445" i="3"/>
  <c r="X1445" i="3"/>
  <c r="W1445" i="3"/>
  <c r="V1445" i="3"/>
  <c r="U1444" i="3"/>
  <c r="T1444" i="3"/>
  <c r="S1444" i="3"/>
  <c r="R1444" i="3"/>
  <c r="Q1444" i="3"/>
  <c r="P1444" i="3"/>
  <c r="O1444" i="3"/>
  <c r="N1444" i="3"/>
  <c r="M1444" i="3"/>
  <c r="L1444" i="3"/>
  <c r="K1444" i="3"/>
  <c r="J1444" i="3"/>
  <c r="I1444" i="3"/>
  <c r="H1444" i="3"/>
  <c r="G1444" i="3"/>
  <c r="F1444" i="3"/>
  <c r="E1444" i="3"/>
  <c r="D1444" i="3"/>
  <c r="AC1443" i="3"/>
  <c r="AB1443" i="3"/>
  <c r="AA1443" i="3"/>
  <c r="Z1443" i="3"/>
  <c r="Y1443" i="3"/>
  <c r="X1443" i="3"/>
  <c r="W1443" i="3"/>
  <c r="V1443" i="3"/>
  <c r="AC1442" i="3"/>
  <c r="AB1442" i="3"/>
  <c r="AA1442" i="3"/>
  <c r="Z1442" i="3"/>
  <c r="Y1442" i="3"/>
  <c r="X1442" i="3"/>
  <c r="W1442" i="3"/>
  <c r="V1442" i="3"/>
  <c r="AC1441" i="3"/>
  <c r="AB1441" i="3"/>
  <c r="AA1441" i="3"/>
  <c r="Z1441" i="3"/>
  <c r="Y1441" i="3"/>
  <c r="X1441" i="3"/>
  <c r="W1441" i="3"/>
  <c r="V1441" i="3"/>
  <c r="AC1440" i="3"/>
  <c r="AB1440" i="3"/>
  <c r="AA1440" i="3"/>
  <c r="Z1440" i="3"/>
  <c r="Y1440" i="3"/>
  <c r="X1440" i="3"/>
  <c r="W1440" i="3"/>
  <c r="V1440" i="3"/>
  <c r="AC1439" i="3"/>
  <c r="AB1439" i="3"/>
  <c r="AA1439" i="3"/>
  <c r="Z1439" i="3"/>
  <c r="Y1439" i="3"/>
  <c r="X1439" i="3"/>
  <c r="W1439" i="3"/>
  <c r="V1439" i="3"/>
  <c r="AC1438" i="3"/>
  <c r="AB1438" i="3"/>
  <c r="AA1438" i="3"/>
  <c r="Z1438" i="3"/>
  <c r="Y1438" i="3"/>
  <c r="X1438" i="3"/>
  <c r="W1438" i="3"/>
  <c r="V1438" i="3"/>
  <c r="AC1437" i="3"/>
  <c r="AB1437" i="3"/>
  <c r="AA1437" i="3"/>
  <c r="Z1437" i="3"/>
  <c r="Y1437" i="3"/>
  <c r="X1437" i="3"/>
  <c r="W1437" i="3"/>
  <c r="V1437" i="3"/>
  <c r="AC1436" i="3"/>
  <c r="AB1436" i="3"/>
  <c r="AA1436" i="3"/>
  <c r="Z1436" i="3"/>
  <c r="Y1436" i="3"/>
  <c r="X1436" i="3"/>
  <c r="W1436" i="3"/>
  <c r="V1436" i="3"/>
  <c r="AC1435" i="3"/>
  <c r="AB1435" i="3"/>
  <c r="AA1435" i="3"/>
  <c r="Z1435" i="3"/>
  <c r="Y1435" i="3"/>
  <c r="X1435" i="3"/>
  <c r="W1435" i="3"/>
  <c r="V1435" i="3"/>
  <c r="AC1434" i="3"/>
  <c r="AB1434" i="3"/>
  <c r="AA1434" i="3"/>
  <c r="Z1434" i="3"/>
  <c r="Y1434" i="3"/>
  <c r="X1434" i="3"/>
  <c r="W1434" i="3"/>
  <c r="V1434" i="3"/>
  <c r="AC1432" i="3"/>
  <c r="AB1432" i="3"/>
  <c r="AA1432" i="3"/>
  <c r="Z1432" i="3"/>
  <c r="Y1432" i="3"/>
  <c r="X1432" i="3"/>
  <c r="W1432" i="3"/>
  <c r="V1432" i="3"/>
  <c r="AC1431" i="3"/>
  <c r="AB1431" i="3"/>
  <c r="AA1431" i="3"/>
  <c r="Z1431" i="3"/>
  <c r="Y1431" i="3"/>
  <c r="X1431" i="3"/>
  <c r="W1431" i="3"/>
  <c r="V1431" i="3"/>
  <c r="AC1430" i="3"/>
  <c r="AB1430" i="3"/>
  <c r="AA1430" i="3"/>
  <c r="Z1430" i="3"/>
  <c r="Y1430" i="3"/>
  <c r="X1430" i="3"/>
  <c r="W1430" i="3"/>
  <c r="V1430" i="3"/>
  <c r="AC1429" i="3"/>
  <c r="AB1429" i="3"/>
  <c r="AA1429" i="3"/>
  <c r="Z1429" i="3"/>
  <c r="Y1429" i="3"/>
  <c r="X1429" i="3"/>
  <c r="W1429" i="3"/>
  <c r="V1429" i="3"/>
  <c r="AC1428" i="3"/>
  <c r="AB1428" i="3"/>
  <c r="AA1428" i="3"/>
  <c r="Z1428" i="3"/>
  <c r="Y1428" i="3"/>
  <c r="X1428" i="3"/>
  <c r="W1428" i="3"/>
  <c r="V1428" i="3"/>
  <c r="AC1427" i="3"/>
  <c r="AB1427" i="3"/>
  <c r="AA1427" i="3"/>
  <c r="Z1427" i="3"/>
  <c r="Y1427" i="3"/>
  <c r="X1427" i="3"/>
  <c r="W1427" i="3"/>
  <c r="V1427" i="3"/>
  <c r="AC1426" i="3"/>
  <c r="AB1426" i="3"/>
  <c r="AA1426" i="3"/>
  <c r="Z1426" i="3"/>
  <c r="Y1426" i="3"/>
  <c r="X1426" i="3"/>
  <c r="V1426" i="3"/>
  <c r="L1426" i="3"/>
  <c r="L1496" i="3" s="1"/>
  <c r="AC1425" i="3"/>
  <c r="AB1425" i="3"/>
  <c r="AA1425" i="3"/>
  <c r="Z1425" i="3"/>
  <c r="Y1425" i="3"/>
  <c r="X1425" i="3"/>
  <c r="W1425" i="3"/>
  <c r="V1425" i="3"/>
  <c r="AC1424" i="3"/>
  <c r="AB1424" i="3"/>
  <c r="AA1424" i="3"/>
  <c r="Z1424" i="3"/>
  <c r="Y1424" i="3"/>
  <c r="X1424" i="3"/>
  <c r="W1424" i="3"/>
  <c r="V1424" i="3"/>
  <c r="AC1423" i="3"/>
  <c r="AB1423" i="3"/>
  <c r="AA1423" i="3"/>
  <c r="Z1423" i="3"/>
  <c r="Y1423" i="3"/>
  <c r="X1423" i="3"/>
  <c r="W1423" i="3"/>
  <c r="V1423" i="3"/>
  <c r="U1422" i="3"/>
  <c r="T1422" i="3"/>
  <c r="S1422" i="3"/>
  <c r="R1422" i="3"/>
  <c r="AA1422" i="3" s="1"/>
  <c r="Q1422" i="3"/>
  <c r="P1422" i="3"/>
  <c r="O1422" i="3"/>
  <c r="N1422" i="3"/>
  <c r="M1422" i="3"/>
  <c r="K1422" i="3"/>
  <c r="J1422" i="3"/>
  <c r="J1415" i="3" s="1"/>
  <c r="I1422" i="3"/>
  <c r="H1422" i="3"/>
  <c r="H1415" i="3" s="1"/>
  <c r="G1422" i="3"/>
  <c r="F1422" i="3"/>
  <c r="E1422" i="3"/>
  <c r="D1422" i="3"/>
  <c r="D1415" i="3" s="1"/>
  <c r="AC1421" i="3"/>
  <c r="AB1421" i="3"/>
  <c r="AA1421" i="3"/>
  <c r="Z1421" i="3"/>
  <c r="Y1421" i="3"/>
  <c r="X1421" i="3"/>
  <c r="W1421" i="3"/>
  <c r="V1421" i="3"/>
  <c r="AC1420" i="3"/>
  <c r="AB1420" i="3"/>
  <c r="AA1420" i="3"/>
  <c r="Z1420" i="3"/>
  <c r="Y1420" i="3"/>
  <c r="X1420" i="3"/>
  <c r="W1420" i="3"/>
  <c r="V1420" i="3"/>
  <c r="AC1419" i="3"/>
  <c r="AB1419" i="3"/>
  <c r="AA1419" i="3"/>
  <c r="Z1419" i="3"/>
  <c r="Y1419" i="3"/>
  <c r="X1419" i="3"/>
  <c r="F1419" i="3"/>
  <c r="W1419" i="3" s="1"/>
  <c r="AC1418" i="3"/>
  <c r="AB1418" i="3"/>
  <c r="AA1418" i="3"/>
  <c r="Z1418" i="3"/>
  <c r="Y1418" i="3"/>
  <c r="X1418" i="3"/>
  <c r="W1418" i="3"/>
  <c r="V1418" i="3"/>
  <c r="AC1417" i="3"/>
  <c r="AB1417" i="3"/>
  <c r="AA1417" i="3"/>
  <c r="Z1417" i="3"/>
  <c r="Y1417" i="3"/>
  <c r="X1417" i="3"/>
  <c r="W1417" i="3"/>
  <c r="V1417" i="3"/>
  <c r="AC1416" i="3"/>
  <c r="AB1416" i="3"/>
  <c r="AA1416" i="3"/>
  <c r="Z1416" i="3"/>
  <c r="Y1416" i="3"/>
  <c r="X1416" i="3"/>
  <c r="W1416" i="3"/>
  <c r="V1416" i="3"/>
  <c r="P1415" i="3"/>
  <c r="AC1412" i="3"/>
  <c r="AB1412" i="3"/>
  <c r="AA1412" i="3"/>
  <c r="Z1412" i="3"/>
  <c r="Y1412" i="3"/>
  <c r="X1412" i="3"/>
  <c r="W1412" i="3"/>
  <c r="V1412" i="3"/>
  <c r="AC1411" i="3"/>
  <c r="AB1411" i="3"/>
  <c r="AA1411" i="3"/>
  <c r="Z1411" i="3"/>
  <c r="Y1411" i="3"/>
  <c r="X1411" i="3"/>
  <c r="W1411" i="3"/>
  <c r="V1411" i="3"/>
  <c r="AC1410" i="3"/>
  <c r="AB1410" i="3"/>
  <c r="AA1410" i="3"/>
  <c r="Z1410" i="3"/>
  <c r="Y1410" i="3"/>
  <c r="X1410" i="3"/>
  <c r="W1410" i="3"/>
  <c r="V1410" i="3"/>
  <c r="X1409" i="3"/>
  <c r="U1409" i="3"/>
  <c r="T1409" i="3"/>
  <c r="S1409" i="3"/>
  <c r="R1409" i="3"/>
  <c r="Q1409" i="3"/>
  <c r="P1409" i="3"/>
  <c r="P1380" i="3" s="1"/>
  <c r="O1409" i="3"/>
  <c r="N1409" i="3"/>
  <c r="M1409" i="3"/>
  <c r="L1409" i="3"/>
  <c r="K1409" i="3"/>
  <c r="J1409" i="3"/>
  <c r="I1409" i="3"/>
  <c r="H1409" i="3"/>
  <c r="G1409" i="3"/>
  <c r="F1409" i="3"/>
  <c r="E1409" i="3"/>
  <c r="D1409" i="3"/>
  <c r="D1380" i="3" s="1"/>
  <c r="AC1408" i="3"/>
  <c r="AB1408" i="3"/>
  <c r="AA1408" i="3"/>
  <c r="Z1408" i="3"/>
  <c r="Y1408" i="3"/>
  <c r="X1408" i="3"/>
  <c r="W1408" i="3"/>
  <c r="V1408" i="3"/>
  <c r="AC1407" i="3"/>
  <c r="AB1407" i="3"/>
  <c r="AA1407" i="3"/>
  <c r="Z1407" i="3"/>
  <c r="Y1407" i="3"/>
  <c r="X1407" i="3"/>
  <c r="W1407" i="3"/>
  <c r="V1407" i="3"/>
  <c r="AC1406" i="3"/>
  <c r="AB1406" i="3"/>
  <c r="AA1406" i="3"/>
  <c r="Z1406" i="3"/>
  <c r="Y1406" i="3"/>
  <c r="X1406" i="3"/>
  <c r="W1406" i="3"/>
  <c r="V1406" i="3"/>
  <c r="AC1405" i="3"/>
  <c r="AB1405" i="3"/>
  <c r="AA1405" i="3"/>
  <c r="Z1405" i="3"/>
  <c r="Y1405" i="3"/>
  <c r="X1405" i="3"/>
  <c r="W1405" i="3"/>
  <c r="V1405" i="3"/>
  <c r="AC1404" i="3"/>
  <c r="AB1404" i="3"/>
  <c r="AA1404" i="3"/>
  <c r="Z1404" i="3"/>
  <c r="Y1404" i="3"/>
  <c r="X1404" i="3"/>
  <c r="W1404" i="3"/>
  <c r="V1404" i="3"/>
  <c r="AC1403" i="3"/>
  <c r="AB1403" i="3"/>
  <c r="AA1403" i="3"/>
  <c r="Z1403" i="3"/>
  <c r="Y1403" i="3"/>
  <c r="X1403" i="3"/>
  <c r="W1403" i="3"/>
  <c r="V1403" i="3"/>
  <c r="AC1402" i="3"/>
  <c r="AB1402" i="3"/>
  <c r="AA1402" i="3"/>
  <c r="Z1402" i="3"/>
  <c r="Y1402" i="3"/>
  <c r="X1402" i="3"/>
  <c r="W1402" i="3"/>
  <c r="V1402" i="3"/>
  <c r="AC1401" i="3"/>
  <c r="AB1401" i="3"/>
  <c r="AA1401" i="3"/>
  <c r="Z1401" i="3"/>
  <c r="Y1401" i="3"/>
  <c r="X1401" i="3"/>
  <c r="W1401" i="3"/>
  <c r="V1401" i="3"/>
  <c r="AC1400" i="3"/>
  <c r="AB1400" i="3"/>
  <c r="AA1400" i="3"/>
  <c r="Z1400" i="3"/>
  <c r="Y1400" i="3"/>
  <c r="X1400" i="3"/>
  <c r="W1400" i="3"/>
  <c r="V1400" i="3"/>
  <c r="AC1399" i="3"/>
  <c r="AB1399" i="3"/>
  <c r="AA1399" i="3"/>
  <c r="Z1399" i="3"/>
  <c r="Y1399" i="3"/>
  <c r="X1399" i="3"/>
  <c r="W1399" i="3"/>
  <c r="V1399" i="3"/>
  <c r="AC1397" i="3"/>
  <c r="AB1397" i="3"/>
  <c r="AA1397" i="3"/>
  <c r="Z1397" i="3"/>
  <c r="Y1397" i="3"/>
  <c r="X1397" i="3"/>
  <c r="W1397" i="3"/>
  <c r="V1397" i="3"/>
  <c r="AC1396" i="3"/>
  <c r="AB1396" i="3"/>
  <c r="AA1396" i="3"/>
  <c r="Z1396" i="3"/>
  <c r="Y1396" i="3"/>
  <c r="X1396" i="3"/>
  <c r="W1396" i="3"/>
  <c r="V1396" i="3"/>
  <c r="AC1395" i="3"/>
  <c r="AB1395" i="3"/>
  <c r="AA1395" i="3"/>
  <c r="Z1395" i="3"/>
  <c r="Y1395" i="3"/>
  <c r="X1395" i="3"/>
  <c r="W1395" i="3"/>
  <c r="V1395" i="3"/>
  <c r="AC1394" i="3"/>
  <c r="AB1394" i="3"/>
  <c r="AA1394" i="3"/>
  <c r="Z1394" i="3"/>
  <c r="Y1394" i="3"/>
  <c r="X1394" i="3"/>
  <c r="W1394" i="3"/>
  <c r="V1394" i="3"/>
  <c r="AC1393" i="3"/>
  <c r="AB1393" i="3"/>
  <c r="AA1393" i="3"/>
  <c r="Z1393" i="3"/>
  <c r="Y1393" i="3"/>
  <c r="X1393" i="3"/>
  <c r="W1393" i="3"/>
  <c r="V1393" i="3"/>
  <c r="AC1392" i="3"/>
  <c r="AB1392" i="3"/>
  <c r="AA1392" i="3"/>
  <c r="Z1392" i="3"/>
  <c r="Y1392" i="3"/>
  <c r="X1392" i="3"/>
  <c r="W1392" i="3"/>
  <c r="V1392" i="3"/>
  <c r="AC1391" i="3"/>
  <c r="AB1391" i="3"/>
  <c r="AA1391" i="3"/>
  <c r="Z1391" i="3"/>
  <c r="Y1391" i="3"/>
  <c r="X1391" i="3"/>
  <c r="W1391" i="3"/>
  <c r="V1391" i="3"/>
  <c r="AC1390" i="3"/>
  <c r="AB1390" i="3"/>
  <c r="AA1390" i="3"/>
  <c r="Z1390" i="3"/>
  <c r="Y1390" i="3"/>
  <c r="X1390" i="3"/>
  <c r="W1390" i="3"/>
  <c r="V1390" i="3"/>
  <c r="AC1389" i="3"/>
  <c r="AB1389" i="3"/>
  <c r="AA1389" i="3"/>
  <c r="Z1389" i="3"/>
  <c r="Y1389" i="3"/>
  <c r="X1389" i="3"/>
  <c r="W1389" i="3"/>
  <c r="V1389" i="3"/>
  <c r="AC1388" i="3"/>
  <c r="AB1388" i="3"/>
  <c r="AA1388" i="3"/>
  <c r="Z1388" i="3"/>
  <c r="Y1388" i="3"/>
  <c r="X1388" i="3"/>
  <c r="W1388" i="3"/>
  <c r="V1388" i="3"/>
  <c r="U1387" i="3"/>
  <c r="T1387" i="3"/>
  <c r="T1380" i="3" s="1"/>
  <c r="S1387" i="3"/>
  <c r="S1380" i="3" s="1"/>
  <c r="R1387" i="3"/>
  <c r="O1387" i="3"/>
  <c r="N1387" i="3"/>
  <c r="N1380" i="3" s="1"/>
  <c r="M1387" i="3"/>
  <c r="L1387" i="3"/>
  <c r="K1387" i="3"/>
  <c r="J1387" i="3"/>
  <c r="I1387" i="3"/>
  <c r="I1380" i="3" s="1"/>
  <c r="H1387" i="3"/>
  <c r="H1380" i="3" s="1"/>
  <c r="G1387" i="3"/>
  <c r="F1387" i="3"/>
  <c r="E1387" i="3"/>
  <c r="E1380" i="3" s="1"/>
  <c r="D1387" i="3"/>
  <c r="AC1386" i="3"/>
  <c r="AB1386" i="3"/>
  <c r="AA1386" i="3"/>
  <c r="Z1386" i="3"/>
  <c r="Y1386" i="3"/>
  <c r="X1386" i="3"/>
  <c r="W1386" i="3"/>
  <c r="V1386" i="3"/>
  <c r="AC1385" i="3"/>
  <c r="AB1385" i="3"/>
  <c r="AA1385" i="3"/>
  <c r="Z1385" i="3"/>
  <c r="Y1385" i="3"/>
  <c r="X1385" i="3"/>
  <c r="W1385" i="3"/>
  <c r="V1385" i="3"/>
  <c r="AC1384" i="3"/>
  <c r="AB1384" i="3"/>
  <c r="AA1384" i="3"/>
  <c r="Z1384" i="3"/>
  <c r="Y1384" i="3"/>
  <c r="X1384" i="3"/>
  <c r="W1384" i="3"/>
  <c r="V1384" i="3"/>
  <c r="AC1383" i="3"/>
  <c r="AB1383" i="3"/>
  <c r="AA1383" i="3"/>
  <c r="Z1383" i="3"/>
  <c r="Y1383" i="3"/>
  <c r="X1383" i="3"/>
  <c r="W1383" i="3"/>
  <c r="V1383" i="3"/>
  <c r="AC1382" i="3"/>
  <c r="AB1382" i="3"/>
  <c r="AA1382" i="3"/>
  <c r="Z1382" i="3"/>
  <c r="Y1382" i="3"/>
  <c r="X1382" i="3"/>
  <c r="W1382" i="3"/>
  <c r="V1382" i="3"/>
  <c r="AC1381" i="3"/>
  <c r="AB1381" i="3"/>
  <c r="AA1381" i="3"/>
  <c r="Z1381" i="3"/>
  <c r="Y1381" i="3"/>
  <c r="X1381" i="3"/>
  <c r="W1381" i="3"/>
  <c r="V1381" i="3"/>
  <c r="R1380" i="3"/>
  <c r="Q1380" i="3"/>
  <c r="L1380" i="3"/>
  <c r="K1380" i="3"/>
  <c r="V1377" i="3"/>
  <c r="U1377" i="3"/>
  <c r="T1377" i="3"/>
  <c r="S1377" i="3"/>
  <c r="R1377" i="3"/>
  <c r="AC1377" i="3" s="1"/>
  <c r="Q1377" i="3"/>
  <c r="P1377" i="3"/>
  <c r="O1377" i="3"/>
  <c r="N1377" i="3"/>
  <c r="M1377" i="3"/>
  <c r="L1377" i="3"/>
  <c r="K1377" i="3"/>
  <c r="J1377" i="3"/>
  <c r="I1377" i="3"/>
  <c r="H1377" i="3"/>
  <c r="G1377" i="3"/>
  <c r="F1377" i="3"/>
  <c r="E1377" i="3"/>
  <c r="D1377" i="3"/>
  <c r="U1376" i="3"/>
  <c r="T1376" i="3"/>
  <c r="S1376" i="3"/>
  <c r="R1376" i="3"/>
  <c r="Q1376" i="3"/>
  <c r="P1376" i="3"/>
  <c r="O1376" i="3"/>
  <c r="N1376" i="3"/>
  <c r="M1376" i="3"/>
  <c r="L1376" i="3"/>
  <c r="K1376" i="3"/>
  <c r="J1376" i="3"/>
  <c r="I1376" i="3"/>
  <c r="H1376" i="3"/>
  <c r="G1376" i="3"/>
  <c r="G1374" i="3" s="1"/>
  <c r="F1376" i="3"/>
  <c r="E1376" i="3"/>
  <c r="D1376" i="3"/>
  <c r="U1375" i="3"/>
  <c r="U1374" i="3" s="1"/>
  <c r="T1375" i="3"/>
  <c r="S1375" i="3"/>
  <c r="R1375" i="3"/>
  <c r="Z1375" i="3" s="1"/>
  <c r="Q1375" i="3"/>
  <c r="P1375" i="3"/>
  <c r="O1375" i="3"/>
  <c r="O1374" i="3" s="1"/>
  <c r="N1375" i="3"/>
  <c r="M1375" i="3"/>
  <c r="L1375" i="3"/>
  <c r="L1374" i="3" s="1"/>
  <c r="K1375" i="3"/>
  <c r="K1374" i="3" s="1"/>
  <c r="J1375" i="3"/>
  <c r="I1375" i="3"/>
  <c r="I1374" i="3" s="1"/>
  <c r="H1375" i="3"/>
  <c r="G1375" i="3"/>
  <c r="F1375" i="3"/>
  <c r="E1375" i="3"/>
  <c r="E1374" i="3" s="1"/>
  <c r="D1375" i="3"/>
  <c r="Q1374" i="3"/>
  <c r="U1373" i="3"/>
  <c r="T1373" i="3"/>
  <c r="S1373" i="3"/>
  <c r="R1373" i="3"/>
  <c r="Q1373" i="3"/>
  <c r="P1373" i="3"/>
  <c r="O1373" i="3"/>
  <c r="N1373" i="3"/>
  <c r="M1373" i="3"/>
  <c r="L1373" i="3"/>
  <c r="K1373" i="3"/>
  <c r="J1373" i="3"/>
  <c r="I1373" i="3"/>
  <c r="H1373" i="3"/>
  <c r="G1373" i="3"/>
  <c r="F1373" i="3"/>
  <c r="E1373" i="3"/>
  <c r="D1373" i="3"/>
  <c r="V1372" i="3"/>
  <c r="U1372" i="3"/>
  <c r="T1372" i="3"/>
  <c r="AB1372" i="3" s="1"/>
  <c r="S1372" i="3"/>
  <c r="R1372" i="3"/>
  <c r="Q1372" i="3"/>
  <c r="P1372" i="3"/>
  <c r="O1372" i="3"/>
  <c r="N1372" i="3"/>
  <c r="M1372" i="3"/>
  <c r="L1372" i="3"/>
  <c r="K1372" i="3"/>
  <c r="J1372" i="3"/>
  <c r="I1372" i="3"/>
  <c r="H1372" i="3"/>
  <c r="G1372" i="3"/>
  <c r="F1372" i="3"/>
  <c r="E1372" i="3"/>
  <c r="D1372" i="3"/>
  <c r="U1371" i="3"/>
  <c r="T1371" i="3"/>
  <c r="S1371" i="3"/>
  <c r="R1371" i="3"/>
  <c r="Q1371" i="3"/>
  <c r="P1371" i="3"/>
  <c r="O1371" i="3"/>
  <c r="N1371" i="3"/>
  <c r="M1371" i="3"/>
  <c r="L1371" i="3"/>
  <c r="K1371" i="3"/>
  <c r="J1371" i="3"/>
  <c r="I1371" i="3"/>
  <c r="H1371" i="3"/>
  <c r="G1371" i="3"/>
  <c r="F1371" i="3"/>
  <c r="E1371" i="3"/>
  <c r="D1371" i="3"/>
  <c r="U1370" i="3"/>
  <c r="T1370" i="3"/>
  <c r="S1370" i="3"/>
  <c r="R1370" i="3"/>
  <c r="Q1370" i="3"/>
  <c r="P1370" i="3"/>
  <c r="O1370" i="3"/>
  <c r="N1370" i="3"/>
  <c r="M1370" i="3"/>
  <c r="L1370" i="3"/>
  <c r="W1370" i="3" s="1"/>
  <c r="K1370" i="3"/>
  <c r="J1370" i="3"/>
  <c r="I1370" i="3"/>
  <c r="H1370" i="3"/>
  <c r="G1370" i="3"/>
  <c r="F1370" i="3"/>
  <c r="E1370" i="3"/>
  <c r="D1370" i="3"/>
  <c r="V1369" i="3"/>
  <c r="U1369" i="3"/>
  <c r="T1369" i="3"/>
  <c r="S1369" i="3"/>
  <c r="R1369" i="3"/>
  <c r="Q1369" i="3"/>
  <c r="P1369" i="3"/>
  <c r="O1369" i="3"/>
  <c r="N1369" i="3"/>
  <c r="M1369" i="3"/>
  <c r="L1369" i="3"/>
  <c r="K1369" i="3"/>
  <c r="J1369" i="3"/>
  <c r="I1369" i="3"/>
  <c r="H1369" i="3"/>
  <c r="G1369" i="3"/>
  <c r="F1369" i="3"/>
  <c r="E1369" i="3"/>
  <c r="D1369" i="3"/>
  <c r="U1368" i="3"/>
  <c r="T1368" i="3"/>
  <c r="S1368" i="3"/>
  <c r="R1368" i="3"/>
  <c r="Q1368" i="3"/>
  <c r="P1368" i="3"/>
  <c r="O1368" i="3"/>
  <c r="N1368" i="3"/>
  <c r="X1368" i="3" s="1"/>
  <c r="M1368" i="3"/>
  <c r="L1368" i="3"/>
  <c r="K1368" i="3"/>
  <c r="J1368" i="3"/>
  <c r="I1368" i="3"/>
  <c r="H1368" i="3"/>
  <c r="G1368" i="3"/>
  <c r="F1368" i="3"/>
  <c r="E1368" i="3"/>
  <c r="D1368" i="3"/>
  <c r="U1367" i="3"/>
  <c r="T1367" i="3"/>
  <c r="S1367" i="3"/>
  <c r="R1367" i="3"/>
  <c r="Q1367" i="3"/>
  <c r="P1367" i="3"/>
  <c r="O1367" i="3"/>
  <c r="N1367" i="3"/>
  <c r="M1367" i="3"/>
  <c r="L1367" i="3"/>
  <c r="K1367" i="3"/>
  <c r="J1367" i="3"/>
  <c r="I1367" i="3"/>
  <c r="H1367" i="3"/>
  <c r="G1367" i="3"/>
  <c r="F1367" i="3"/>
  <c r="E1367" i="3"/>
  <c r="D1367" i="3"/>
  <c r="V1366" i="3"/>
  <c r="U1366" i="3"/>
  <c r="T1366" i="3"/>
  <c r="S1366" i="3"/>
  <c r="R1366" i="3"/>
  <c r="Q1366" i="3"/>
  <c r="P1366" i="3"/>
  <c r="O1366" i="3"/>
  <c r="N1366" i="3"/>
  <c r="M1366" i="3"/>
  <c r="L1366" i="3"/>
  <c r="K1366" i="3"/>
  <c r="J1366" i="3"/>
  <c r="I1366" i="3"/>
  <c r="H1366" i="3"/>
  <c r="G1366" i="3"/>
  <c r="F1366" i="3"/>
  <c r="E1366" i="3"/>
  <c r="D1366" i="3"/>
  <c r="U1365" i="3"/>
  <c r="T1365" i="3"/>
  <c r="T1363" i="3" s="1"/>
  <c r="S1365" i="3"/>
  <c r="R1365" i="3"/>
  <c r="Q1365" i="3"/>
  <c r="P1365" i="3"/>
  <c r="O1365" i="3"/>
  <c r="N1365" i="3"/>
  <c r="M1365" i="3"/>
  <c r="L1365" i="3"/>
  <c r="K1365" i="3"/>
  <c r="J1365" i="3"/>
  <c r="I1365" i="3"/>
  <c r="H1365" i="3"/>
  <c r="G1365" i="3"/>
  <c r="F1365" i="3"/>
  <c r="E1365" i="3"/>
  <c r="D1365" i="3"/>
  <c r="V1364" i="3"/>
  <c r="U1364" i="3"/>
  <c r="T1364" i="3"/>
  <c r="S1364" i="3"/>
  <c r="R1364" i="3"/>
  <c r="Z1364" i="3" s="1"/>
  <c r="Q1364" i="3"/>
  <c r="P1364" i="3"/>
  <c r="O1364" i="3"/>
  <c r="O1363" i="3" s="1"/>
  <c r="N1364" i="3"/>
  <c r="M1364" i="3"/>
  <c r="L1364" i="3"/>
  <c r="W1364" i="3" s="1"/>
  <c r="K1364" i="3"/>
  <c r="J1364" i="3"/>
  <c r="I1364" i="3"/>
  <c r="I1363" i="3" s="1"/>
  <c r="H1364" i="3"/>
  <c r="G1364" i="3"/>
  <c r="F1364" i="3"/>
  <c r="E1364" i="3"/>
  <c r="D1364" i="3"/>
  <c r="U1363" i="3"/>
  <c r="U1362" i="3"/>
  <c r="T1362" i="3"/>
  <c r="AB1362" i="3" s="1"/>
  <c r="S1362" i="3"/>
  <c r="R1362" i="3"/>
  <c r="Q1362" i="3"/>
  <c r="P1362" i="3"/>
  <c r="O1362" i="3"/>
  <c r="N1362" i="3"/>
  <c r="M1362" i="3"/>
  <c r="L1362" i="3"/>
  <c r="K1362" i="3"/>
  <c r="J1362" i="3"/>
  <c r="I1362" i="3"/>
  <c r="H1362" i="3"/>
  <c r="G1362" i="3"/>
  <c r="F1362" i="3"/>
  <c r="E1362" i="3"/>
  <c r="D1362" i="3"/>
  <c r="U1361" i="3"/>
  <c r="T1361" i="3"/>
  <c r="S1361" i="3"/>
  <c r="R1361" i="3"/>
  <c r="Q1361" i="3"/>
  <c r="P1361" i="3"/>
  <c r="O1361" i="3"/>
  <c r="N1361" i="3"/>
  <c r="M1361" i="3"/>
  <c r="L1361" i="3"/>
  <c r="K1361" i="3"/>
  <c r="J1361" i="3"/>
  <c r="I1361" i="3"/>
  <c r="H1361" i="3"/>
  <c r="G1361" i="3"/>
  <c r="F1361" i="3"/>
  <c r="E1361" i="3"/>
  <c r="D1361" i="3"/>
  <c r="V1360" i="3"/>
  <c r="U1360" i="3"/>
  <c r="T1360" i="3"/>
  <c r="S1360" i="3"/>
  <c r="R1360" i="3"/>
  <c r="Q1360" i="3"/>
  <c r="P1360" i="3"/>
  <c r="O1360" i="3"/>
  <c r="N1360" i="3"/>
  <c r="M1360" i="3"/>
  <c r="L1360" i="3"/>
  <c r="W1360" i="3" s="1"/>
  <c r="K1360" i="3"/>
  <c r="J1360" i="3"/>
  <c r="I1360" i="3"/>
  <c r="H1360" i="3"/>
  <c r="G1360" i="3"/>
  <c r="F1360" i="3"/>
  <c r="E1360" i="3"/>
  <c r="D1360" i="3"/>
  <c r="U1359" i="3"/>
  <c r="T1359" i="3"/>
  <c r="S1359" i="3"/>
  <c r="R1359" i="3"/>
  <c r="Q1359" i="3"/>
  <c r="P1359" i="3"/>
  <c r="O1359" i="3"/>
  <c r="N1359" i="3"/>
  <c r="M1359" i="3"/>
  <c r="L1359" i="3"/>
  <c r="K1359" i="3"/>
  <c r="J1359" i="3"/>
  <c r="I1359" i="3"/>
  <c r="H1359" i="3"/>
  <c r="G1359" i="3"/>
  <c r="F1359" i="3"/>
  <c r="E1359" i="3"/>
  <c r="D1359" i="3"/>
  <c r="U1358" i="3"/>
  <c r="T1358" i="3"/>
  <c r="S1358" i="3"/>
  <c r="R1358" i="3"/>
  <c r="Q1358" i="3"/>
  <c r="P1358" i="3"/>
  <c r="O1358" i="3"/>
  <c r="N1358" i="3"/>
  <c r="M1358" i="3"/>
  <c r="L1358" i="3"/>
  <c r="K1358" i="3"/>
  <c r="J1358" i="3"/>
  <c r="I1358" i="3"/>
  <c r="H1358" i="3"/>
  <c r="G1358" i="3"/>
  <c r="F1358" i="3"/>
  <c r="E1358" i="3"/>
  <c r="D1358" i="3"/>
  <c r="T1357" i="3"/>
  <c r="R1357" i="3"/>
  <c r="Q1357" i="3"/>
  <c r="P1357" i="3"/>
  <c r="O1357" i="3"/>
  <c r="N1357" i="3"/>
  <c r="M1357" i="3"/>
  <c r="L1357" i="3"/>
  <c r="K1357" i="3"/>
  <c r="J1357" i="3"/>
  <c r="I1357" i="3"/>
  <c r="H1357" i="3"/>
  <c r="G1357" i="3"/>
  <c r="F1357" i="3"/>
  <c r="E1357" i="3"/>
  <c r="D1357" i="3"/>
  <c r="U1356" i="3"/>
  <c r="T1356" i="3"/>
  <c r="S1356" i="3"/>
  <c r="R1356" i="3"/>
  <c r="Z1356" i="3" s="1"/>
  <c r="Q1356" i="3"/>
  <c r="P1356" i="3"/>
  <c r="O1356" i="3"/>
  <c r="N1356" i="3"/>
  <c r="M1356" i="3"/>
  <c r="L1356" i="3"/>
  <c r="K1356" i="3"/>
  <c r="J1356" i="3"/>
  <c r="I1356" i="3"/>
  <c r="H1356" i="3"/>
  <c r="G1356" i="3"/>
  <c r="F1356" i="3"/>
  <c r="E1356" i="3"/>
  <c r="D1356" i="3"/>
  <c r="U1355" i="3"/>
  <c r="T1355" i="3"/>
  <c r="S1355" i="3"/>
  <c r="R1355" i="3"/>
  <c r="Q1355" i="3"/>
  <c r="P1355" i="3"/>
  <c r="O1355" i="3"/>
  <c r="N1355" i="3"/>
  <c r="M1355" i="3"/>
  <c r="L1355" i="3"/>
  <c r="K1355" i="3"/>
  <c r="J1355" i="3"/>
  <c r="I1355" i="3"/>
  <c r="H1355" i="3"/>
  <c r="G1355" i="3"/>
  <c r="F1355" i="3"/>
  <c r="E1355" i="3"/>
  <c r="D1355" i="3"/>
  <c r="V1354" i="3"/>
  <c r="U1354" i="3"/>
  <c r="T1354" i="3"/>
  <c r="S1354" i="3"/>
  <c r="R1354" i="3"/>
  <c r="Z1354" i="3" s="1"/>
  <c r="Q1354" i="3"/>
  <c r="P1354" i="3"/>
  <c r="O1354" i="3"/>
  <c r="N1354" i="3"/>
  <c r="M1354" i="3"/>
  <c r="L1354" i="3"/>
  <c r="K1354" i="3"/>
  <c r="J1354" i="3"/>
  <c r="I1354" i="3"/>
  <c r="H1354" i="3"/>
  <c r="G1354" i="3"/>
  <c r="F1354" i="3"/>
  <c r="E1354" i="3"/>
  <c r="D1354" i="3"/>
  <c r="V1353" i="3"/>
  <c r="U1353" i="3"/>
  <c r="T1353" i="3"/>
  <c r="S1353" i="3"/>
  <c r="R1353" i="3"/>
  <c r="Q1353" i="3"/>
  <c r="P1353" i="3"/>
  <c r="O1353" i="3"/>
  <c r="N1353" i="3"/>
  <c r="M1353" i="3"/>
  <c r="L1353" i="3"/>
  <c r="K1353" i="3"/>
  <c r="J1353" i="3"/>
  <c r="I1353" i="3"/>
  <c r="H1353" i="3"/>
  <c r="G1353" i="3"/>
  <c r="F1353" i="3"/>
  <c r="E1353" i="3"/>
  <c r="D1353" i="3"/>
  <c r="U1352" i="3"/>
  <c r="T1352" i="3"/>
  <c r="T1351" i="3" s="1"/>
  <c r="S1352" i="3"/>
  <c r="R1352" i="3"/>
  <c r="Q1352" i="3"/>
  <c r="P1352" i="3"/>
  <c r="O1352" i="3"/>
  <c r="N1352" i="3"/>
  <c r="M1352" i="3"/>
  <c r="L1352" i="3"/>
  <c r="K1352" i="3"/>
  <c r="J1352" i="3"/>
  <c r="I1352" i="3"/>
  <c r="H1352" i="3"/>
  <c r="H1351" i="3" s="1"/>
  <c r="G1352" i="3"/>
  <c r="F1352" i="3"/>
  <c r="E1352" i="3"/>
  <c r="D1352" i="3"/>
  <c r="X1350" i="3"/>
  <c r="U1350" i="3"/>
  <c r="T1350" i="3"/>
  <c r="S1350" i="3"/>
  <c r="R1350" i="3"/>
  <c r="Z1350" i="3" s="1"/>
  <c r="Q1350" i="3"/>
  <c r="P1350" i="3"/>
  <c r="O1350" i="3"/>
  <c r="N1350" i="3"/>
  <c r="Y1350" i="3" s="1"/>
  <c r="M1350" i="3"/>
  <c r="L1350" i="3"/>
  <c r="K1350" i="3"/>
  <c r="J1350" i="3"/>
  <c r="I1350" i="3"/>
  <c r="H1350" i="3"/>
  <c r="G1350" i="3"/>
  <c r="F1350" i="3"/>
  <c r="E1350" i="3"/>
  <c r="D1350" i="3"/>
  <c r="U1349" i="3"/>
  <c r="T1349" i="3"/>
  <c r="S1349" i="3"/>
  <c r="R1349" i="3"/>
  <c r="Q1349" i="3"/>
  <c r="P1349" i="3"/>
  <c r="O1349" i="3"/>
  <c r="N1349" i="3"/>
  <c r="M1349" i="3"/>
  <c r="L1349" i="3"/>
  <c r="K1349" i="3"/>
  <c r="J1349" i="3"/>
  <c r="I1349" i="3"/>
  <c r="H1349" i="3"/>
  <c r="G1349" i="3"/>
  <c r="F1349" i="3"/>
  <c r="E1349" i="3"/>
  <c r="D1349" i="3"/>
  <c r="U1348" i="3"/>
  <c r="T1348" i="3"/>
  <c r="S1348" i="3"/>
  <c r="R1348" i="3"/>
  <c r="Z1348" i="3" s="1"/>
  <c r="Q1348" i="3"/>
  <c r="P1348" i="3"/>
  <c r="O1348" i="3"/>
  <c r="N1348" i="3"/>
  <c r="M1348" i="3"/>
  <c r="L1348" i="3"/>
  <c r="K1348" i="3"/>
  <c r="J1348" i="3"/>
  <c r="I1348" i="3"/>
  <c r="H1348" i="3"/>
  <c r="G1348" i="3"/>
  <c r="F1348" i="3"/>
  <c r="E1348" i="3"/>
  <c r="D1348" i="3"/>
  <c r="V1347" i="3"/>
  <c r="U1347" i="3"/>
  <c r="T1347" i="3"/>
  <c r="AB1347" i="3" s="1"/>
  <c r="S1347" i="3"/>
  <c r="R1347" i="3"/>
  <c r="Q1347" i="3"/>
  <c r="P1347" i="3"/>
  <c r="O1347" i="3"/>
  <c r="N1347" i="3"/>
  <c r="M1347" i="3"/>
  <c r="L1347" i="3"/>
  <c r="K1347" i="3"/>
  <c r="J1347" i="3"/>
  <c r="I1347" i="3"/>
  <c r="H1347" i="3"/>
  <c r="G1347" i="3"/>
  <c r="F1347" i="3"/>
  <c r="E1347" i="3"/>
  <c r="D1347" i="3"/>
  <c r="U1346" i="3"/>
  <c r="T1346" i="3"/>
  <c r="S1346" i="3"/>
  <c r="R1346" i="3"/>
  <c r="Q1346" i="3"/>
  <c r="P1346" i="3"/>
  <c r="O1346" i="3"/>
  <c r="N1346" i="3"/>
  <c r="M1346" i="3"/>
  <c r="L1346" i="3"/>
  <c r="K1346" i="3"/>
  <c r="J1346" i="3"/>
  <c r="I1346" i="3"/>
  <c r="H1346" i="3"/>
  <c r="G1346" i="3"/>
  <c r="F1346" i="3"/>
  <c r="E1346" i="3"/>
  <c r="D1346" i="3"/>
  <c r="V1345" i="3"/>
  <c r="U1345" i="3"/>
  <c r="T1345" i="3"/>
  <c r="S1345" i="3"/>
  <c r="R1345" i="3"/>
  <c r="Q1345" i="3"/>
  <c r="P1345" i="3"/>
  <c r="O1345" i="3"/>
  <c r="N1345" i="3"/>
  <c r="M1345" i="3"/>
  <c r="L1345" i="3"/>
  <c r="W1345" i="3" s="1"/>
  <c r="K1345" i="3"/>
  <c r="J1345" i="3"/>
  <c r="I1345" i="3"/>
  <c r="H1345" i="3"/>
  <c r="G1345" i="3"/>
  <c r="F1345" i="3"/>
  <c r="E1345" i="3"/>
  <c r="D1345" i="3"/>
  <c r="AD1341" i="3"/>
  <c r="AC1341" i="3"/>
  <c r="AB1341" i="3"/>
  <c r="AA1341" i="3"/>
  <c r="Z1341" i="3"/>
  <c r="Y1341" i="3"/>
  <c r="X1341" i="3"/>
  <c r="W1341" i="3"/>
  <c r="V1341" i="3"/>
  <c r="AD1340" i="3"/>
  <c r="AC1340" i="3"/>
  <c r="AB1340" i="3"/>
  <c r="AA1340" i="3"/>
  <c r="Z1340" i="3"/>
  <c r="Y1340" i="3"/>
  <c r="X1340" i="3"/>
  <c r="W1340" i="3"/>
  <c r="V1340" i="3"/>
  <c r="AD1339" i="3"/>
  <c r="AC1339" i="3"/>
  <c r="AB1339" i="3"/>
  <c r="AA1339" i="3"/>
  <c r="Z1339" i="3"/>
  <c r="Y1339" i="3"/>
  <c r="X1339" i="3"/>
  <c r="W1339" i="3"/>
  <c r="V1339" i="3"/>
  <c r="U1338" i="3"/>
  <c r="T1338" i="3"/>
  <c r="T1308" i="3" s="1"/>
  <c r="S1338" i="3"/>
  <c r="R1338" i="3"/>
  <c r="Q1338" i="3"/>
  <c r="P1338" i="3"/>
  <c r="O1338" i="3"/>
  <c r="N1338" i="3"/>
  <c r="M1338" i="3"/>
  <c r="L1338" i="3"/>
  <c r="K1338" i="3"/>
  <c r="J1338" i="3"/>
  <c r="J1308" i="3" s="1"/>
  <c r="I1338" i="3"/>
  <c r="H1338" i="3"/>
  <c r="H1308" i="3" s="1"/>
  <c r="G1338" i="3"/>
  <c r="F1338" i="3"/>
  <c r="E1338" i="3"/>
  <c r="D1338" i="3"/>
  <c r="AD1337" i="3"/>
  <c r="AC1337" i="3"/>
  <c r="AB1337" i="3"/>
  <c r="AA1337" i="3"/>
  <c r="Z1337" i="3"/>
  <c r="Y1337" i="3"/>
  <c r="X1337" i="3"/>
  <c r="W1337" i="3"/>
  <c r="V1337" i="3"/>
  <c r="AD1336" i="3"/>
  <c r="AC1336" i="3"/>
  <c r="AB1336" i="3"/>
  <c r="AA1336" i="3"/>
  <c r="Z1336" i="3"/>
  <c r="Y1336" i="3"/>
  <c r="X1336" i="3"/>
  <c r="W1336" i="3"/>
  <c r="V1336" i="3"/>
  <c r="AD1335" i="3"/>
  <c r="AC1335" i="3"/>
  <c r="AB1335" i="3"/>
  <c r="AA1335" i="3"/>
  <c r="Z1335" i="3"/>
  <c r="Y1335" i="3"/>
  <c r="X1335" i="3"/>
  <c r="W1335" i="3"/>
  <c r="V1335" i="3"/>
  <c r="AD1334" i="3"/>
  <c r="AC1334" i="3"/>
  <c r="AB1334" i="3"/>
  <c r="AA1334" i="3"/>
  <c r="Z1334" i="3"/>
  <c r="Y1334" i="3"/>
  <c r="X1334" i="3"/>
  <c r="W1334" i="3"/>
  <c r="V1334" i="3"/>
  <c r="AD1333" i="3"/>
  <c r="AC1333" i="3"/>
  <c r="AB1333" i="3"/>
  <c r="AA1333" i="3"/>
  <c r="Z1333" i="3"/>
  <c r="Y1333" i="3"/>
  <c r="X1333" i="3"/>
  <c r="W1333" i="3"/>
  <c r="V1333" i="3"/>
  <c r="AD1332" i="3"/>
  <c r="AC1332" i="3"/>
  <c r="AB1332" i="3"/>
  <c r="AA1332" i="3"/>
  <c r="Z1332" i="3"/>
  <c r="Y1332" i="3"/>
  <c r="X1332" i="3"/>
  <c r="W1332" i="3"/>
  <c r="V1332" i="3"/>
  <c r="AD1331" i="3"/>
  <c r="AC1331" i="3"/>
  <c r="AB1331" i="3"/>
  <c r="AA1331" i="3"/>
  <c r="Z1331" i="3"/>
  <c r="Y1331" i="3"/>
  <c r="X1331" i="3"/>
  <c r="W1331" i="3"/>
  <c r="V1331" i="3"/>
  <c r="AD1330" i="3"/>
  <c r="AC1330" i="3"/>
  <c r="AB1330" i="3"/>
  <c r="AA1330" i="3"/>
  <c r="Z1330" i="3"/>
  <c r="Y1330" i="3"/>
  <c r="X1330" i="3"/>
  <c r="W1330" i="3"/>
  <c r="V1330" i="3"/>
  <c r="AD1329" i="3"/>
  <c r="AC1329" i="3"/>
  <c r="AB1329" i="3"/>
  <c r="AA1329" i="3"/>
  <c r="Z1329" i="3"/>
  <c r="Y1329" i="3"/>
  <c r="X1329" i="3"/>
  <c r="W1329" i="3"/>
  <c r="V1329" i="3"/>
  <c r="AD1328" i="3"/>
  <c r="AC1328" i="3"/>
  <c r="AB1328" i="3"/>
  <c r="AA1328" i="3"/>
  <c r="Z1328" i="3"/>
  <c r="Y1328" i="3"/>
  <c r="X1328" i="3"/>
  <c r="W1328" i="3"/>
  <c r="V1328" i="3"/>
  <c r="AD1327" i="3"/>
  <c r="AD1326" i="3"/>
  <c r="AC1326" i="3"/>
  <c r="AB1326" i="3"/>
  <c r="AA1326" i="3"/>
  <c r="Z1326" i="3"/>
  <c r="Y1326" i="3"/>
  <c r="X1326" i="3"/>
  <c r="W1326" i="3"/>
  <c r="V1326" i="3"/>
  <c r="AD1325" i="3"/>
  <c r="AC1325" i="3"/>
  <c r="AB1325" i="3"/>
  <c r="AA1325" i="3"/>
  <c r="Z1325" i="3"/>
  <c r="Y1325" i="3"/>
  <c r="X1325" i="3"/>
  <c r="W1325" i="3"/>
  <c r="V1325" i="3"/>
  <c r="AD1324" i="3"/>
  <c r="Y1324" i="3"/>
  <c r="X1324" i="3"/>
  <c r="W1324" i="3"/>
  <c r="V1324" i="3"/>
  <c r="AD1323" i="3"/>
  <c r="AC1323" i="3"/>
  <c r="AB1323" i="3"/>
  <c r="AA1323" i="3"/>
  <c r="Z1323" i="3"/>
  <c r="Y1323" i="3"/>
  <c r="X1323" i="3"/>
  <c r="W1323" i="3"/>
  <c r="V1323" i="3"/>
  <c r="AD1322" i="3"/>
  <c r="AC1322" i="3"/>
  <c r="AB1322" i="3"/>
  <c r="AA1322" i="3"/>
  <c r="Z1322" i="3"/>
  <c r="Y1322" i="3"/>
  <c r="X1322" i="3"/>
  <c r="W1322" i="3"/>
  <c r="V1322" i="3"/>
  <c r="AD1321" i="3"/>
  <c r="AC1321" i="3"/>
  <c r="AB1321" i="3"/>
  <c r="AA1321" i="3"/>
  <c r="Z1321" i="3"/>
  <c r="Y1321" i="3"/>
  <c r="X1321" i="3"/>
  <c r="W1321" i="3"/>
  <c r="V1321" i="3"/>
  <c r="AD1320" i="3"/>
  <c r="AC1320" i="3"/>
  <c r="AB1320" i="3"/>
  <c r="AA1320" i="3"/>
  <c r="Z1320" i="3"/>
  <c r="Y1320" i="3"/>
  <c r="X1320" i="3"/>
  <c r="W1320" i="3"/>
  <c r="V1320" i="3"/>
  <c r="AD1319" i="3"/>
  <c r="AC1319" i="3"/>
  <c r="AB1319" i="3"/>
  <c r="AA1319" i="3"/>
  <c r="Z1319" i="3"/>
  <c r="Y1319" i="3"/>
  <c r="X1319" i="3"/>
  <c r="W1319" i="3"/>
  <c r="V1319" i="3"/>
  <c r="AD1318" i="3"/>
  <c r="AC1318" i="3"/>
  <c r="AB1318" i="3"/>
  <c r="AA1318" i="3"/>
  <c r="Z1318" i="3"/>
  <c r="Y1318" i="3"/>
  <c r="X1318" i="3"/>
  <c r="W1318" i="3"/>
  <c r="V1318" i="3"/>
  <c r="AD1317" i="3"/>
  <c r="AC1317" i="3"/>
  <c r="AB1317" i="3"/>
  <c r="AA1317" i="3"/>
  <c r="Z1317" i="3"/>
  <c r="Y1317" i="3"/>
  <c r="X1317" i="3"/>
  <c r="W1317" i="3"/>
  <c r="V1317" i="3"/>
  <c r="AD1316" i="3"/>
  <c r="AC1316" i="3"/>
  <c r="AB1316" i="3"/>
  <c r="AA1316" i="3"/>
  <c r="Z1316" i="3"/>
  <c r="Y1316" i="3"/>
  <c r="X1316" i="3"/>
  <c r="W1316" i="3"/>
  <c r="V1316" i="3"/>
  <c r="AC1315" i="3"/>
  <c r="AB1315" i="3"/>
  <c r="AA1315" i="3"/>
  <c r="Z1315" i="3"/>
  <c r="Y1315" i="3"/>
  <c r="U1315" i="3"/>
  <c r="S1315" i="3"/>
  <c r="Q1315" i="3"/>
  <c r="P1315" i="3"/>
  <c r="AD1315" i="3" s="1"/>
  <c r="O1315" i="3"/>
  <c r="M1315" i="3"/>
  <c r="M1308" i="3" s="1"/>
  <c r="L1315" i="3"/>
  <c r="K1315" i="3"/>
  <c r="I1315" i="3"/>
  <c r="H1315" i="3"/>
  <c r="X1315" i="3" s="1"/>
  <c r="G1315" i="3"/>
  <c r="F1315" i="3"/>
  <c r="E1315" i="3"/>
  <c r="D1315" i="3"/>
  <c r="AD1314" i="3"/>
  <c r="AC1314" i="3"/>
  <c r="AB1314" i="3"/>
  <c r="AA1314" i="3"/>
  <c r="Z1314" i="3"/>
  <c r="Y1314" i="3"/>
  <c r="X1314" i="3"/>
  <c r="W1314" i="3"/>
  <c r="V1314" i="3"/>
  <c r="AD1313" i="3"/>
  <c r="AC1313" i="3"/>
  <c r="AB1313" i="3"/>
  <c r="AA1313" i="3"/>
  <c r="Z1313" i="3"/>
  <c r="Y1313" i="3"/>
  <c r="X1313" i="3"/>
  <c r="W1313" i="3"/>
  <c r="V1313" i="3"/>
  <c r="AD1312" i="3"/>
  <c r="AC1312" i="3"/>
  <c r="AB1312" i="3"/>
  <c r="AA1312" i="3"/>
  <c r="Z1312" i="3"/>
  <c r="Y1312" i="3"/>
  <c r="X1312" i="3"/>
  <c r="W1312" i="3"/>
  <c r="V1312" i="3"/>
  <c r="AD1311" i="3"/>
  <c r="AC1311" i="3"/>
  <c r="AB1311" i="3"/>
  <c r="AA1311" i="3"/>
  <c r="Z1311" i="3"/>
  <c r="Y1311" i="3"/>
  <c r="X1311" i="3"/>
  <c r="W1311" i="3"/>
  <c r="V1311" i="3"/>
  <c r="AD1310" i="3"/>
  <c r="AC1310" i="3"/>
  <c r="AB1310" i="3"/>
  <c r="AA1310" i="3"/>
  <c r="Z1310" i="3"/>
  <c r="Y1310" i="3"/>
  <c r="X1310" i="3"/>
  <c r="W1310" i="3"/>
  <c r="V1310" i="3"/>
  <c r="AD1309" i="3"/>
  <c r="AC1309" i="3"/>
  <c r="AB1309" i="3"/>
  <c r="AA1309" i="3"/>
  <c r="Z1309" i="3"/>
  <c r="Y1309" i="3"/>
  <c r="X1309" i="3"/>
  <c r="W1309" i="3"/>
  <c r="V1309" i="3"/>
  <c r="R1308" i="3"/>
  <c r="G1308" i="3"/>
  <c r="F1308" i="3"/>
  <c r="AD1307" i="3"/>
  <c r="AD1306" i="3"/>
  <c r="AD1305" i="3"/>
  <c r="AC1305" i="3"/>
  <c r="AB1305" i="3"/>
  <c r="AA1305" i="3"/>
  <c r="Z1305" i="3"/>
  <c r="Y1305" i="3"/>
  <c r="X1305" i="3"/>
  <c r="W1305" i="3"/>
  <c r="V1305" i="3"/>
  <c r="AD1304" i="3"/>
  <c r="AC1304" i="3"/>
  <c r="AB1304" i="3"/>
  <c r="AA1304" i="3"/>
  <c r="Z1304" i="3"/>
  <c r="Y1304" i="3"/>
  <c r="X1304" i="3"/>
  <c r="W1304" i="3"/>
  <c r="V1304" i="3"/>
  <c r="AD1303" i="3"/>
  <c r="AC1303" i="3"/>
  <c r="AB1303" i="3"/>
  <c r="AA1303" i="3"/>
  <c r="Z1303" i="3"/>
  <c r="Y1303" i="3"/>
  <c r="X1303" i="3"/>
  <c r="W1303" i="3"/>
  <c r="V1303" i="3"/>
  <c r="V1302" i="3"/>
  <c r="U1302" i="3"/>
  <c r="T1302" i="3"/>
  <c r="S1302" i="3"/>
  <c r="R1302" i="3"/>
  <c r="AB1302" i="3" s="1"/>
  <c r="Q1302" i="3"/>
  <c r="P1302" i="3"/>
  <c r="AD1302" i="3" s="1"/>
  <c r="O1302" i="3"/>
  <c r="N1302" i="3"/>
  <c r="M1302" i="3"/>
  <c r="L1302" i="3"/>
  <c r="K1302" i="3"/>
  <c r="J1302" i="3"/>
  <c r="I1302" i="3"/>
  <c r="H1302" i="3"/>
  <c r="G1302" i="3"/>
  <c r="F1302" i="3"/>
  <c r="E1302" i="3"/>
  <c r="D1302" i="3"/>
  <c r="AD1301" i="3"/>
  <c r="AC1301" i="3"/>
  <c r="AB1301" i="3"/>
  <c r="AA1301" i="3"/>
  <c r="Z1301" i="3"/>
  <c r="Y1301" i="3"/>
  <c r="X1301" i="3"/>
  <c r="W1301" i="3"/>
  <c r="V1301" i="3"/>
  <c r="AD1300" i="3"/>
  <c r="AC1300" i="3"/>
  <c r="AB1300" i="3"/>
  <c r="AA1300" i="3"/>
  <c r="Z1300" i="3"/>
  <c r="Y1300" i="3"/>
  <c r="X1300" i="3"/>
  <c r="W1300" i="3"/>
  <c r="V1300" i="3"/>
  <c r="AD1299" i="3"/>
  <c r="AC1299" i="3"/>
  <c r="AB1299" i="3"/>
  <c r="AA1299" i="3"/>
  <c r="Z1299" i="3"/>
  <c r="Y1299" i="3"/>
  <c r="X1299" i="3"/>
  <c r="W1299" i="3"/>
  <c r="V1299" i="3"/>
  <c r="AD1298" i="3"/>
  <c r="AC1298" i="3"/>
  <c r="AB1298" i="3"/>
  <c r="AA1298" i="3"/>
  <c r="Z1298" i="3"/>
  <c r="Y1298" i="3"/>
  <c r="X1298" i="3"/>
  <c r="W1298" i="3"/>
  <c r="V1298" i="3"/>
  <c r="AD1297" i="3"/>
  <c r="AC1297" i="3"/>
  <c r="AB1297" i="3"/>
  <c r="AA1297" i="3"/>
  <c r="Z1297" i="3"/>
  <c r="Y1297" i="3"/>
  <c r="X1297" i="3"/>
  <c r="W1297" i="3"/>
  <c r="V1297" i="3"/>
  <c r="AD1296" i="3"/>
  <c r="AC1296" i="3"/>
  <c r="AB1296" i="3"/>
  <c r="AA1296" i="3"/>
  <c r="Z1296" i="3"/>
  <c r="Y1296" i="3"/>
  <c r="X1296" i="3"/>
  <c r="W1296" i="3"/>
  <c r="V1296" i="3"/>
  <c r="AD1295" i="3"/>
  <c r="AC1295" i="3"/>
  <c r="AB1295" i="3"/>
  <c r="AA1295" i="3"/>
  <c r="Z1295" i="3"/>
  <c r="Y1295" i="3"/>
  <c r="X1295" i="3"/>
  <c r="W1295" i="3"/>
  <c r="V1295" i="3"/>
  <c r="AD1294" i="3"/>
  <c r="AC1294" i="3"/>
  <c r="AB1294" i="3"/>
  <c r="AA1294" i="3"/>
  <c r="Z1294" i="3"/>
  <c r="Y1294" i="3"/>
  <c r="X1294" i="3"/>
  <c r="W1294" i="3"/>
  <c r="V1294" i="3"/>
  <c r="AD1293" i="3"/>
  <c r="AC1293" i="3"/>
  <c r="AB1293" i="3"/>
  <c r="AA1293" i="3"/>
  <c r="Z1293" i="3"/>
  <c r="Y1293" i="3"/>
  <c r="X1293" i="3"/>
  <c r="W1293" i="3"/>
  <c r="V1293" i="3"/>
  <c r="AD1292" i="3"/>
  <c r="AC1292" i="3"/>
  <c r="AB1292" i="3"/>
  <c r="AA1292" i="3"/>
  <c r="Z1292" i="3"/>
  <c r="Y1292" i="3"/>
  <c r="X1292" i="3"/>
  <c r="W1292" i="3"/>
  <c r="V1292" i="3"/>
  <c r="AD1291" i="3"/>
  <c r="AD1290" i="3"/>
  <c r="AC1290" i="3"/>
  <c r="AB1290" i="3"/>
  <c r="AA1290" i="3"/>
  <c r="Z1290" i="3"/>
  <c r="Y1290" i="3"/>
  <c r="X1290" i="3"/>
  <c r="W1290" i="3"/>
  <c r="V1290" i="3"/>
  <c r="AD1289" i="3"/>
  <c r="AC1289" i="3"/>
  <c r="AB1289" i="3"/>
  <c r="AA1289" i="3"/>
  <c r="Z1289" i="3"/>
  <c r="Y1289" i="3"/>
  <c r="X1289" i="3"/>
  <c r="W1289" i="3"/>
  <c r="V1289" i="3"/>
  <c r="AD1288" i="3"/>
  <c r="AC1288" i="3"/>
  <c r="AB1288" i="3"/>
  <c r="AA1288" i="3"/>
  <c r="Z1288" i="3"/>
  <c r="Y1288" i="3"/>
  <c r="X1288" i="3"/>
  <c r="W1288" i="3"/>
  <c r="V1288" i="3"/>
  <c r="AD1287" i="3"/>
  <c r="AC1287" i="3"/>
  <c r="AB1287" i="3"/>
  <c r="AA1287" i="3"/>
  <c r="Z1287" i="3"/>
  <c r="Y1287" i="3"/>
  <c r="X1287" i="3"/>
  <c r="W1287" i="3"/>
  <c r="V1287" i="3"/>
  <c r="AD1286" i="3"/>
  <c r="AC1286" i="3"/>
  <c r="AB1286" i="3"/>
  <c r="AA1286" i="3"/>
  <c r="Z1286" i="3"/>
  <c r="Y1286" i="3"/>
  <c r="X1286" i="3"/>
  <c r="W1286" i="3"/>
  <c r="V1286" i="3"/>
  <c r="AD1285" i="3"/>
  <c r="AC1285" i="3"/>
  <c r="AB1285" i="3"/>
  <c r="AA1285" i="3"/>
  <c r="Z1285" i="3"/>
  <c r="Y1285" i="3"/>
  <c r="X1285" i="3"/>
  <c r="W1285" i="3"/>
  <c r="V1285" i="3"/>
  <c r="U1285" i="3"/>
  <c r="S1285" i="3"/>
  <c r="S1357" i="3" s="1"/>
  <c r="AD1284" i="3"/>
  <c r="AC1284" i="3"/>
  <c r="AB1284" i="3"/>
  <c r="AA1284" i="3"/>
  <c r="Z1284" i="3"/>
  <c r="Y1284" i="3"/>
  <c r="X1284" i="3"/>
  <c r="W1284" i="3"/>
  <c r="V1284" i="3"/>
  <c r="AD1283" i="3"/>
  <c r="AC1283" i="3"/>
  <c r="AB1283" i="3"/>
  <c r="AA1283" i="3"/>
  <c r="Z1283" i="3"/>
  <c r="Y1283" i="3"/>
  <c r="X1283" i="3"/>
  <c r="W1283" i="3"/>
  <c r="V1283" i="3"/>
  <c r="AD1282" i="3"/>
  <c r="AC1282" i="3"/>
  <c r="AB1282" i="3"/>
  <c r="AA1282" i="3"/>
  <c r="Z1282" i="3"/>
  <c r="Y1282" i="3"/>
  <c r="X1282" i="3"/>
  <c r="W1282" i="3"/>
  <c r="V1282" i="3"/>
  <c r="AD1281" i="3"/>
  <c r="AC1281" i="3"/>
  <c r="AB1281" i="3"/>
  <c r="AA1281" i="3"/>
  <c r="Z1281" i="3"/>
  <c r="Y1281" i="3"/>
  <c r="X1281" i="3"/>
  <c r="W1281" i="3"/>
  <c r="V1281" i="3"/>
  <c r="AD1280" i="3"/>
  <c r="AC1280" i="3"/>
  <c r="AB1280" i="3"/>
  <c r="AA1280" i="3"/>
  <c r="Z1280" i="3"/>
  <c r="Y1280" i="3"/>
  <c r="X1280" i="3"/>
  <c r="W1280" i="3"/>
  <c r="V1280" i="3"/>
  <c r="U1279" i="3"/>
  <c r="T1279" i="3"/>
  <c r="T1272" i="3" s="1"/>
  <c r="S1279" i="3"/>
  <c r="R1279" i="3"/>
  <c r="Q1279" i="3"/>
  <c r="Q1272" i="3" s="1"/>
  <c r="P1279" i="3"/>
  <c r="AD1279" i="3" s="1"/>
  <c r="O1279" i="3"/>
  <c r="N1279" i="3"/>
  <c r="M1279" i="3"/>
  <c r="L1279" i="3"/>
  <c r="K1279" i="3"/>
  <c r="K1272" i="3" s="1"/>
  <c r="J1279" i="3"/>
  <c r="I1279" i="3"/>
  <c r="H1279" i="3"/>
  <c r="H1272" i="3" s="1"/>
  <c r="G1279" i="3"/>
  <c r="F1279" i="3"/>
  <c r="E1279" i="3"/>
  <c r="E1272" i="3" s="1"/>
  <c r="D1279" i="3"/>
  <c r="AD1278" i="3"/>
  <c r="AC1278" i="3"/>
  <c r="AB1278" i="3"/>
  <c r="AA1278" i="3"/>
  <c r="Z1278" i="3"/>
  <c r="Y1278" i="3"/>
  <c r="X1278" i="3"/>
  <c r="W1278" i="3"/>
  <c r="V1278" i="3"/>
  <c r="AD1277" i="3"/>
  <c r="AC1277" i="3"/>
  <c r="AB1277" i="3"/>
  <c r="AA1277" i="3"/>
  <c r="Z1277" i="3"/>
  <c r="Y1277" i="3"/>
  <c r="X1277" i="3"/>
  <c r="W1277" i="3"/>
  <c r="V1277" i="3"/>
  <c r="AD1276" i="3"/>
  <c r="AC1276" i="3"/>
  <c r="AB1276" i="3"/>
  <c r="AA1276" i="3"/>
  <c r="Z1276" i="3"/>
  <c r="Y1276" i="3"/>
  <c r="X1276" i="3"/>
  <c r="W1276" i="3"/>
  <c r="V1276" i="3"/>
  <c r="AD1275" i="3"/>
  <c r="AC1275" i="3"/>
  <c r="AB1275" i="3"/>
  <c r="AA1275" i="3"/>
  <c r="Z1275" i="3"/>
  <c r="Y1275" i="3"/>
  <c r="X1275" i="3"/>
  <c r="W1275" i="3"/>
  <c r="V1275" i="3"/>
  <c r="AD1274" i="3"/>
  <c r="AC1274" i="3"/>
  <c r="AB1274" i="3"/>
  <c r="AA1274" i="3"/>
  <c r="Z1274" i="3"/>
  <c r="Y1274" i="3"/>
  <c r="X1274" i="3"/>
  <c r="W1274" i="3"/>
  <c r="V1274" i="3"/>
  <c r="AD1273" i="3"/>
  <c r="AC1273" i="3"/>
  <c r="AB1273" i="3"/>
  <c r="AA1273" i="3"/>
  <c r="Z1273" i="3"/>
  <c r="Y1273" i="3"/>
  <c r="X1273" i="3"/>
  <c r="W1273" i="3"/>
  <c r="V1273" i="3"/>
  <c r="O1272" i="3"/>
  <c r="AD1271" i="3"/>
  <c r="AD1270" i="3"/>
  <c r="AD1269" i="3"/>
  <c r="AC1269" i="3"/>
  <c r="AB1269" i="3"/>
  <c r="AA1269" i="3"/>
  <c r="Z1269" i="3"/>
  <c r="Y1269" i="3"/>
  <c r="X1269" i="3"/>
  <c r="W1269" i="3"/>
  <c r="V1269" i="3"/>
  <c r="AD1268" i="3"/>
  <c r="AC1268" i="3"/>
  <c r="AB1268" i="3"/>
  <c r="AA1268" i="3"/>
  <c r="Z1268" i="3"/>
  <c r="Y1268" i="3"/>
  <c r="X1268" i="3"/>
  <c r="W1268" i="3"/>
  <c r="V1268" i="3"/>
  <c r="AD1267" i="3"/>
  <c r="AC1267" i="3"/>
  <c r="AB1267" i="3"/>
  <c r="AA1267" i="3"/>
  <c r="Z1267" i="3"/>
  <c r="Y1267" i="3"/>
  <c r="X1267" i="3"/>
  <c r="W1267" i="3"/>
  <c r="V1267" i="3"/>
  <c r="U1266" i="3"/>
  <c r="T1266" i="3"/>
  <c r="S1266" i="3"/>
  <c r="R1266" i="3"/>
  <c r="Q1266" i="3"/>
  <c r="P1266" i="3"/>
  <c r="AD1266" i="3" s="1"/>
  <c r="O1266" i="3"/>
  <c r="N1266" i="3"/>
  <c r="M1266" i="3"/>
  <c r="L1266" i="3"/>
  <c r="K1266" i="3"/>
  <c r="J1266" i="3"/>
  <c r="I1266" i="3"/>
  <c r="H1266" i="3"/>
  <c r="H1236" i="3" s="1"/>
  <c r="G1266" i="3"/>
  <c r="F1266" i="3"/>
  <c r="E1266" i="3"/>
  <c r="D1266" i="3"/>
  <c r="AD1265" i="3"/>
  <c r="AC1265" i="3"/>
  <c r="AB1265" i="3"/>
  <c r="AA1265" i="3"/>
  <c r="Z1265" i="3"/>
  <c r="Y1265" i="3"/>
  <c r="X1265" i="3"/>
  <c r="W1265" i="3"/>
  <c r="V1265" i="3"/>
  <c r="AD1264" i="3"/>
  <c r="AC1264" i="3"/>
  <c r="AB1264" i="3"/>
  <c r="AA1264" i="3"/>
  <c r="Z1264" i="3"/>
  <c r="Y1264" i="3"/>
  <c r="X1264" i="3"/>
  <c r="W1264" i="3"/>
  <c r="V1264" i="3"/>
  <c r="AD1263" i="3"/>
  <c r="AC1263" i="3"/>
  <c r="AB1263" i="3"/>
  <c r="AA1263" i="3"/>
  <c r="Z1263" i="3"/>
  <c r="Y1263" i="3"/>
  <c r="X1263" i="3"/>
  <c r="W1263" i="3"/>
  <c r="V1263" i="3"/>
  <c r="AD1262" i="3"/>
  <c r="AC1262" i="3"/>
  <c r="AB1262" i="3"/>
  <c r="AA1262" i="3"/>
  <c r="Z1262" i="3"/>
  <c r="Y1262" i="3"/>
  <c r="X1262" i="3"/>
  <c r="W1262" i="3"/>
  <c r="V1262" i="3"/>
  <c r="AD1261" i="3"/>
  <c r="AC1261" i="3"/>
  <c r="AB1261" i="3"/>
  <c r="AA1261" i="3"/>
  <c r="Z1261" i="3"/>
  <c r="Y1261" i="3"/>
  <c r="X1261" i="3"/>
  <c r="W1261" i="3"/>
  <c r="V1261" i="3"/>
  <c r="AD1260" i="3"/>
  <c r="AC1260" i="3"/>
  <c r="AB1260" i="3"/>
  <c r="AA1260" i="3"/>
  <c r="Z1260" i="3"/>
  <c r="Y1260" i="3"/>
  <c r="X1260" i="3"/>
  <c r="W1260" i="3"/>
  <c r="V1260" i="3"/>
  <c r="AD1259" i="3"/>
  <c r="AC1259" i="3"/>
  <c r="AB1259" i="3"/>
  <c r="AA1259" i="3"/>
  <c r="Z1259" i="3"/>
  <c r="Y1259" i="3"/>
  <c r="X1259" i="3"/>
  <c r="W1259" i="3"/>
  <c r="V1259" i="3"/>
  <c r="AD1258" i="3"/>
  <c r="AC1258" i="3"/>
  <c r="AB1258" i="3"/>
  <c r="AA1258" i="3"/>
  <c r="Z1258" i="3"/>
  <c r="Y1258" i="3"/>
  <c r="X1258" i="3"/>
  <c r="W1258" i="3"/>
  <c r="V1258" i="3"/>
  <c r="AD1257" i="3"/>
  <c r="AC1257" i="3"/>
  <c r="AB1257" i="3"/>
  <c r="AA1257" i="3"/>
  <c r="Z1257" i="3"/>
  <c r="Y1257" i="3"/>
  <c r="X1257" i="3"/>
  <c r="W1257" i="3"/>
  <c r="V1257" i="3"/>
  <c r="AD1256" i="3"/>
  <c r="AC1256" i="3"/>
  <c r="AB1256" i="3"/>
  <c r="AA1256" i="3"/>
  <c r="Z1256" i="3"/>
  <c r="Y1256" i="3"/>
  <c r="X1256" i="3"/>
  <c r="W1256" i="3"/>
  <c r="V1256" i="3"/>
  <c r="AD1255" i="3"/>
  <c r="AD1254" i="3"/>
  <c r="AC1254" i="3"/>
  <c r="AB1254" i="3"/>
  <c r="AA1254" i="3"/>
  <c r="Z1254" i="3"/>
  <c r="Y1254" i="3"/>
  <c r="X1254" i="3"/>
  <c r="W1254" i="3"/>
  <c r="V1254" i="3"/>
  <c r="AD1253" i="3"/>
  <c r="AC1253" i="3"/>
  <c r="AB1253" i="3"/>
  <c r="AA1253" i="3"/>
  <c r="Z1253" i="3"/>
  <c r="Y1253" i="3"/>
  <c r="X1253" i="3"/>
  <c r="W1253" i="3"/>
  <c r="V1253" i="3"/>
  <c r="AD1252" i="3"/>
  <c r="AD1251" i="3"/>
  <c r="AC1251" i="3"/>
  <c r="AB1251" i="3"/>
  <c r="AA1251" i="3"/>
  <c r="Z1251" i="3"/>
  <c r="Y1251" i="3"/>
  <c r="X1251" i="3"/>
  <c r="W1251" i="3"/>
  <c r="V1251" i="3"/>
  <c r="AD1250" i="3"/>
  <c r="AC1250" i="3"/>
  <c r="AB1250" i="3"/>
  <c r="AA1250" i="3"/>
  <c r="Z1250" i="3"/>
  <c r="Y1250" i="3"/>
  <c r="X1250" i="3"/>
  <c r="W1250" i="3"/>
  <c r="V1250" i="3"/>
  <c r="AD1249" i="3"/>
  <c r="AC1249" i="3"/>
  <c r="AB1249" i="3"/>
  <c r="AA1249" i="3"/>
  <c r="Z1249" i="3"/>
  <c r="Y1249" i="3"/>
  <c r="X1249" i="3"/>
  <c r="W1249" i="3"/>
  <c r="V1249" i="3"/>
  <c r="AD1248" i="3"/>
  <c r="AC1248" i="3"/>
  <c r="AB1248" i="3"/>
  <c r="AA1248" i="3"/>
  <c r="Z1248" i="3"/>
  <c r="Y1248" i="3"/>
  <c r="X1248" i="3"/>
  <c r="W1248" i="3"/>
  <c r="V1248" i="3"/>
  <c r="AD1247" i="3"/>
  <c r="AC1247" i="3"/>
  <c r="AB1247" i="3"/>
  <c r="AA1247" i="3"/>
  <c r="Z1247" i="3"/>
  <c r="Y1247" i="3"/>
  <c r="X1247" i="3"/>
  <c r="W1247" i="3"/>
  <c r="V1247" i="3"/>
  <c r="AD1246" i="3"/>
  <c r="AC1246" i="3"/>
  <c r="AB1246" i="3"/>
  <c r="AA1246" i="3"/>
  <c r="Z1246" i="3"/>
  <c r="Y1246" i="3"/>
  <c r="X1246" i="3"/>
  <c r="W1246" i="3"/>
  <c r="V1246" i="3"/>
  <c r="AD1245" i="3"/>
  <c r="AC1245" i="3"/>
  <c r="AB1245" i="3"/>
  <c r="AA1245" i="3"/>
  <c r="Z1245" i="3"/>
  <c r="Y1245" i="3"/>
  <c r="X1245" i="3"/>
  <c r="W1245" i="3"/>
  <c r="V1245" i="3"/>
  <c r="AD1244" i="3"/>
  <c r="AC1244" i="3"/>
  <c r="AB1244" i="3"/>
  <c r="AA1244" i="3"/>
  <c r="Z1244" i="3"/>
  <c r="Y1244" i="3"/>
  <c r="X1244" i="3"/>
  <c r="W1244" i="3"/>
  <c r="V1244" i="3"/>
  <c r="U1243" i="3"/>
  <c r="U1236" i="3" s="1"/>
  <c r="T1243" i="3"/>
  <c r="S1243" i="3"/>
  <c r="R1243" i="3"/>
  <c r="Q1243" i="3"/>
  <c r="P1243" i="3"/>
  <c r="O1243" i="3"/>
  <c r="O1236" i="3" s="1"/>
  <c r="N1243" i="3"/>
  <c r="X1243" i="3" s="1"/>
  <c r="M1243" i="3"/>
  <c r="L1243" i="3"/>
  <c r="K1243" i="3"/>
  <c r="J1243" i="3"/>
  <c r="J1236" i="3" s="1"/>
  <c r="I1243" i="3"/>
  <c r="I1236" i="3" s="1"/>
  <c r="H1243" i="3"/>
  <c r="G1243" i="3"/>
  <c r="F1243" i="3"/>
  <c r="E1243" i="3"/>
  <c r="D1243" i="3"/>
  <c r="D1236" i="3" s="1"/>
  <c r="AD1242" i="3"/>
  <c r="AC1242" i="3"/>
  <c r="AB1242" i="3"/>
  <c r="AA1242" i="3"/>
  <c r="Z1242" i="3"/>
  <c r="Y1242" i="3"/>
  <c r="X1242" i="3"/>
  <c r="W1242" i="3"/>
  <c r="V1242" i="3"/>
  <c r="AD1241" i="3"/>
  <c r="AC1241" i="3"/>
  <c r="AB1241" i="3"/>
  <c r="AA1241" i="3"/>
  <c r="Z1241" i="3"/>
  <c r="Y1241" i="3"/>
  <c r="X1241" i="3"/>
  <c r="W1241" i="3"/>
  <c r="V1241" i="3"/>
  <c r="AD1240" i="3"/>
  <c r="AC1240" i="3"/>
  <c r="AB1240" i="3"/>
  <c r="AA1240" i="3"/>
  <c r="Z1240" i="3"/>
  <c r="Y1240" i="3"/>
  <c r="X1240" i="3"/>
  <c r="W1240" i="3"/>
  <c r="V1240" i="3"/>
  <c r="AC1239" i="3"/>
  <c r="AB1239" i="3"/>
  <c r="AA1239" i="3"/>
  <c r="Z1239" i="3"/>
  <c r="Y1239" i="3"/>
  <c r="X1239" i="3"/>
  <c r="W1239" i="3"/>
  <c r="V1239" i="3"/>
  <c r="AC1238" i="3"/>
  <c r="AB1238" i="3"/>
  <c r="AA1238" i="3"/>
  <c r="Z1238" i="3"/>
  <c r="Y1238" i="3"/>
  <c r="X1238" i="3"/>
  <c r="W1238" i="3"/>
  <c r="V1238" i="3"/>
  <c r="AC1237" i="3"/>
  <c r="AB1237" i="3"/>
  <c r="AA1237" i="3"/>
  <c r="Z1237" i="3"/>
  <c r="Y1237" i="3"/>
  <c r="X1237" i="3"/>
  <c r="W1237" i="3"/>
  <c r="V1237" i="3"/>
  <c r="T1236" i="3"/>
  <c r="N1236" i="3"/>
  <c r="Y1236" i="3" s="1"/>
  <c r="AC1233" i="3"/>
  <c r="AB1233" i="3"/>
  <c r="AA1233" i="3"/>
  <c r="Z1233" i="3"/>
  <c r="Y1233" i="3"/>
  <c r="X1233" i="3"/>
  <c r="W1233" i="3"/>
  <c r="V1233" i="3"/>
  <c r="AC1232" i="3"/>
  <c r="AB1232" i="3"/>
  <c r="AA1232" i="3"/>
  <c r="Z1232" i="3"/>
  <c r="Y1232" i="3"/>
  <c r="X1232" i="3"/>
  <c r="W1232" i="3"/>
  <c r="V1232" i="3"/>
  <c r="AC1231" i="3"/>
  <c r="AB1231" i="3"/>
  <c r="AA1231" i="3"/>
  <c r="Z1231" i="3"/>
  <c r="Y1231" i="3"/>
  <c r="X1231" i="3"/>
  <c r="W1231" i="3"/>
  <c r="V1231" i="3"/>
  <c r="W1230" i="3"/>
  <c r="U1230" i="3"/>
  <c r="T1230" i="3"/>
  <c r="S1230" i="3"/>
  <c r="R1230" i="3"/>
  <c r="Q1230" i="3"/>
  <c r="P1230" i="3"/>
  <c r="O1230" i="3"/>
  <c r="N1230" i="3"/>
  <c r="M1230" i="3"/>
  <c r="L1230" i="3"/>
  <c r="K1230" i="3"/>
  <c r="J1230" i="3"/>
  <c r="I1230" i="3"/>
  <c r="H1230" i="3"/>
  <c r="G1230" i="3"/>
  <c r="F1230" i="3"/>
  <c r="E1230" i="3"/>
  <c r="D1230" i="3"/>
  <c r="D1200" i="3" s="1"/>
  <c r="AC1229" i="3"/>
  <c r="AB1229" i="3"/>
  <c r="AA1229" i="3"/>
  <c r="Z1229" i="3"/>
  <c r="Y1229" i="3"/>
  <c r="X1229" i="3"/>
  <c r="W1229" i="3"/>
  <c r="V1229" i="3"/>
  <c r="AC1228" i="3"/>
  <c r="AB1228" i="3"/>
  <c r="AA1228" i="3"/>
  <c r="Z1228" i="3"/>
  <c r="Y1228" i="3"/>
  <c r="X1228" i="3"/>
  <c r="W1228" i="3"/>
  <c r="V1228" i="3"/>
  <c r="AC1227" i="3"/>
  <c r="AB1227" i="3"/>
  <c r="AA1227" i="3"/>
  <c r="Z1227" i="3"/>
  <c r="Y1227" i="3"/>
  <c r="X1227" i="3"/>
  <c r="W1227" i="3"/>
  <c r="V1227" i="3"/>
  <c r="AC1226" i="3"/>
  <c r="AB1226" i="3"/>
  <c r="AA1226" i="3"/>
  <c r="Z1226" i="3"/>
  <c r="Y1226" i="3"/>
  <c r="X1226" i="3"/>
  <c r="W1226" i="3"/>
  <c r="V1226" i="3"/>
  <c r="AC1225" i="3"/>
  <c r="AB1225" i="3"/>
  <c r="AA1225" i="3"/>
  <c r="Z1225" i="3"/>
  <c r="Y1225" i="3"/>
  <c r="X1225" i="3"/>
  <c r="W1225" i="3"/>
  <c r="V1225" i="3"/>
  <c r="AC1224" i="3"/>
  <c r="AB1224" i="3"/>
  <c r="AA1224" i="3"/>
  <c r="Z1224" i="3"/>
  <c r="Y1224" i="3"/>
  <c r="X1224" i="3"/>
  <c r="W1224" i="3"/>
  <c r="V1224" i="3"/>
  <c r="AC1223" i="3"/>
  <c r="AB1223" i="3"/>
  <c r="AA1223" i="3"/>
  <c r="Z1223" i="3"/>
  <c r="Y1223" i="3"/>
  <c r="X1223" i="3"/>
  <c r="W1223" i="3"/>
  <c r="V1223" i="3"/>
  <c r="AC1222" i="3"/>
  <c r="AB1222" i="3"/>
  <c r="AA1222" i="3"/>
  <c r="Z1222" i="3"/>
  <c r="Y1222" i="3"/>
  <c r="X1222" i="3"/>
  <c r="W1222" i="3"/>
  <c r="V1222" i="3"/>
  <c r="AC1221" i="3"/>
  <c r="AB1221" i="3"/>
  <c r="AA1221" i="3"/>
  <c r="Z1221" i="3"/>
  <c r="Y1221" i="3"/>
  <c r="X1221" i="3"/>
  <c r="W1221" i="3"/>
  <c r="V1221" i="3"/>
  <c r="AC1220" i="3"/>
  <c r="AB1220" i="3"/>
  <c r="AA1220" i="3"/>
  <c r="Z1220" i="3"/>
  <c r="Y1220" i="3"/>
  <c r="X1220" i="3"/>
  <c r="W1220" i="3"/>
  <c r="V1220" i="3"/>
  <c r="AC1218" i="3"/>
  <c r="AB1218" i="3"/>
  <c r="AA1218" i="3"/>
  <c r="Z1218" i="3"/>
  <c r="Y1218" i="3"/>
  <c r="X1218" i="3"/>
  <c r="W1218" i="3"/>
  <c r="V1218" i="3"/>
  <c r="AC1217" i="3"/>
  <c r="AB1217" i="3"/>
  <c r="AA1217" i="3"/>
  <c r="Z1217" i="3"/>
  <c r="Y1217" i="3"/>
  <c r="X1217" i="3"/>
  <c r="W1217" i="3"/>
  <c r="V1217" i="3"/>
  <c r="AC1215" i="3"/>
  <c r="AB1215" i="3"/>
  <c r="AA1215" i="3"/>
  <c r="Z1215" i="3"/>
  <c r="Y1215" i="3"/>
  <c r="X1215" i="3"/>
  <c r="W1215" i="3"/>
  <c r="V1215" i="3"/>
  <c r="AC1214" i="3"/>
  <c r="AB1214" i="3"/>
  <c r="AA1214" i="3"/>
  <c r="Z1214" i="3"/>
  <c r="Y1214" i="3"/>
  <c r="X1214" i="3"/>
  <c r="W1214" i="3"/>
  <c r="V1214" i="3"/>
  <c r="AC1213" i="3"/>
  <c r="AB1213" i="3"/>
  <c r="AA1213" i="3"/>
  <c r="Z1213" i="3"/>
  <c r="Y1213" i="3"/>
  <c r="X1213" i="3"/>
  <c r="W1213" i="3"/>
  <c r="V1213" i="3"/>
  <c r="AC1212" i="3"/>
  <c r="AB1212" i="3"/>
  <c r="AA1212" i="3"/>
  <c r="Z1212" i="3"/>
  <c r="Y1212" i="3"/>
  <c r="X1212" i="3"/>
  <c r="W1212" i="3"/>
  <c r="V1212" i="3"/>
  <c r="AC1211" i="3"/>
  <c r="AB1211" i="3"/>
  <c r="AA1211" i="3"/>
  <c r="Z1211" i="3"/>
  <c r="Y1211" i="3"/>
  <c r="X1211" i="3"/>
  <c r="W1211" i="3"/>
  <c r="V1211" i="3"/>
  <c r="AC1210" i="3"/>
  <c r="AB1210" i="3"/>
  <c r="AA1210" i="3"/>
  <c r="Z1210" i="3"/>
  <c r="Y1210" i="3"/>
  <c r="X1210" i="3"/>
  <c r="W1210" i="3"/>
  <c r="V1210" i="3"/>
  <c r="AC1209" i="3"/>
  <c r="AB1209" i="3"/>
  <c r="AA1209" i="3"/>
  <c r="Z1209" i="3"/>
  <c r="Y1209" i="3"/>
  <c r="X1209" i="3"/>
  <c r="W1209" i="3"/>
  <c r="V1209" i="3"/>
  <c r="AC1208" i="3"/>
  <c r="AB1208" i="3"/>
  <c r="AA1208" i="3"/>
  <c r="Z1208" i="3"/>
  <c r="Y1208" i="3"/>
  <c r="X1208" i="3"/>
  <c r="W1208" i="3"/>
  <c r="V1208" i="3"/>
  <c r="U1207" i="3"/>
  <c r="U1200" i="3" s="1"/>
  <c r="T1207" i="3"/>
  <c r="S1207" i="3"/>
  <c r="R1207" i="3"/>
  <c r="Q1207" i="3"/>
  <c r="P1207" i="3"/>
  <c r="O1207" i="3"/>
  <c r="O1200" i="3" s="1"/>
  <c r="N1207" i="3"/>
  <c r="Y1207" i="3" s="1"/>
  <c r="M1207" i="3"/>
  <c r="L1207" i="3"/>
  <c r="K1207" i="3"/>
  <c r="J1207" i="3"/>
  <c r="I1207" i="3"/>
  <c r="I1200" i="3" s="1"/>
  <c r="H1207" i="3"/>
  <c r="G1207" i="3"/>
  <c r="F1207" i="3"/>
  <c r="F1200" i="3" s="1"/>
  <c r="E1207" i="3"/>
  <c r="D1207" i="3"/>
  <c r="AC1206" i="3"/>
  <c r="AB1206" i="3"/>
  <c r="AA1206" i="3"/>
  <c r="Z1206" i="3"/>
  <c r="Y1206" i="3"/>
  <c r="X1206" i="3"/>
  <c r="W1206" i="3"/>
  <c r="V1206" i="3"/>
  <c r="AC1205" i="3"/>
  <c r="AB1205" i="3"/>
  <c r="AA1205" i="3"/>
  <c r="Z1205" i="3"/>
  <c r="Y1205" i="3"/>
  <c r="X1205" i="3"/>
  <c r="W1205" i="3"/>
  <c r="V1205" i="3"/>
  <c r="AC1204" i="3"/>
  <c r="AB1204" i="3"/>
  <c r="AA1204" i="3"/>
  <c r="Z1204" i="3"/>
  <c r="Y1204" i="3"/>
  <c r="X1204" i="3"/>
  <c r="W1204" i="3"/>
  <c r="V1204" i="3"/>
  <c r="AC1203" i="3"/>
  <c r="AB1203" i="3"/>
  <c r="AA1203" i="3"/>
  <c r="Z1203" i="3"/>
  <c r="Y1203" i="3"/>
  <c r="X1203" i="3"/>
  <c r="W1203" i="3"/>
  <c r="V1203" i="3"/>
  <c r="AC1202" i="3"/>
  <c r="AB1202" i="3"/>
  <c r="AA1202" i="3"/>
  <c r="Z1202" i="3"/>
  <c r="Y1202" i="3"/>
  <c r="X1202" i="3"/>
  <c r="W1202" i="3"/>
  <c r="V1202" i="3"/>
  <c r="AC1201" i="3"/>
  <c r="AB1201" i="3"/>
  <c r="AA1201" i="3"/>
  <c r="Z1201" i="3"/>
  <c r="Y1201" i="3"/>
  <c r="X1201" i="3"/>
  <c r="W1201" i="3"/>
  <c r="V1201" i="3"/>
  <c r="AC1198" i="3"/>
  <c r="AB1198" i="3"/>
  <c r="AA1198" i="3"/>
  <c r="Z1198" i="3"/>
  <c r="Y1198" i="3"/>
  <c r="X1198" i="3"/>
  <c r="W1198" i="3"/>
  <c r="V1198" i="3"/>
  <c r="W1197" i="3"/>
  <c r="U1197" i="3"/>
  <c r="T1197" i="3"/>
  <c r="S1197" i="3"/>
  <c r="R1197" i="3"/>
  <c r="Q1197" i="3"/>
  <c r="P1197" i="3"/>
  <c r="O1197" i="3"/>
  <c r="N1197" i="3"/>
  <c r="Z1197" i="3" s="1"/>
  <c r="M1197" i="3"/>
  <c r="L1197" i="3"/>
  <c r="K1197" i="3"/>
  <c r="J1197" i="3"/>
  <c r="I1197" i="3"/>
  <c r="H1197" i="3"/>
  <c r="G1197" i="3"/>
  <c r="F1197" i="3"/>
  <c r="E1197" i="3"/>
  <c r="D1197" i="3"/>
  <c r="U1196" i="3"/>
  <c r="T1196" i="3"/>
  <c r="S1196" i="3"/>
  <c r="R1196" i="3"/>
  <c r="Q1196" i="3"/>
  <c r="P1196" i="3"/>
  <c r="O1196" i="3"/>
  <c r="N1196" i="3"/>
  <c r="Y1196" i="3" s="1"/>
  <c r="M1196" i="3"/>
  <c r="K1196" i="3"/>
  <c r="J1196" i="3"/>
  <c r="I1196" i="3"/>
  <c r="H1196" i="3"/>
  <c r="G1196" i="3"/>
  <c r="F1196" i="3"/>
  <c r="E1196" i="3"/>
  <c r="D1196" i="3"/>
  <c r="U1195" i="3"/>
  <c r="T1195" i="3"/>
  <c r="S1195" i="3"/>
  <c r="R1195" i="3"/>
  <c r="Q1195" i="3"/>
  <c r="P1195" i="3"/>
  <c r="O1195" i="3"/>
  <c r="N1195" i="3"/>
  <c r="M1195" i="3"/>
  <c r="L1195" i="3"/>
  <c r="K1195" i="3"/>
  <c r="K1194" i="3" s="1"/>
  <c r="J1195" i="3"/>
  <c r="J1194" i="3" s="1"/>
  <c r="I1195" i="3"/>
  <c r="H1195" i="3"/>
  <c r="G1195" i="3"/>
  <c r="F1195" i="3"/>
  <c r="E1195" i="3"/>
  <c r="E1194" i="3" s="1"/>
  <c r="D1195" i="3"/>
  <c r="D1194" i="3" s="1"/>
  <c r="I1193" i="3"/>
  <c r="H1193" i="3"/>
  <c r="G1193" i="3"/>
  <c r="F1193" i="3"/>
  <c r="E1193" i="3"/>
  <c r="D1193" i="3"/>
  <c r="U1192" i="3"/>
  <c r="T1192" i="3"/>
  <c r="S1192" i="3"/>
  <c r="R1192" i="3"/>
  <c r="AC1192" i="3" s="1"/>
  <c r="Q1192" i="3"/>
  <c r="P1192" i="3"/>
  <c r="O1192" i="3"/>
  <c r="N1192" i="3"/>
  <c r="X1192" i="3" s="1"/>
  <c r="M1192" i="3"/>
  <c r="L1192" i="3"/>
  <c r="K1192" i="3"/>
  <c r="J1192" i="3"/>
  <c r="I1192" i="3"/>
  <c r="H1192" i="3"/>
  <c r="G1192" i="3"/>
  <c r="F1192" i="3"/>
  <c r="E1192" i="3"/>
  <c r="D1192" i="3"/>
  <c r="U1191" i="3"/>
  <c r="T1191" i="3"/>
  <c r="S1191" i="3"/>
  <c r="R1191" i="3"/>
  <c r="AA1191" i="3" s="1"/>
  <c r="Q1191" i="3"/>
  <c r="P1191" i="3"/>
  <c r="O1191" i="3"/>
  <c r="N1191" i="3"/>
  <c r="M1191" i="3"/>
  <c r="L1191" i="3"/>
  <c r="K1191" i="3"/>
  <c r="J1191" i="3"/>
  <c r="I1191" i="3"/>
  <c r="H1191" i="3"/>
  <c r="G1191" i="3"/>
  <c r="F1191" i="3"/>
  <c r="E1191" i="3"/>
  <c r="D1191" i="3"/>
  <c r="Y1190" i="3"/>
  <c r="U1190" i="3"/>
  <c r="T1190" i="3"/>
  <c r="S1190" i="3"/>
  <c r="R1190" i="3"/>
  <c r="AB1190" i="3" s="1"/>
  <c r="Q1190" i="3"/>
  <c r="P1190" i="3"/>
  <c r="O1190" i="3"/>
  <c r="N1190" i="3"/>
  <c r="M1190" i="3"/>
  <c r="L1190" i="3"/>
  <c r="K1190" i="3"/>
  <c r="J1190" i="3"/>
  <c r="I1190" i="3"/>
  <c r="H1190" i="3"/>
  <c r="G1190" i="3"/>
  <c r="F1190" i="3"/>
  <c r="E1190" i="3"/>
  <c r="D1190" i="3"/>
  <c r="U1189" i="3"/>
  <c r="T1189" i="3"/>
  <c r="S1189" i="3"/>
  <c r="R1189" i="3"/>
  <c r="Q1189" i="3"/>
  <c r="P1189" i="3"/>
  <c r="O1189" i="3"/>
  <c r="N1189" i="3"/>
  <c r="AA1189" i="3" s="1"/>
  <c r="M1189" i="3"/>
  <c r="L1189" i="3"/>
  <c r="K1189" i="3"/>
  <c r="J1189" i="3"/>
  <c r="I1189" i="3"/>
  <c r="H1189" i="3"/>
  <c r="G1189" i="3"/>
  <c r="F1189" i="3"/>
  <c r="E1189" i="3"/>
  <c r="D1189" i="3"/>
  <c r="U1188" i="3"/>
  <c r="T1188" i="3"/>
  <c r="S1188" i="3"/>
  <c r="R1188" i="3"/>
  <c r="AA1188" i="3" s="1"/>
  <c r="Q1188" i="3"/>
  <c r="P1188" i="3"/>
  <c r="O1188" i="3"/>
  <c r="N1188" i="3"/>
  <c r="M1188" i="3"/>
  <c r="L1188" i="3"/>
  <c r="K1188" i="3"/>
  <c r="J1188" i="3"/>
  <c r="I1188" i="3"/>
  <c r="H1188" i="3"/>
  <c r="G1188" i="3"/>
  <c r="F1188" i="3"/>
  <c r="E1188" i="3"/>
  <c r="D1188" i="3"/>
  <c r="V1187" i="3"/>
  <c r="U1187" i="3"/>
  <c r="T1187" i="3"/>
  <c r="S1187" i="3"/>
  <c r="R1187" i="3"/>
  <c r="AB1187" i="3" s="1"/>
  <c r="Q1187" i="3"/>
  <c r="P1187" i="3"/>
  <c r="O1187" i="3"/>
  <c r="N1187" i="3"/>
  <c r="M1187" i="3"/>
  <c r="L1187" i="3"/>
  <c r="K1187" i="3"/>
  <c r="J1187" i="3"/>
  <c r="I1187" i="3"/>
  <c r="H1187" i="3"/>
  <c r="G1187" i="3"/>
  <c r="F1187" i="3"/>
  <c r="E1187" i="3"/>
  <c r="D1187" i="3"/>
  <c r="U1186" i="3"/>
  <c r="T1186" i="3"/>
  <c r="S1186" i="3"/>
  <c r="R1186" i="3"/>
  <c r="Q1186" i="3"/>
  <c r="P1186" i="3"/>
  <c r="O1186" i="3"/>
  <c r="N1186" i="3"/>
  <c r="M1186" i="3"/>
  <c r="L1186" i="3"/>
  <c r="K1186" i="3"/>
  <c r="J1186" i="3"/>
  <c r="I1186" i="3"/>
  <c r="H1186" i="3"/>
  <c r="G1186" i="3"/>
  <c r="F1186" i="3"/>
  <c r="E1186" i="3"/>
  <c r="D1186" i="3"/>
  <c r="W1185" i="3"/>
  <c r="U1185" i="3"/>
  <c r="T1185" i="3"/>
  <c r="S1185" i="3"/>
  <c r="R1185" i="3"/>
  <c r="Q1185" i="3"/>
  <c r="Q1184" i="3" s="1"/>
  <c r="P1185" i="3"/>
  <c r="O1185" i="3"/>
  <c r="N1185" i="3"/>
  <c r="M1185" i="3"/>
  <c r="L1185" i="3"/>
  <c r="K1185" i="3"/>
  <c r="K1184" i="3" s="1"/>
  <c r="J1185" i="3"/>
  <c r="I1185" i="3"/>
  <c r="H1185" i="3"/>
  <c r="H1184" i="3" s="1"/>
  <c r="G1185" i="3"/>
  <c r="F1185" i="3"/>
  <c r="E1185" i="3"/>
  <c r="D1185" i="3"/>
  <c r="E1184" i="3"/>
  <c r="V1183" i="3"/>
  <c r="U1183" i="3"/>
  <c r="T1183" i="3"/>
  <c r="S1183" i="3"/>
  <c r="R1183" i="3"/>
  <c r="Q1183" i="3"/>
  <c r="P1183" i="3"/>
  <c r="O1183" i="3"/>
  <c r="N1183" i="3"/>
  <c r="M1183" i="3"/>
  <c r="L1183" i="3"/>
  <c r="K1183" i="3"/>
  <c r="J1183" i="3"/>
  <c r="I1183" i="3"/>
  <c r="H1183" i="3"/>
  <c r="G1183" i="3"/>
  <c r="F1183" i="3"/>
  <c r="E1183" i="3"/>
  <c r="D1183" i="3"/>
  <c r="U1182" i="3"/>
  <c r="T1182" i="3"/>
  <c r="S1182" i="3"/>
  <c r="R1182" i="3"/>
  <c r="Q1182" i="3"/>
  <c r="P1182" i="3"/>
  <c r="O1182" i="3"/>
  <c r="N1182" i="3"/>
  <c r="M1182" i="3"/>
  <c r="L1182" i="3"/>
  <c r="K1182" i="3"/>
  <c r="J1182" i="3"/>
  <c r="I1182" i="3"/>
  <c r="H1182" i="3"/>
  <c r="G1182" i="3"/>
  <c r="F1182" i="3"/>
  <c r="E1182" i="3"/>
  <c r="D1182" i="3"/>
  <c r="U1181" i="3"/>
  <c r="S1181" i="3"/>
  <c r="O1181" i="3"/>
  <c r="J1181" i="3"/>
  <c r="I1181" i="3"/>
  <c r="H1181" i="3"/>
  <c r="T1180" i="3"/>
  <c r="R1180" i="3"/>
  <c r="Q1180" i="3"/>
  <c r="P1180" i="3"/>
  <c r="N1180" i="3"/>
  <c r="M1180" i="3"/>
  <c r="L1180" i="3"/>
  <c r="K1180" i="3"/>
  <c r="J1180" i="3"/>
  <c r="I1180" i="3"/>
  <c r="H1180" i="3"/>
  <c r="F1180" i="3"/>
  <c r="G1180" i="3" s="1"/>
  <c r="E1180" i="3"/>
  <c r="D1180" i="3"/>
  <c r="V1179" i="3"/>
  <c r="U1179" i="3"/>
  <c r="T1179" i="3"/>
  <c r="S1179" i="3"/>
  <c r="R1179" i="3"/>
  <c r="Q1179" i="3"/>
  <c r="P1179" i="3"/>
  <c r="O1179" i="3"/>
  <c r="N1179" i="3"/>
  <c r="M1179" i="3"/>
  <c r="L1179" i="3"/>
  <c r="K1179" i="3"/>
  <c r="J1179" i="3"/>
  <c r="I1179" i="3"/>
  <c r="H1179" i="3"/>
  <c r="G1179" i="3"/>
  <c r="F1179" i="3"/>
  <c r="E1179" i="3"/>
  <c r="D1179" i="3"/>
  <c r="U1178" i="3"/>
  <c r="T1178" i="3"/>
  <c r="S1178" i="3"/>
  <c r="R1178" i="3"/>
  <c r="Q1178" i="3"/>
  <c r="P1178" i="3"/>
  <c r="O1178" i="3"/>
  <c r="N1178" i="3"/>
  <c r="M1178" i="3"/>
  <c r="L1178" i="3"/>
  <c r="K1178" i="3"/>
  <c r="J1178" i="3"/>
  <c r="I1178" i="3"/>
  <c r="H1178" i="3"/>
  <c r="G1178" i="3"/>
  <c r="F1178" i="3"/>
  <c r="E1178" i="3"/>
  <c r="D1178" i="3"/>
  <c r="W1177" i="3"/>
  <c r="U1177" i="3"/>
  <c r="T1177" i="3"/>
  <c r="AC1177" i="3" s="1"/>
  <c r="S1177" i="3"/>
  <c r="R1177" i="3"/>
  <c r="Q1177" i="3"/>
  <c r="P1177" i="3"/>
  <c r="O1177" i="3"/>
  <c r="N1177" i="3"/>
  <c r="M1177" i="3"/>
  <c r="L1177" i="3"/>
  <c r="K1177" i="3"/>
  <c r="J1177" i="3"/>
  <c r="I1177" i="3"/>
  <c r="H1177" i="3"/>
  <c r="G1177" i="3"/>
  <c r="F1177" i="3"/>
  <c r="E1177" i="3"/>
  <c r="D1177" i="3"/>
  <c r="U1176" i="3"/>
  <c r="S1176" i="3"/>
  <c r="Q1176" i="3"/>
  <c r="P1176" i="3"/>
  <c r="O1176" i="3"/>
  <c r="M1176" i="3"/>
  <c r="L1176" i="3"/>
  <c r="K1176" i="3"/>
  <c r="J1176" i="3"/>
  <c r="I1176" i="3"/>
  <c r="H1176" i="3"/>
  <c r="G1176" i="3"/>
  <c r="E1176" i="3"/>
  <c r="D1176" i="3"/>
  <c r="U1175" i="3"/>
  <c r="U1172" i="3" s="1"/>
  <c r="T1175" i="3"/>
  <c r="S1175" i="3"/>
  <c r="R1175" i="3"/>
  <c r="AA1175" i="3" s="1"/>
  <c r="Q1175" i="3"/>
  <c r="P1175" i="3"/>
  <c r="O1175" i="3"/>
  <c r="N1175" i="3"/>
  <c r="M1175" i="3"/>
  <c r="L1175" i="3"/>
  <c r="L1172" i="3" s="1"/>
  <c r="K1175" i="3"/>
  <c r="J1175" i="3"/>
  <c r="I1175" i="3"/>
  <c r="H1175" i="3"/>
  <c r="G1175" i="3"/>
  <c r="F1175" i="3"/>
  <c r="E1175" i="3"/>
  <c r="D1175" i="3"/>
  <c r="W1174" i="3"/>
  <c r="U1174" i="3"/>
  <c r="T1174" i="3"/>
  <c r="S1174" i="3"/>
  <c r="R1174" i="3"/>
  <c r="Q1174" i="3"/>
  <c r="P1174" i="3"/>
  <c r="O1174" i="3"/>
  <c r="N1174" i="3"/>
  <c r="M1174" i="3"/>
  <c r="L1174" i="3"/>
  <c r="K1174" i="3"/>
  <c r="J1174" i="3"/>
  <c r="I1174" i="3"/>
  <c r="I1172" i="3" s="1"/>
  <c r="H1174" i="3"/>
  <c r="G1174" i="3"/>
  <c r="F1174" i="3"/>
  <c r="E1174" i="3"/>
  <c r="D1174" i="3"/>
  <c r="V1173" i="3"/>
  <c r="U1173" i="3"/>
  <c r="T1173" i="3"/>
  <c r="S1173" i="3"/>
  <c r="R1173" i="3"/>
  <c r="Q1173" i="3"/>
  <c r="P1173" i="3"/>
  <c r="O1173" i="3"/>
  <c r="N1173" i="3"/>
  <c r="M1173" i="3"/>
  <c r="L1173" i="3"/>
  <c r="K1173" i="3"/>
  <c r="J1173" i="3"/>
  <c r="I1173" i="3"/>
  <c r="H1173" i="3"/>
  <c r="G1173" i="3"/>
  <c r="F1173" i="3"/>
  <c r="E1173" i="3"/>
  <c r="D1173" i="3"/>
  <c r="I1171" i="3"/>
  <c r="H1171" i="3"/>
  <c r="G1171" i="3"/>
  <c r="E1171" i="3"/>
  <c r="D1171" i="3"/>
  <c r="U1170" i="3"/>
  <c r="T1170" i="3"/>
  <c r="S1170" i="3"/>
  <c r="R1170" i="3"/>
  <c r="Q1170" i="3"/>
  <c r="P1170" i="3"/>
  <c r="O1170" i="3"/>
  <c r="N1170" i="3"/>
  <c r="M1170" i="3"/>
  <c r="L1170" i="3"/>
  <c r="K1170" i="3"/>
  <c r="J1170" i="3"/>
  <c r="I1170" i="3"/>
  <c r="H1170" i="3"/>
  <c r="G1170" i="3"/>
  <c r="F1170" i="3"/>
  <c r="E1170" i="3"/>
  <c r="D1170" i="3"/>
  <c r="U1169" i="3"/>
  <c r="T1169" i="3"/>
  <c r="S1169" i="3"/>
  <c r="R1169" i="3"/>
  <c r="Q1169" i="3"/>
  <c r="P1169" i="3"/>
  <c r="O1169" i="3"/>
  <c r="N1169" i="3"/>
  <c r="X1169" i="3" s="1"/>
  <c r="M1169" i="3"/>
  <c r="L1169" i="3"/>
  <c r="K1169" i="3"/>
  <c r="J1169" i="3"/>
  <c r="I1169" i="3"/>
  <c r="H1169" i="3"/>
  <c r="G1169" i="3"/>
  <c r="E1169" i="3"/>
  <c r="D1169" i="3"/>
  <c r="U1168" i="3"/>
  <c r="T1168" i="3"/>
  <c r="S1168" i="3"/>
  <c r="R1168" i="3"/>
  <c r="Q1168" i="3"/>
  <c r="P1168" i="3"/>
  <c r="O1168" i="3"/>
  <c r="N1168" i="3"/>
  <c r="M1168" i="3"/>
  <c r="L1168" i="3"/>
  <c r="K1168" i="3"/>
  <c r="J1168" i="3"/>
  <c r="I1168" i="3"/>
  <c r="H1168" i="3"/>
  <c r="G1168" i="3"/>
  <c r="F1168" i="3"/>
  <c r="E1168" i="3"/>
  <c r="D1168" i="3"/>
  <c r="V1167" i="3"/>
  <c r="U1167" i="3"/>
  <c r="T1167" i="3"/>
  <c r="S1167" i="3"/>
  <c r="R1167" i="3"/>
  <c r="Z1167" i="3" s="1"/>
  <c r="Q1167" i="3"/>
  <c r="P1167" i="3"/>
  <c r="O1167" i="3"/>
  <c r="N1167" i="3"/>
  <c r="M1167" i="3"/>
  <c r="L1167" i="3"/>
  <c r="K1167" i="3"/>
  <c r="J1167" i="3"/>
  <c r="I1167" i="3"/>
  <c r="H1167" i="3"/>
  <c r="G1167" i="3"/>
  <c r="F1167" i="3"/>
  <c r="E1167" i="3"/>
  <c r="D1167" i="3"/>
  <c r="U1166" i="3"/>
  <c r="T1166" i="3"/>
  <c r="S1166" i="3"/>
  <c r="R1166" i="3"/>
  <c r="Q1166" i="3"/>
  <c r="P1166" i="3"/>
  <c r="O1166" i="3"/>
  <c r="N1166" i="3"/>
  <c r="M1166" i="3"/>
  <c r="L1166" i="3"/>
  <c r="K1166" i="3"/>
  <c r="J1166" i="3"/>
  <c r="I1166" i="3"/>
  <c r="H1166" i="3"/>
  <c r="G1166" i="3"/>
  <c r="F1166" i="3"/>
  <c r="E1166" i="3"/>
  <c r="D1166" i="3"/>
  <c r="AC1163" i="3"/>
  <c r="AB1163" i="3"/>
  <c r="AA1163" i="3"/>
  <c r="Z1163" i="3"/>
  <c r="Y1163" i="3"/>
  <c r="X1163" i="3"/>
  <c r="W1163" i="3"/>
  <c r="V1163" i="3"/>
  <c r="AC1162" i="3"/>
  <c r="AB1162" i="3"/>
  <c r="AA1162" i="3"/>
  <c r="Z1162" i="3"/>
  <c r="Y1162" i="3"/>
  <c r="X1162" i="3"/>
  <c r="W1162" i="3"/>
  <c r="V1162" i="3"/>
  <c r="AC1161" i="3"/>
  <c r="AB1161" i="3"/>
  <c r="AA1161" i="3"/>
  <c r="Z1161" i="3"/>
  <c r="Y1161" i="3"/>
  <c r="X1161" i="3"/>
  <c r="W1161" i="3"/>
  <c r="V1161" i="3"/>
  <c r="AC1160" i="3"/>
  <c r="AB1160" i="3"/>
  <c r="AA1160" i="3"/>
  <c r="Z1160" i="3"/>
  <c r="Y1160" i="3"/>
  <c r="X1160" i="3"/>
  <c r="W1160" i="3"/>
  <c r="V1160" i="3"/>
  <c r="V1159" i="3"/>
  <c r="U1159" i="3"/>
  <c r="T1159" i="3"/>
  <c r="S1159" i="3"/>
  <c r="R1159" i="3"/>
  <c r="Q1159" i="3"/>
  <c r="P1159" i="3"/>
  <c r="O1159" i="3"/>
  <c r="N1159" i="3"/>
  <c r="M1159" i="3"/>
  <c r="L1159" i="3"/>
  <c r="K1159" i="3"/>
  <c r="J1159" i="3"/>
  <c r="I1159" i="3"/>
  <c r="H1159" i="3"/>
  <c r="G1159" i="3"/>
  <c r="F1159" i="3"/>
  <c r="E1159" i="3"/>
  <c r="D1159" i="3"/>
  <c r="AC1158" i="3"/>
  <c r="AB1158" i="3"/>
  <c r="AA1158" i="3"/>
  <c r="Z1158" i="3"/>
  <c r="Y1158" i="3"/>
  <c r="X1158" i="3"/>
  <c r="W1158" i="3"/>
  <c r="V1158" i="3"/>
  <c r="AC1157" i="3"/>
  <c r="AB1157" i="3"/>
  <c r="AA1157" i="3"/>
  <c r="Z1157" i="3"/>
  <c r="Y1157" i="3"/>
  <c r="X1157" i="3"/>
  <c r="W1157" i="3"/>
  <c r="V1157" i="3"/>
  <c r="AC1156" i="3"/>
  <c r="AB1156" i="3"/>
  <c r="AA1156" i="3"/>
  <c r="Z1156" i="3"/>
  <c r="Y1156" i="3"/>
  <c r="X1156" i="3"/>
  <c r="W1156" i="3"/>
  <c r="V1156" i="3"/>
  <c r="AC1155" i="3"/>
  <c r="AB1155" i="3"/>
  <c r="AA1155" i="3"/>
  <c r="Z1155" i="3"/>
  <c r="Y1155" i="3"/>
  <c r="X1155" i="3"/>
  <c r="W1155" i="3"/>
  <c r="V1155" i="3"/>
  <c r="AC1154" i="3"/>
  <c r="AB1154" i="3"/>
  <c r="AA1154" i="3"/>
  <c r="Z1154" i="3"/>
  <c r="Y1154" i="3"/>
  <c r="X1154" i="3"/>
  <c r="W1154" i="3"/>
  <c r="V1154" i="3"/>
  <c r="AC1153" i="3"/>
  <c r="AB1153" i="3"/>
  <c r="AA1153" i="3"/>
  <c r="Z1153" i="3"/>
  <c r="Y1153" i="3"/>
  <c r="X1153" i="3"/>
  <c r="W1153" i="3"/>
  <c r="V1153" i="3"/>
  <c r="AC1152" i="3"/>
  <c r="AB1152" i="3"/>
  <c r="AA1152" i="3"/>
  <c r="Z1152" i="3"/>
  <c r="Y1152" i="3"/>
  <c r="X1152" i="3"/>
  <c r="W1152" i="3"/>
  <c r="V1152" i="3"/>
  <c r="AC1151" i="3"/>
  <c r="AB1151" i="3"/>
  <c r="AA1151" i="3"/>
  <c r="Z1151" i="3"/>
  <c r="Y1151" i="3"/>
  <c r="X1151" i="3"/>
  <c r="W1151" i="3"/>
  <c r="V1151" i="3"/>
  <c r="AC1150" i="3"/>
  <c r="AB1150" i="3"/>
  <c r="AA1150" i="3"/>
  <c r="Z1150" i="3"/>
  <c r="Y1150" i="3"/>
  <c r="X1150" i="3"/>
  <c r="W1150" i="3"/>
  <c r="V1150" i="3"/>
  <c r="AC1148" i="3"/>
  <c r="AB1148" i="3"/>
  <c r="AA1148" i="3"/>
  <c r="Z1148" i="3"/>
  <c r="Y1148" i="3"/>
  <c r="X1148" i="3"/>
  <c r="W1148" i="3"/>
  <c r="V1148" i="3"/>
  <c r="AC1147" i="3"/>
  <c r="AB1147" i="3"/>
  <c r="AA1147" i="3"/>
  <c r="Z1147" i="3"/>
  <c r="Y1147" i="3"/>
  <c r="X1147" i="3"/>
  <c r="W1147" i="3"/>
  <c r="V1147" i="3"/>
  <c r="AC1146" i="3"/>
  <c r="AB1146" i="3"/>
  <c r="AA1146" i="3"/>
  <c r="Z1146" i="3"/>
  <c r="Y1146" i="3"/>
  <c r="X1146" i="3"/>
  <c r="W1146" i="3"/>
  <c r="V1146" i="3"/>
  <c r="U1146" i="3"/>
  <c r="U1180" i="3" s="1"/>
  <c r="S1146" i="3"/>
  <c r="S1180" i="3" s="1"/>
  <c r="O1146" i="3"/>
  <c r="O1180" i="3" s="1"/>
  <c r="AC1145" i="3"/>
  <c r="AB1145" i="3"/>
  <c r="AA1145" i="3"/>
  <c r="Z1145" i="3"/>
  <c r="Y1145" i="3"/>
  <c r="X1145" i="3"/>
  <c r="W1145" i="3"/>
  <c r="V1145" i="3"/>
  <c r="AC1144" i="3"/>
  <c r="AB1144" i="3"/>
  <c r="AA1144" i="3"/>
  <c r="Z1144" i="3"/>
  <c r="Y1144" i="3"/>
  <c r="X1144" i="3"/>
  <c r="W1144" i="3"/>
  <c r="V1144" i="3"/>
  <c r="AC1143" i="3"/>
  <c r="AB1143" i="3"/>
  <c r="AA1143" i="3"/>
  <c r="Z1143" i="3"/>
  <c r="Y1143" i="3"/>
  <c r="X1143" i="3"/>
  <c r="W1143" i="3"/>
  <c r="V1143" i="3"/>
  <c r="AC1142" i="3"/>
  <c r="AB1142" i="3"/>
  <c r="AA1142" i="3"/>
  <c r="Z1142" i="3"/>
  <c r="Y1142" i="3"/>
  <c r="X1142" i="3"/>
  <c r="W1142" i="3"/>
  <c r="V1142" i="3"/>
  <c r="AC1141" i="3"/>
  <c r="AB1141" i="3"/>
  <c r="AA1141" i="3"/>
  <c r="Z1141" i="3"/>
  <c r="Y1141" i="3"/>
  <c r="X1141" i="3"/>
  <c r="W1141" i="3"/>
  <c r="V1141" i="3"/>
  <c r="AC1140" i="3"/>
  <c r="AB1140" i="3"/>
  <c r="AA1140" i="3"/>
  <c r="Z1140" i="3"/>
  <c r="Y1140" i="3"/>
  <c r="X1140" i="3"/>
  <c r="W1140" i="3"/>
  <c r="V1140" i="3"/>
  <c r="AC1139" i="3"/>
  <c r="AB1139" i="3"/>
  <c r="AA1139" i="3"/>
  <c r="Z1139" i="3"/>
  <c r="Y1139" i="3"/>
  <c r="X1139" i="3"/>
  <c r="W1139" i="3"/>
  <c r="V1139" i="3"/>
  <c r="W1138" i="3"/>
  <c r="U1138" i="3"/>
  <c r="U1131" i="3" s="1"/>
  <c r="T1138" i="3"/>
  <c r="S1138" i="3"/>
  <c r="R1138" i="3"/>
  <c r="R1131" i="3" s="1"/>
  <c r="Q1138" i="3"/>
  <c r="Q1131" i="3" s="1"/>
  <c r="P1138" i="3"/>
  <c r="O1138" i="3"/>
  <c r="N1138" i="3"/>
  <c r="M1138" i="3"/>
  <c r="L1138" i="3"/>
  <c r="L1131" i="3" s="1"/>
  <c r="K1138" i="3"/>
  <c r="K1131" i="3" s="1"/>
  <c r="J1138" i="3"/>
  <c r="J1131" i="3" s="1"/>
  <c r="I1138" i="3"/>
  <c r="I1131" i="3" s="1"/>
  <c r="H1138" i="3"/>
  <c r="G1138" i="3"/>
  <c r="F1138" i="3"/>
  <c r="F1131" i="3" s="1"/>
  <c r="E1138" i="3"/>
  <c r="E1131" i="3" s="1"/>
  <c r="D1138" i="3"/>
  <c r="AC1137" i="3"/>
  <c r="AB1137" i="3"/>
  <c r="AA1137" i="3"/>
  <c r="Z1137" i="3"/>
  <c r="Y1137" i="3"/>
  <c r="X1137" i="3"/>
  <c r="W1137" i="3"/>
  <c r="V1137" i="3"/>
  <c r="AC1136" i="3"/>
  <c r="AB1136" i="3"/>
  <c r="AA1136" i="3"/>
  <c r="Z1136" i="3"/>
  <c r="Y1136" i="3"/>
  <c r="X1136" i="3"/>
  <c r="W1136" i="3"/>
  <c r="V1136" i="3"/>
  <c r="AC1135" i="3"/>
  <c r="AB1135" i="3"/>
  <c r="AA1135" i="3"/>
  <c r="Z1135" i="3"/>
  <c r="Y1135" i="3"/>
  <c r="X1135" i="3"/>
  <c r="W1135" i="3"/>
  <c r="V1135" i="3"/>
  <c r="AC1134" i="3"/>
  <c r="AB1134" i="3"/>
  <c r="AA1134" i="3"/>
  <c r="Z1134" i="3"/>
  <c r="Y1134" i="3"/>
  <c r="X1134" i="3"/>
  <c r="W1134" i="3"/>
  <c r="V1134" i="3"/>
  <c r="AC1133" i="3"/>
  <c r="AB1133" i="3"/>
  <c r="AA1133" i="3"/>
  <c r="Z1133" i="3"/>
  <c r="Y1133" i="3"/>
  <c r="X1133" i="3"/>
  <c r="W1133" i="3"/>
  <c r="V1133" i="3"/>
  <c r="AC1132" i="3"/>
  <c r="AB1132" i="3"/>
  <c r="AA1132" i="3"/>
  <c r="Z1132" i="3"/>
  <c r="Y1132" i="3"/>
  <c r="X1132" i="3"/>
  <c r="W1132" i="3"/>
  <c r="V1132" i="3"/>
  <c r="AC1128" i="3"/>
  <c r="AB1128" i="3"/>
  <c r="AA1128" i="3"/>
  <c r="Z1128" i="3"/>
  <c r="Y1128" i="3"/>
  <c r="X1128" i="3"/>
  <c r="W1128" i="3"/>
  <c r="V1128" i="3"/>
  <c r="AC1127" i="3"/>
  <c r="AB1127" i="3"/>
  <c r="AA1127" i="3"/>
  <c r="Z1127" i="3"/>
  <c r="Y1127" i="3"/>
  <c r="X1127" i="3"/>
  <c r="W1127" i="3"/>
  <c r="V1127" i="3"/>
  <c r="AC1126" i="3"/>
  <c r="AB1126" i="3"/>
  <c r="AA1126" i="3"/>
  <c r="Z1126" i="3"/>
  <c r="Y1126" i="3"/>
  <c r="X1126" i="3"/>
  <c r="W1126" i="3"/>
  <c r="V1126" i="3"/>
  <c r="U1125" i="3"/>
  <c r="T1125" i="3"/>
  <c r="S1125" i="3"/>
  <c r="R1125" i="3"/>
  <c r="Q1125" i="3"/>
  <c r="P1125" i="3"/>
  <c r="O1125" i="3"/>
  <c r="N1125" i="3"/>
  <c r="M1125" i="3"/>
  <c r="L1125" i="3"/>
  <c r="K1125" i="3"/>
  <c r="J1125" i="3"/>
  <c r="I1125" i="3"/>
  <c r="H1125" i="3"/>
  <c r="G1125" i="3"/>
  <c r="F1125" i="3"/>
  <c r="E1125" i="3"/>
  <c r="AC1124" i="3"/>
  <c r="AB1124" i="3"/>
  <c r="AA1124" i="3"/>
  <c r="Z1124" i="3"/>
  <c r="Y1124" i="3"/>
  <c r="X1124" i="3"/>
  <c r="W1124" i="3"/>
  <c r="V1124" i="3"/>
  <c r="AC1123" i="3"/>
  <c r="AB1123" i="3"/>
  <c r="AA1123" i="3"/>
  <c r="Z1123" i="3"/>
  <c r="Y1123" i="3"/>
  <c r="X1123" i="3"/>
  <c r="W1123" i="3"/>
  <c r="V1123" i="3"/>
  <c r="AC1122" i="3"/>
  <c r="AB1122" i="3"/>
  <c r="AA1122" i="3"/>
  <c r="Z1122" i="3"/>
  <c r="Y1122" i="3"/>
  <c r="X1122" i="3"/>
  <c r="W1122" i="3"/>
  <c r="V1122" i="3"/>
  <c r="AC1121" i="3"/>
  <c r="AB1121" i="3"/>
  <c r="AA1121" i="3"/>
  <c r="Z1121" i="3"/>
  <c r="Y1121" i="3"/>
  <c r="X1121" i="3"/>
  <c r="W1121" i="3"/>
  <c r="V1121" i="3"/>
  <c r="AC1120" i="3"/>
  <c r="AB1120" i="3"/>
  <c r="AA1120" i="3"/>
  <c r="Z1120" i="3"/>
  <c r="Y1120" i="3"/>
  <c r="X1120" i="3"/>
  <c r="W1120" i="3"/>
  <c r="V1120" i="3"/>
  <c r="AC1119" i="3"/>
  <c r="AB1119" i="3"/>
  <c r="AA1119" i="3"/>
  <c r="Z1119" i="3"/>
  <c r="Y1119" i="3"/>
  <c r="X1119" i="3"/>
  <c r="W1119" i="3"/>
  <c r="V1119" i="3"/>
  <c r="AC1118" i="3"/>
  <c r="AB1118" i="3"/>
  <c r="AA1118" i="3"/>
  <c r="Z1118" i="3"/>
  <c r="Y1118" i="3"/>
  <c r="X1118" i="3"/>
  <c r="W1118" i="3"/>
  <c r="V1118" i="3"/>
  <c r="AC1117" i="3"/>
  <c r="AB1117" i="3"/>
  <c r="AA1117" i="3"/>
  <c r="Z1117" i="3"/>
  <c r="Y1117" i="3"/>
  <c r="X1117" i="3"/>
  <c r="W1117" i="3"/>
  <c r="V1117" i="3"/>
  <c r="AC1116" i="3"/>
  <c r="AB1116" i="3"/>
  <c r="AA1116" i="3"/>
  <c r="Z1116" i="3"/>
  <c r="Y1116" i="3"/>
  <c r="X1116" i="3"/>
  <c r="W1116" i="3"/>
  <c r="V1116" i="3"/>
  <c r="AC1114" i="3"/>
  <c r="AB1114" i="3"/>
  <c r="AA1114" i="3"/>
  <c r="Z1114" i="3"/>
  <c r="Y1114" i="3"/>
  <c r="X1114" i="3"/>
  <c r="W1114" i="3"/>
  <c r="V1114" i="3"/>
  <c r="AC1113" i="3"/>
  <c r="AB1113" i="3"/>
  <c r="AA1113" i="3"/>
  <c r="Z1113" i="3"/>
  <c r="Y1113" i="3"/>
  <c r="X1113" i="3"/>
  <c r="W1113" i="3"/>
  <c r="V1113" i="3"/>
  <c r="AC1112" i="3"/>
  <c r="AB1112" i="3"/>
  <c r="AA1112" i="3"/>
  <c r="Z1112" i="3"/>
  <c r="Y1112" i="3"/>
  <c r="X1112" i="3"/>
  <c r="W1112" i="3"/>
  <c r="V1112" i="3"/>
  <c r="AC1111" i="3"/>
  <c r="AB1111" i="3"/>
  <c r="AA1111" i="3"/>
  <c r="Z1111" i="3"/>
  <c r="Y1111" i="3"/>
  <c r="X1111" i="3"/>
  <c r="W1111" i="3"/>
  <c r="V1111" i="3"/>
  <c r="AC1110" i="3"/>
  <c r="AB1110" i="3"/>
  <c r="AA1110" i="3"/>
  <c r="Z1110" i="3"/>
  <c r="Y1110" i="3"/>
  <c r="X1110" i="3"/>
  <c r="W1110" i="3"/>
  <c r="V1110" i="3"/>
  <c r="AC1109" i="3"/>
  <c r="AB1109" i="3"/>
  <c r="AA1109" i="3"/>
  <c r="Z1109" i="3"/>
  <c r="Y1109" i="3"/>
  <c r="X1109" i="3"/>
  <c r="W1109" i="3"/>
  <c r="V1109" i="3"/>
  <c r="AC1108" i="3"/>
  <c r="AB1108" i="3"/>
  <c r="AA1108" i="3"/>
  <c r="Z1108" i="3"/>
  <c r="Y1108" i="3"/>
  <c r="X1108" i="3"/>
  <c r="W1108" i="3"/>
  <c r="V1108" i="3"/>
  <c r="AC1107" i="3"/>
  <c r="AB1107" i="3"/>
  <c r="AA1107" i="3"/>
  <c r="Z1107" i="3"/>
  <c r="Y1107" i="3"/>
  <c r="X1107" i="3"/>
  <c r="W1107" i="3"/>
  <c r="V1107" i="3"/>
  <c r="AC1106" i="3"/>
  <c r="AB1106" i="3"/>
  <c r="AA1106" i="3"/>
  <c r="Z1106" i="3"/>
  <c r="Y1106" i="3"/>
  <c r="X1106" i="3"/>
  <c r="W1106" i="3"/>
  <c r="V1106" i="3"/>
  <c r="AC1105" i="3"/>
  <c r="AB1105" i="3"/>
  <c r="AA1105" i="3"/>
  <c r="Z1105" i="3"/>
  <c r="Y1105" i="3"/>
  <c r="X1105" i="3"/>
  <c r="W1105" i="3"/>
  <c r="V1105" i="3"/>
  <c r="U1104" i="3"/>
  <c r="T1104" i="3"/>
  <c r="S1104" i="3"/>
  <c r="S1097" i="3" s="1"/>
  <c r="R1104" i="3"/>
  <c r="Q1104" i="3"/>
  <c r="P1104" i="3"/>
  <c r="P1097" i="3" s="1"/>
  <c r="O1104" i="3"/>
  <c r="N1104" i="3"/>
  <c r="M1104" i="3"/>
  <c r="L1104" i="3"/>
  <c r="K1104" i="3"/>
  <c r="J1104" i="3"/>
  <c r="I1104" i="3"/>
  <c r="H1104" i="3"/>
  <c r="G1104" i="3"/>
  <c r="G1097" i="3" s="1"/>
  <c r="F1104" i="3"/>
  <c r="E1104" i="3"/>
  <c r="AC1103" i="3"/>
  <c r="AB1103" i="3"/>
  <c r="AA1103" i="3"/>
  <c r="Z1103" i="3"/>
  <c r="Y1103" i="3"/>
  <c r="X1103" i="3"/>
  <c r="W1103" i="3"/>
  <c r="V1103" i="3"/>
  <c r="AC1102" i="3"/>
  <c r="AB1102" i="3"/>
  <c r="AA1102" i="3"/>
  <c r="Z1102" i="3"/>
  <c r="Y1102" i="3"/>
  <c r="X1102" i="3"/>
  <c r="W1102" i="3"/>
  <c r="V1102" i="3"/>
  <c r="AC1101" i="3"/>
  <c r="AB1101" i="3"/>
  <c r="AA1101" i="3"/>
  <c r="Z1101" i="3"/>
  <c r="Y1101" i="3"/>
  <c r="X1101" i="3"/>
  <c r="W1101" i="3"/>
  <c r="V1101" i="3"/>
  <c r="AC1100" i="3"/>
  <c r="AB1100" i="3"/>
  <c r="AA1100" i="3"/>
  <c r="Z1100" i="3"/>
  <c r="Y1100" i="3"/>
  <c r="X1100" i="3"/>
  <c r="W1100" i="3"/>
  <c r="V1100" i="3"/>
  <c r="AC1099" i="3"/>
  <c r="AB1099" i="3"/>
  <c r="AA1099" i="3"/>
  <c r="Z1099" i="3"/>
  <c r="Y1099" i="3"/>
  <c r="X1099" i="3"/>
  <c r="W1099" i="3"/>
  <c r="V1099" i="3"/>
  <c r="AC1098" i="3"/>
  <c r="AB1098" i="3"/>
  <c r="AA1098" i="3"/>
  <c r="Z1098" i="3"/>
  <c r="Y1098" i="3"/>
  <c r="X1098" i="3"/>
  <c r="W1098" i="3"/>
  <c r="V1098" i="3"/>
  <c r="J1097" i="3"/>
  <c r="D1097" i="3"/>
  <c r="AC1094" i="3"/>
  <c r="AB1094" i="3"/>
  <c r="AA1094" i="3"/>
  <c r="Z1094" i="3"/>
  <c r="Y1094" i="3"/>
  <c r="X1094" i="3"/>
  <c r="W1094" i="3"/>
  <c r="V1094" i="3"/>
  <c r="AC1093" i="3"/>
  <c r="AB1093" i="3"/>
  <c r="AA1093" i="3"/>
  <c r="Z1093" i="3"/>
  <c r="Y1093" i="3"/>
  <c r="X1093" i="3"/>
  <c r="L1093" i="3"/>
  <c r="AC1092" i="3"/>
  <c r="AB1092" i="3"/>
  <c r="AA1092" i="3"/>
  <c r="Z1092" i="3"/>
  <c r="Y1092" i="3"/>
  <c r="X1092" i="3"/>
  <c r="W1092" i="3"/>
  <c r="V1092" i="3"/>
  <c r="U1091" i="3"/>
  <c r="T1091" i="3"/>
  <c r="S1091" i="3"/>
  <c r="R1091" i="3"/>
  <c r="Q1091" i="3"/>
  <c r="P1091" i="3"/>
  <c r="O1091" i="3"/>
  <c r="N1091" i="3"/>
  <c r="M1091" i="3"/>
  <c r="M1063" i="3" s="1"/>
  <c r="K1091" i="3"/>
  <c r="J1091" i="3"/>
  <c r="I1091" i="3"/>
  <c r="H1091" i="3"/>
  <c r="G1091" i="3"/>
  <c r="F1091" i="3"/>
  <c r="E1091" i="3"/>
  <c r="D1091" i="3"/>
  <c r="AC1090" i="3"/>
  <c r="AB1090" i="3"/>
  <c r="AA1090" i="3"/>
  <c r="Z1090" i="3"/>
  <c r="Y1090" i="3"/>
  <c r="X1090" i="3"/>
  <c r="W1090" i="3"/>
  <c r="V1090" i="3"/>
  <c r="AC1089" i="3"/>
  <c r="AB1089" i="3"/>
  <c r="AA1089" i="3"/>
  <c r="Z1089" i="3"/>
  <c r="Y1089" i="3"/>
  <c r="X1089" i="3"/>
  <c r="W1089" i="3"/>
  <c r="V1089" i="3"/>
  <c r="AC1088" i="3"/>
  <c r="AB1088" i="3"/>
  <c r="AA1088" i="3"/>
  <c r="Z1088" i="3"/>
  <c r="Y1088" i="3"/>
  <c r="X1088" i="3"/>
  <c r="W1088" i="3"/>
  <c r="V1088" i="3"/>
  <c r="AC1087" i="3"/>
  <c r="AB1087" i="3"/>
  <c r="AA1087" i="3"/>
  <c r="Z1087" i="3"/>
  <c r="Y1087" i="3"/>
  <c r="X1087" i="3"/>
  <c r="W1087" i="3"/>
  <c r="V1087" i="3"/>
  <c r="AC1086" i="3"/>
  <c r="AB1086" i="3"/>
  <c r="AA1086" i="3"/>
  <c r="Z1086" i="3"/>
  <c r="Y1086" i="3"/>
  <c r="X1086" i="3"/>
  <c r="W1086" i="3"/>
  <c r="V1086" i="3"/>
  <c r="AC1085" i="3"/>
  <c r="AB1085" i="3"/>
  <c r="AA1085" i="3"/>
  <c r="Z1085" i="3"/>
  <c r="Y1085" i="3"/>
  <c r="X1085" i="3"/>
  <c r="W1085" i="3"/>
  <c r="V1085" i="3"/>
  <c r="AC1084" i="3"/>
  <c r="AB1084" i="3"/>
  <c r="AA1084" i="3"/>
  <c r="Z1084" i="3"/>
  <c r="Y1084" i="3"/>
  <c r="X1084" i="3"/>
  <c r="W1084" i="3"/>
  <c r="V1084" i="3"/>
  <c r="AC1083" i="3"/>
  <c r="AB1083" i="3"/>
  <c r="AA1083" i="3"/>
  <c r="Z1083" i="3"/>
  <c r="Y1083" i="3"/>
  <c r="X1083" i="3"/>
  <c r="W1083" i="3"/>
  <c r="V1083" i="3"/>
  <c r="AC1082" i="3"/>
  <c r="AB1082" i="3"/>
  <c r="AA1082" i="3"/>
  <c r="Z1082" i="3"/>
  <c r="Y1082" i="3"/>
  <c r="X1082" i="3"/>
  <c r="W1082" i="3"/>
  <c r="V1082" i="3"/>
  <c r="AC1080" i="3"/>
  <c r="AB1080" i="3"/>
  <c r="AA1080" i="3"/>
  <c r="Z1080" i="3"/>
  <c r="Y1080" i="3"/>
  <c r="X1080" i="3"/>
  <c r="W1080" i="3"/>
  <c r="V1080" i="3"/>
  <c r="AC1079" i="3"/>
  <c r="AB1079" i="3"/>
  <c r="AA1079" i="3"/>
  <c r="Z1079" i="3"/>
  <c r="Y1079" i="3"/>
  <c r="X1079" i="3"/>
  <c r="W1079" i="3"/>
  <c r="V1079" i="3"/>
  <c r="AC1078" i="3"/>
  <c r="AB1078" i="3"/>
  <c r="AA1078" i="3"/>
  <c r="Z1078" i="3"/>
  <c r="Y1078" i="3"/>
  <c r="X1078" i="3"/>
  <c r="W1078" i="3"/>
  <c r="V1078" i="3"/>
  <c r="AC1077" i="3"/>
  <c r="AB1077" i="3"/>
  <c r="AA1077" i="3"/>
  <c r="Z1077" i="3"/>
  <c r="Y1077" i="3"/>
  <c r="X1077" i="3"/>
  <c r="W1077" i="3"/>
  <c r="V1077" i="3"/>
  <c r="AC1076" i="3"/>
  <c r="AB1076" i="3"/>
  <c r="AA1076" i="3"/>
  <c r="Z1076" i="3"/>
  <c r="Y1076" i="3"/>
  <c r="X1076" i="3"/>
  <c r="W1076" i="3"/>
  <c r="V1076" i="3"/>
  <c r="AC1075" i="3"/>
  <c r="AB1075" i="3"/>
  <c r="AA1075" i="3"/>
  <c r="Z1075" i="3"/>
  <c r="Y1075" i="3"/>
  <c r="X1075" i="3"/>
  <c r="W1075" i="3"/>
  <c r="V1075" i="3"/>
  <c r="W1074" i="3"/>
  <c r="V1074" i="3"/>
  <c r="T1074" i="3"/>
  <c r="R1074" i="3"/>
  <c r="R1176" i="3" s="1"/>
  <c r="N1074" i="3"/>
  <c r="AC1073" i="3"/>
  <c r="AB1073" i="3"/>
  <c r="AA1073" i="3"/>
  <c r="Z1073" i="3"/>
  <c r="Y1073" i="3"/>
  <c r="X1073" i="3"/>
  <c r="W1073" i="3"/>
  <c r="V1073" i="3"/>
  <c r="AC1072" i="3"/>
  <c r="AB1072" i="3"/>
  <c r="AA1072" i="3"/>
  <c r="Z1072" i="3"/>
  <c r="Y1072" i="3"/>
  <c r="X1072" i="3"/>
  <c r="W1072" i="3"/>
  <c r="V1072" i="3"/>
  <c r="AC1071" i="3"/>
  <c r="AB1071" i="3"/>
  <c r="AA1071" i="3"/>
  <c r="Z1071" i="3"/>
  <c r="Y1071" i="3"/>
  <c r="X1071" i="3"/>
  <c r="W1071" i="3"/>
  <c r="V1071" i="3"/>
  <c r="U1070" i="3"/>
  <c r="T1070" i="3"/>
  <c r="S1070" i="3"/>
  <c r="Q1070" i="3"/>
  <c r="P1070" i="3"/>
  <c r="P1063" i="3" s="1"/>
  <c r="O1070" i="3"/>
  <c r="M1070" i="3"/>
  <c r="L1070" i="3"/>
  <c r="K1070" i="3"/>
  <c r="K1063" i="3" s="1"/>
  <c r="J1070" i="3"/>
  <c r="I1070" i="3"/>
  <c r="H1070" i="3"/>
  <c r="G1070" i="3"/>
  <c r="F1070" i="3"/>
  <c r="E1070" i="3"/>
  <c r="E1063" i="3" s="1"/>
  <c r="D1070" i="3"/>
  <c r="AC1069" i="3"/>
  <c r="AB1069" i="3"/>
  <c r="AA1069" i="3"/>
  <c r="Z1069" i="3"/>
  <c r="Y1069" i="3"/>
  <c r="X1069" i="3"/>
  <c r="W1069" i="3"/>
  <c r="V1069" i="3"/>
  <c r="AC1068" i="3"/>
  <c r="AB1068" i="3"/>
  <c r="AA1068" i="3"/>
  <c r="Z1068" i="3"/>
  <c r="Y1068" i="3"/>
  <c r="X1068" i="3"/>
  <c r="W1068" i="3"/>
  <c r="V1068" i="3"/>
  <c r="AC1067" i="3"/>
  <c r="AB1067" i="3"/>
  <c r="AA1067" i="3"/>
  <c r="Z1067" i="3"/>
  <c r="Y1067" i="3"/>
  <c r="X1067" i="3"/>
  <c r="W1067" i="3"/>
  <c r="V1067" i="3"/>
  <c r="AC1066" i="3"/>
  <c r="AB1066" i="3"/>
  <c r="AA1066" i="3"/>
  <c r="Z1066" i="3"/>
  <c r="Y1066" i="3"/>
  <c r="X1066" i="3"/>
  <c r="W1066" i="3"/>
  <c r="V1066" i="3"/>
  <c r="AC1065" i="3"/>
  <c r="AB1065" i="3"/>
  <c r="AA1065" i="3"/>
  <c r="Z1065" i="3"/>
  <c r="Y1065" i="3"/>
  <c r="X1065" i="3"/>
  <c r="W1065" i="3"/>
  <c r="V1065" i="3"/>
  <c r="AC1064" i="3"/>
  <c r="AB1064" i="3"/>
  <c r="AA1064" i="3"/>
  <c r="Z1064" i="3"/>
  <c r="Y1064" i="3"/>
  <c r="X1064" i="3"/>
  <c r="W1064" i="3"/>
  <c r="V1064" i="3"/>
  <c r="J1063" i="3"/>
  <c r="AC1061" i="3"/>
  <c r="AB1061" i="3"/>
  <c r="AA1061" i="3"/>
  <c r="Z1061" i="3"/>
  <c r="Y1061" i="3"/>
  <c r="X1061" i="3"/>
  <c r="W1061" i="3"/>
  <c r="V1061" i="3"/>
  <c r="AC1060" i="3"/>
  <c r="AB1060" i="3"/>
  <c r="AA1060" i="3"/>
  <c r="Z1060" i="3"/>
  <c r="Y1060" i="3"/>
  <c r="X1060" i="3"/>
  <c r="W1060" i="3"/>
  <c r="V1060" i="3"/>
  <c r="AC1059" i="3"/>
  <c r="AB1059" i="3"/>
  <c r="AA1059" i="3"/>
  <c r="Z1059" i="3"/>
  <c r="Y1059" i="3"/>
  <c r="X1059" i="3"/>
  <c r="W1059" i="3"/>
  <c r="V1059" i="3"/>
  <c r="AC1058" i="3"/>
  <c r="AB1058" i="3"/>
  <c r="AA1058" i="3"/>
  <c r="Z1058" i="3"/>
  <c r="Y1058" i="3"/>
  <c r="X1058" i="3"/>
  <c r="W1058" i="3"/>
  <c r="V1058" i="3"/>
  <c r="W1057" i="3"/>
  <c r="V1057" i="3"/>
  <c r="U1057" i="3"/>
  <c r="T1057" i="3"/>
  <c r="S1057" i="3"/>
  <c r="R1057" i="3"/>
  <c r="Q1057" i="3"/>
  <c r="Q1029" i="3" s="1"/>
  <c r="P1057" i="3"/>
  <c r="O1057" i="3"/>
  <c r="N1057" i="3"/>
  <c r="M1057" i="3"/>
  <c r="L1057" i="3"/>
  <c r="K1057" i="3"/>
  <c r="K1029" i="3" s="1"/>
  <c r="J1057" i="3"/>
  <c r="I1057" i="3"/>
  <c r="H1057" i="3"/>
  <c r="G1057" i="3"/>
  <c r="F1057" i="3"/>
  <c r="E1057" i="3"/>
  <c r="E1029" i="3" s="1"/>
  <c r="D1057" i="3"/>
  <c r="AC1056" i="3"/>
  <c r="AB1056" i="3"/>
  <c r="AA1056" i="3"/>
  <c r="Z1056" i="3"/>
  <c r="Y1056" i="3"/>
  <c r="X1056" i="3"/>
  <c r="W1056" i="3"/>
  <c r="V1056" i="3"/>
  <c r="AC1055" i="3"/>
  <c r="AB1055" i="3"/>
  <c r="AA1055" i="3"/>
  <c r="Z1055" i="3"/>
  <c r="Y1055" i="3"/>
  <c r="X1055" i="3"/>
  <c r="W1055" i="3"/>
  <c r="V1055" i="3"/>
  <c r="AC1054" i="3"/>
  <c r="AB1054" i="3"/>
  <c r="AA1054" i="3"/>
  <c r="Z1054" i="3"/>
  <c r="Y1054" i="3"/>
  <c r="X1054" i="3"/>
  <c r="W1054" i="3"/>
  <c r="V1054" i="3"/>
  <c r="AC1053" i="3"/>
  <c r="AB1053" i="3"/>
  <c r="AA1053" i="3"/>
  <c r="Z1053" i="3"/>
  <c r="Y1053" i="3"/>
  <c r="X1053" i="3"/>
  <c r="W1053" i="3"/>
  <c r="V1053" i="3"/>
  <c r="AC1052" i="3"/>
  <c r="AB1052" i="3"/>
  <c r="AA1052" i="3"/>
  <c r="Z1052" i="3"/>
  <c r="Y1052" i="3"/>
  <c r="X1052" i="3"/>
  <c r="W1052" i="3"/>
  <c r="V1052" i="3"/>
  <c r="AC1051" i="3"/>
  <c r="AB1051" i="3"/>
  <c r="AA1051" i="3"/>
  <c r="Z1051" i="3"/>
  <c r="Y1051" i="3"/>
  <c r="X1051" i="3"/>
  <c r="W1051" i="3"/>
  <c r="V1051" i="3"/>
  <c r="AC1050" i="3"/>
  <c r="AB1050" i="3"/>
  <c r="AA1050" i="3"/>
  <c r="Z1050" i="3"/>
  <c r="Y1050" i="3"/>
  <c r="X1050" i="3"/>
  <c r="W1050" i="3"/>
  <c r="V1050" i="3"/>
  <c r="AC1049" i="3"/>
  <c r="AB1049" i="3"/>
  <c r="AA1049" i="3"/>
  <c r="Z1049" i="3"/>
  <c r="Y1049" i="3"/>
  <c r="X1049" i="3"/>
  <c r="W1049" i="3"/>
  <c r="V1049" i="3"/>
  <c r="AC1048" i="3"/>
  <c r="AB1048" i="3"/>
  <c r="AA1048" i="3"/>
  <c r="Z1048" i="3"/>
  <c r="Y1048" i="3"/>
  <c r="X1048" i="3"/>
  <c r="W1048" i="3"/>
  <c r="V1048" i="3"/>
  <c r="AC1046" i="3"/>
  <c r="AB1046" i="3"/>
  <c r="AA1046" i="3"/>
  <c r="Z1046" i="3"/>
  <c r="Y1046" i="3"/>
  <c r="X1046" i="3"/>
  <c r="W1046" i="3"/>
  <c r="V1046" i="3"/>
  <c r="AC1045" i="3"/>
  <c r="AB1045" i="3"/>
  <c r="AA1045" i="3"/>
  <c r="Z1045" i="3"/>
  <c r="Y1045" i="3"/>
  <c r="X1045" i="3"/>
  <c r="W1045" i="3"/>
  <c r="V1045" i="3"/>
  <c r="AC1044" i="3"/>
  <c r="AB1044" i="3"/>
  <c r="AA1044" i="3"/>
  <c r="Z1044" i="3"/>
  <c r="Y1044" i="3"/>
  <c r="X1044" i="3"/>
  <c r="W1044" i="3"/>
  <c r="V1044" i="3"/>
  <c r="AC1043" i="3"/>
  <c r="AB1043" i="3"/>
  <c r="AA1043" i="3"/>
  <c r="Z1043" i="3"/>
  <c r="Y1043" i="3"/>
  <c r="X1043" i="3"/>
  <c r="W1043" i="3"/>
  <c r="V1043" i="3"/>
  <c r="AC1042" i="3"/>
  <c r="AB1042" i="3"/>
  <c r="AA1042" i="3"/>
  <c r="Z1042" i="3"/>
  <c r="Y1042" i="3"/>
  <c r="X1042" i="3"/>
  <c r="W1042" i="3"/>
  <c r="V1042" i="3"/>
  <c r="AC1041" i="3"/>
  <c r="AB1041" i="3"/>
  <c r="AA1041" i="3"/>
  <c r="Z1041" i="3"/>
  <c r="Y1041" i="3"/>
  <c r="X1041" i="3"/>
  <c r="W1041" i="3"/>
  <c r="V1041" i="3"/>
  <c r="AC1040" i="3"/>
  <c r="AB1040" i="3"/>
  <c r="AA1040" i="3"/>
  <c r="Z1040" i="3"/>
  <c r="Y1040" i="3"/>
  <c r="X1040" i="3"/>
  <c r="F1040" i="3"/>
  <c r="AC1039" i="3"/>
  <c r="AB1039" i="3"/>
  <c r="AA1039" i="3"/>
  <c r="Z1039" i="3"/>
  <c r="Y1039" i="3"/>
  <c r="X1039" i="3"/>
  <c r="W1039" i="3"/>
  <c r="V1039" i="3"/>
  <c r="AC1038" i="3"/>
  <c r="AB1038" i="3"/>
  <c r="AA1038" i="3"/>
  <c r="Z1038" i="3"/>
  <c r="Y1038" i="3"/>
  <c r="X1038" i="3"/>
  <c r="W1038" i="3"/>
  <c r="V1038" i="3"/>
  <c r="AC1037" i="3"/>
  <c r="AB1037" i="3"/>
  <c r="AA1037" i="3"/>
  <c r="Z1037" i="3"/>
  <c r="Y1037" i="3"/>
  <c r="X1037" i="3"/>
  <c r="W1037" i="3"/>
  <c r="V1037" i="3"/>
  <c r="Y1036" i="3"/>
  <c r="U1036" i="3"/>
  <c r="T1036" i="3"/>
  <c r="S1036" i="3"/>
  <c r="R1036" i="3"/>
  <c r="R1029" i="3" s="1"/>
  <c r="Q1036" i="3"/>
  <c r="P1036" i="3"/>
  <c r="O1036" i="3"/>
  <c r="N1036" i="3"/>
  <c r="M1036" i="3"/>
  <c r="L1036" i="3"/>
  <c r="K1036" i="3"/>
  <c r="J1036" i="3"/>
  <c r="I1036" i="3"/>
  <c r="H1036" i="3"/>
  <c r="G1036" i="3"/>
  <c r="F1036" i="3"/>
  <c r="F1029" i="3" s="1"/>
  <c r="E1036" i="3"/>
  <c r="D1036" i="3"/>
  <c r="AC1035" i="3"/>
  <c r="AB1035" i="3"/>
  <c r="AA1035" i="3"/>
  <c r="Z1035" i="3"/>
  <c r="Y1035" i="3"/>
  <c r="X1035" i="3"/>
  <c r="W1035" i="3"/>
  <c r="V1035" i="3"/>
  <c r="AC1034" i="3"/>
  <c r="AB1034" i="3"/>
  <c r="AA1034" i="3"/>
  <c r="Z1034" i="3"/>
  <c r="Y1034" i="3"/>
  <c r="X1034" i="3"/>
  <c r="W1034" i="3"/>
  <c r="V1034" i="3"/>
  <c r="AC1033" i="3"/>
  <c r="AB1033" i="3"/>
  <c r="AA1033" i="3"/>
  <c r="Z1033" i="3"/>
  <c r="Y1033" i="3"/>
  <c r="X1033" i="3"/>
  <c r="W1033" i="3"/>
  <c r="V1033" i="3"/>
  <c r="AC1032" i="3"/>
  <c r="AB1032" i="3"/>
  <c r="AA1032" i="3"/>
  <c r="Z1032" i="3"/>
  <c r="Y1032" i="3"/>
  <c r="X1032" i="3"/>
  <c r="W1032" i="3"/>
  <c r="V1032" i="3"/>
  <c r="AC1031" i="3"/>
  <c r="AB1031" i="3"/>
  <c r="AA1031" i="3"/>
  <c r="Z1031" i="3"/>
  <c r="Y1031" i="3"/>
  <c r="X1031" i="3"/>
  <c r="W1031" i="3"/>
  <c r="V1031" i="3"/>
  <c r="AC1030" i="3"/>
  <c r="AB1030" i="3"/>
  <c r="AA1030" i="3"/>
  <c r="Z1030" i="3"/>
  <c r="Y1030" i="3"/>
  <c r="X1030" i="3"/>
  <c r="W1030" i="3"/>
  <c r="V1030" i="3"/>
  <c r="U1029" i="3"/>
  <c r="O1029" i="3"/>
  <c r="I1029" i="3"/>
  <c r="AC1027" i="3"/>
  <c r="AB1027" i="3"/>
  <c r="AA1027" i="3"/>
  <c r="Z1027" i="3"/>
  <c r="Y1027" i="3"/>
  <c r="X1027" i="3"/>
  <c r="W1027" i="3"/>
  <c r="V1027" i="3"/>
  <c r="AC1026" i="3"/>
  <c r="AB1026" i="3"/>
  <c r="AA1026" i="3"/>
  <c r="Z1026" i="3"/>
  <c r="Y1026" i="3"/>
  <c r="X1026" i="3"/>
  <c r="W1026" i="3"/>
  <c r="V1026" i="3"/>
  <c r="AC1025" i="3"/>
  <c r="AB1025" i="3"/>
  <c r="AA1025" i="3"/>
  <c r="Z1025" i="3"/>
  <c r="Y1025" i="3"/>
  <c r="X1025" i="3"/>
  <c r="W1025" i="3"/>
  <c r="V1025" i="3"/>
  <c r="AC1024" i="3"/>
  <c r="AB1024" i="3"/>
  <c r="AA1024" i="3"/>
  <c r="Z1024" i="3"/>
  <c r="Y1024" i="3"/>
  <c r="X1024" i="3"/>
  <c r="W1024" i="3"/>
  <c r="V1024" i="3"/>
  <c r="U1023" i="3"/>
  <c r="T1023" i="3"/>
  <c r="S1023" i="3"/>
  <c r="R1023" i="3"/>
  <c r="Q1023" i="3"/>
  <c r="P1023" i="3"/>
  <c r="O1023" i="3"/>
  <c r="O995" i="3" s="1"/>
  <c r="N1023" i="3"/>
  <c r="M1023" i="3"/>
  <c r="L1023" i="3"/>
  <c r="K1023" i="3"/>
  <c r="J1023" i="3"/>
  <c r="I1023" i="3"/>
  <c r="I995" i="3" s="1"/>
  <c r="H1023" i="3"/>
  <c r="G1023" i="3"/>
  <c r="F1023" i="3"/>
  <c r="E1023" i="3"/>
  <c r="D1023" i="3"/>
  <c r="AC1022" i="3"/>
  <c r="AB1022" i="3"/>
  <c r="AA1022" i="3"/>
  <c r="Z1022" i="3"/>
  <c r="Y1022" i="3"/>
  <c r="X1022" i="3"/>
  <c r="W1022" i="3"/>
  <c r="V1022" i="3"/>
  <c r="AC1021" i="3"/>
  <c r="AB1021" i="3"/>
  <c r="AA1021" i="3"/>
  <c r="Z1021" i="3"/>
  <c r="Y1021" i="3"/>
  <c r="X1021" i="3"/>
  <c r="W1021" i="3"/>
  <c r="V1021" i="3"/>
  <c r="AC1020" i="3"/>
  <c r="AB1020" i="3"/>
  <c r="AA1020" i="3"/>
  <c r="Z1020" i="3"/>
  <c r="Y1020" i="3"/>
  <c r="X1020" i="3"/>
  <c r="W1020" i="3"/>
  <c r="V1020" i="3"/>
  <c r="AC1019" i="3"/>
  <c r="AB1019" i="3"/>
  <c r="AA1019" i="3"/>
  <c r="Z1019" i="3"/>
  <c r="Y1019" i="3"/>
  <c r="X1019" i="3"/>
  <c r="W1019" i="3"/>
  <c r="V1019" i="3"/>
  <c r="AC1018" i="3"/>
  <c r="AB1018" i="3"/>
  <c r="AA1018" i="3"/>
  <c r="Z1018" i="3"/>
  <c r="Y1018" i="3"/>
  <c r="X1018" i="3"/>
  <c r="W1018" i="3"/>
  <c r="V1018" i="3"/>
  <c r="AC1017" i="3"/>
  <c r="AB1017" i="3"/>
  <c r="AA1017" i="3"/>
  <c r="Z1017" i="3"/>
  <c r="Y1017" i="3"/>
  <c r="X1017" i="3"/>
  <c r="W1017" i="3"/>
  <c r="V1017" i="3"/>
  <c r="AC1016" i="3"/>
  <c r="AB1016" i="3"/>
  <c r="AA1016" i="3"/>
  <c r="Z1016" i="3"/>
  <c r="Y1016" i="3"/>
  <c r="X1016" i="3"/>
  <c r="W1016" i="3"/>
  <c r="V1016" i="3"/>
  <c r="AC1015" i="3"/>
  <c r="AB1015" i="3"/>
  <c r="AA1015" i="3"/>
  <c r="Z1015" i="3"/>
  <c r="Y1015" i="3"/>
  <c r="X1015" i="3"/>
  <c r="W1015" i="3"/>
  <c r="V1015" i="3"/>
  <c r="AC1014" i="3"/>
  <c r="AB1014" i="3"/>
  <c r="AA1014" i="3"/>
  <c r="Z1014" i="3"/>
  <c r="Y1014" i="3"/>
  <c r="X1014" i="3"/>
  <c r="W1014" i="3"/>
  <c r="V1014" i="3"/>
  <c r="AC1012" i="3"/>
  <c r="AB1012" i="3"/>
  <c r="AA1012" i="3"/>
  <c r="Z1012" i="3"/>
  <c r="Y1012" i="3"/>
  <c r="X1012" i="3"/>
  <c r="W1012" i="3"/>
  <c r="V1012" i="3"/>
  <c r="AC1011" i="3"/>
  <c r="AB1011" i="3"/>
  <c r="AA1011" i="3"/>
  <c r="Z1011" i="3"/>
  <c r="Y1011" i="3"/>
  <c r="X1011" i="3"/>
  <c r="W1011" i="3"/>
  <c r="V1011" i="3"/>
  <c r="AC1010" i="3"/>
  <c r="AB1010" i="3"/>
  <c r="AA1010" i="3"/>
  <c r="Z1010" i="3"/>
  <c r="Y1010" i="3"/>
  <c r="X1010" i="3"/>
  <c r="W1010" i="3"/>
  <c r="V1010" i="3"/>
  <c r="AC1009" i="3"/>
  <c r="AB1009" i="3"/>
  <c r="AA1009" i="3"/>
  <c r="Z1009" i="3"/>
  <c r="Y1009" i="3"/>
  <c r="X1009" i="3"/>
  <c r="W1009" i="3"/>
  <c r="V1009" i="3"/>
  <c r="AC1008" i="3"/>
  <c r="AB1008" i="3"/>
  <c r="AA1008" i="3"/>
  <c r="Z1008" i="3"/>
  <c r="Y1008" i="3"/>
  <c r="X1008" i="3"/>
  <c r="W1008" i="3"/>
  <c r="V1008" i="3"/>
  <c r="AC1007" i="3"/>
  <c r="AB1007" i="3"/>
  <c r="AA1007" i="3"/>
  <c r="Z1007" i="3"/>
  <c r="Y1007" i="3"/>
  <c r="X1007" i="3"/>
  <c r="W1007" i="3"/>
  <c r="V1007" i="3"/>
  <c r="AC1006" i="3"/>
  <c r="AB1006" i="3"/>
  <c r="AA1006" i="3"/>
  <c r="Z1006" i="3"/>
  <c r="Y1006" i="3"/>
  <c r="X1006" i="3"/>
  <c r="W1006" i="3"/>
  <c r="V1006" i="3"/>
  <c r="AC1005" i="3"/>
  <c r="AB1005" i="3"/>
  <c r="AA1005" i="3"/>
  <c r="Z1005" i="3"/>
  <c r="Y1005" i="3"/>
  <c r="X1005" i="3"/>
  <c r="W1005" i="3"/>
  <c r="V1005" i="3"/>
  <c r="AC1004" i="3"/>
  <c r="AB1004" i="3"/>
  <c r="AA1004" i="3"/>
  <c r="Z1004" i="3"/>
  <c r="Y1004" i="3"/>
  <c r="X1004" i="3"/>
  <c r="W1004" i="3"/>
  <c r="V1004" i="3"/>
  <c r="AC1003" i="3"/>
  <c r="AB1003" i="3"/>
  <c r="AA1003" i="3"/>
  <c r="Z1003" i="3"/>
  <c r="Y1003" i="3"/>
  <c r="X1003" i="3"/>
  <c r="W1003" i="3"/>
  <c r="V1003" i="3"/>
  <c r="U1002" i="3"/>
  <c r="T1002" i="3"/>
  <c r="S1002" i="3"/>
  <c r="R1002" i="3"/>
  <c r="Q1002" i="3"/>
  <c r="Q995" i="3" s="1"/>
  <c r="P1002" i="3"/>
  <c r="O1002" i="3"/>
  <c r="N1002" i="3"/>
  <c r="M1002" i="3"/>
  <c r="L1002" i="3"/>
  <c r="K1002" i="3"/>
  <c r="K995" i="3" s="1"/>
  <c r="J1002" i="3"/>
  <c r="I1002" i="3"/>
  <c r="H1002" i="3"/>
  <c r="H995" i="3" s="1"/>
  <c r="G1002" i="3"/>
  <c r="F1002" i="3"/>
  <c r="E1002" i="3"/>
  <c r="E995" i="3" s="1"/>
  <c r="D1002" i="3"/>
  <c r="AC1001" i="3"/>
  <c r="AB1001" i="3"/>
  <c r="AA1001" i="3"/>
  <c r="Z1001" i="3"/>
  <c r="Y1001" i="3"/>
  <c r="X1001" i="3"/>
  <c r="F1001" i="3"/>
  <c r="W1001" i="3" s="1"/>
  <c r="AC1000" i="3"/>
  <c r="AB1000" i="3"/>
  <c r="AA1000" i="3"/>
  <c r="Z1000" i="3"/>
  <c r="Y1000" i="3"/>
  <c r="X1000" i="3"/>
  <c r="W1000" i="3"/>
  <c r="V1000" i="3"/>
  <c r="AC999" i="3"/>
  <c r="AB999" i="3"/>
  <c r="AA999" i="3"/>
  <c r="Z999" i="3"/>
  <c r="Y999" i="3"/>
  <c r="X999" i="3"/>
  <c r="W999" i="3"/>
  <c r="V999" i="3"/>
  <c r="AC998" i="3"/>
  <c r="AB998" i="3"/>
  <c r="AA998" i="3"/>
  <c r="Z998" i="3"/>
  <c r="Y998" i="3"/>
  <c r="X998" i="3"/>
  <c r="W998" i="3"/>
  <c r="V998" i="3"/>
  <c r="AC997" i="3"/>
  <c r="AB997" i="3"/>
  <c r="AA997" i="3"/>
  <c r="Z997" i="3"/>
  <c r="Y997" i="3"/>
  <c r="X997" i="3"/>
  <c r="W997" i="3"/>
  <c r="V997" i="3"/>
  <c r="AC996" i="3"/>
  <c r="AB996" i="3"/>
  <c r="AA996" i="3"/>
  <c r="Z996" i="3"/>
  <c r="Y996" i="3"/>
  <c r="X996" i="3"/>
  <c r="W996" i="3"/>
  <c r="V996" i="3"/>
  <c r="AC993" i="3"/>
  <c r="AB993" i="3"/>
  <c r="AA993" i="3"/>
  <c r="Z993" i="3"/>
  <c r="Y993" i="3"/>
  <c r="X993" i="3"/>
  <c r="W993" i="3"/>
  <c r="V993" i="3"/>
  <c r="AC992" i="3"/>
  <c r="AB992" i="3"/>
  <c r="AA992" i="3"/>
  <c r="Z992" i="3"/>
  <c r="Y992" i="3"/>
  <c r="X992" i="3"/>
  <c r="W992" i="3"/>
  <c r="V992" i="3"/>
  <c r="AC991" i="3"/>
  <c r="AB991" i="3"/>
  <c r="AA991" i="3"/>
  <c r="Z991" i="3"/>
  <c r="Y991" i="3"/>
  <c r="X991" i="3"/>
  <c r="W991" i="3"/>
  <c r="V991" i="3"/>
  <c r="AC990" i="3"/>
  <c r="AB990" i="3"/>
  <c r="AA990" i="3"/>
  <c r="Z990" i="3"/>
  <c r="Y990" i="3"/>
  <c r="X990" i="3"/>
  <c r="W990" i="3"/>
  <c r="V990" i="3"/>
  <c r="U989" i="3"/>
  <c r="T989" i="3"/>
  <c r="AB989" i="3" s="1"/>
  <c r="S989" i="3"/>
  <c r="R989" i="3"/>
  <c r="AA989" i="3" s="1"/>
  <c r="Q989" i="3"/>
  <c r="P989" i="3"/>
  <c r="O989" i="3"/>
  <c r="N989" i="3"/>
  <c r="N961" i="3" s="1"/>
  <c r="M989" i="3"/>
  <c r="L989" i="3"/>
  <c r="W989" i="3" s="1"/>
  <c r="K989" i="3"/>
  <c r="J989" i="3"/>
  <c r="I989" i="3"/>
  <c r="H989" i="3"/>
  <c r="H961" i="3" s="1"/>
  <c r="G989" i="3"/>
  <c r="F989" i="3"/>
  <c r="E989" i="3"/>
  <c r="D989" i="3"/>
  <c r="AC988" i="3"/>
  <c r="AB988" i="3"/>
  <c r="AA988" i="3"/>
  <c r="Z988" i="3"/>
  <c r="Y988" i="3"/>
  <c r="X988" i="3"/>
  <c r="W988" i="3"/>
  <c r="V988" i="3"/>
  <c r="AC987" i="3"/>
  <c r="AB987" i="3"/>
  <c r="AA987" i="3"/>
  <c r="Z987" i="3"/>
  <c r="Y987" i="3"/>
  <c r="X987" i="3"/>
  <c r="W987" i="3"/>
  <c r="V987" i="3"/>
  <c r="AC986" i="3"/>
  <c r="AB986" i="3"/>
  <c r="AA986" i="3"/>
  <c r="Z986" i="3"/>
  <c r="Y986" i="3"/>
  <c r="X986" i="3"/>
  <c r="W986" i="3"/>
  <c r="V986" i="3"/>
  <c r="AC985" i="3"/>
  <c r="AB985" i="3"/>
  <c r="AA985" i="3"/>
  <c r="Z985" i="3"/>
  <c r="Y985" i="3"/>
  <c r="X985" i="3"/>
  <c r="W985" i="3"/>
  <c r="V985" i="3"/>
  <c r="AC984" i="3"/>
  <c r="AB984" i="3"/>
  <c r="AA984" i="3"/>
  <c r="Z984" i="3"/>
  <c r="Y984" i="3"/>
  <c r="X984" i="3"/>
  <c r="W984" i="3"/>
  <c r="V984" i="3"/>
  <c r="AC983" i="3"/>
  <c r="AB983" i="3"/>
  <c r="AA983" i="3"/>
  <c r="Z983" i="3"/>
  <c r="Y983" i="3"/>
  <c r="X983" i="3"/>
  <c r="W983" i="3"/>
  <c r="V983" i="3"/>
  <c r="AC982" i="3"/>
  <c r="AB982" i="3"/>
  <c r="AA982" i="3"/>
  <c r="Z982" i="3"/>
  <c r="Y982" i="3"/>
  <c r="X982" i="3"/>
  <c r="W982" i="3"/>
  <c r="V982" i="3"/>
  <c r="AC981" i="3"/>
  <c r="AB981" i="3"/>
  <c r="AA981" i="3"/>
  <c r="Z981" i="3"/>
  <c r="Y981" i="3"/>
  <c r="X981" i="3"/>
  <c r="W981" i="3"/>
  <c r="V981" i="3"/>
  <c r="AC980" i="3"/>
  <c r="AB980" i="3"/>
  <c r="AA980" i="3"/>
  <c r="Z980" i="3"/>
  <c r="Y980" i="3"/>
  <c r="X980" i="3"/>
  <c r="W980" i="3"/>
  <c r="V980" i="3"/>
  <c r="AC978" i="3"/>
  <c r="AB978" i="3"/>
  <c r="AA978" i="3"/>
  <c r="Z978" i="3"/>
  <c r="Y978" i="3"/>
  <c r="X978" i="3"/>
  <c r="W978" i="3"/>
  <c r="V978" i="3"/>
  <c r="AC977" i="3"/>
  <c r="AB977" i="3"/>
  <c r="AA977" i="3"/>
  <c r="Z977" i="3"/>
  <c r="Y977" i="3"/>
  <c r="X977" i="3"/>
  <c r="W977" i="3"/>
  <c r="V977" i="3"/>
  <c r="AC976" i="3"/>
  <c r="AB976" i="3"/>
  <c r="AA976" i="3"/>
  <c r="Z976" i="3"/>
  <c r="Y976" i="3"/>
  <c r="X976" i="3"/>
  <c r="W976" i="3"/>
  <c r="V976" i="3"/>
  <c r="AC975" i="3"/>
  <c r="AB975" i="3"/>
  <c r="AA975" i="3"/>
  <c r="Z975" i="3"/>
  <c r="Y975" i="3"/>
  <c r="X975" i="3"/>
  <c r="W975" i="3"/>
  <c r="V975" i="3"/>
  <c r="AC974" i="3"/>
  <c r="AB974" i="3"/>
  <c r="AA974" i="3"/>
  <c r="Z974" i="3"/>
  <c r="Y974" i="3"/>
  <c r="X974" i="3"/>
  <c r="W974" i="3"/>
  <c r="V974" i="3"/>
  <c r="AC973" i="3"/>
  <c r="AB973" i="3"/>
  <c r="AA973" i="3"/>
  <c r="Z973" i="3"/>
  <c r="Y973" i="3"/>
  <c r="X973" i="3"/>
  <c r="W973" i="3"/>
  <c r="V973" i="3"/>
  <c r="AC972" i="3"/>
  <c r="AB972" i="3"/>
  <c r="AA972" i="3"/>
  <c r="Z972" i="3"/>
  <c r="Y972" i="3"/>
  <c r="X972" i="3"/>
  <c r="W972" i="3"/>
  <c r="V972" i="3"/>
  <c r="AC971" i="3"/>
  <c r="AB971" i="3"/>
  <c r="AA971" i="3"/>
  <c r="Z971" i="3"/>
  <c r="Y971" i="3"/>
  <c r="X971" i="3"/>
  <c r="W971" i="3"/>
  <c r="V971" i="3"/>
  <c r="AC970" i="3"/>
  <c r="AB970" i="3"/>
  <c r="AA970" i="3"/>
  <c r="Z970" i="3"/>
  <c r="Y970" i="3"/>
  <c r="X970" i="3"/>
  <c r="W970" i="3"/>
  <c r="V970" i="3"/>
  <c r="AC969" i="3"/>
  <c r="AB969" i="3"/>
  <c r="AA969" i="3"/>
  <c r="Z969" i="3"/>
  <c r="Y969" i="3"/>
  <c r="X969" i="3"/>
  <c r="W969" i="3"/>
  <c r="V969" i="3"/>
  <c r="W968" i="3"/>
  <c r="U968" i="3"/>
  <c r="T968" i="3"/>
  <c r="S968" i="3"/>
  <c r="R968" i="3"/>
  <c r="AA968" i="3" s="1"/>
  <c r="Q968" i="3"/>
  <c r="P968" i="3"/>
  <c r="O968" i="3"/>
  <c r="N968" i="3"/>
  <c r="M968" i="3"/>
  <c r="L968" i="3"/>
  <c r="K968" i="3"/>
  <c r="J968" i="3"/>
  <c r="J961" i="3" s="1"/>
  <c r="I968" i="3"/>
  <c r="H968" i="3"/>
  <c r="G968" i="3"/>
  <c r="F968" i="3"/>
  <c r="E968" i="3"/>
  <c r="D968" i="3"/>
  <c r="D961" i="3" s="1"/>
  <c r="AC967" i="3"/>
  <c r="AB967" i="3"/>
  <c r="AA967" i="3"/>
  <c r="Z967" i="3"/>
  <c r="Y967" i="3"/>
  <c r="X967" i="3"/>
  <c r="W967" i="3"/>
  <c r="V967" i="3"/>
  <c r="AC966" i="3"/>
  <c r="AB966" i="3"/>
  <c r="AA966" i="3"/>
  <c r="Z966" i="3"/>
  <c r="Y966" i="3"/>
  <c r="X966" i="3"/>
  <c r="W966" i="3"/>
  <c r="V966" i="3"/>
  <c r="AC965" i="3"/>
  <c r="AB965" i="3"/>
  <c r="AA965" i="3"/>
  <c r="Z965" i="3"/>
  <c r="Y965" i="3"/>
  <c r="X965" i="3"/>
  <c r="F965" i="3"/>
  <c r="AC964" i="3"/>
  <c r="AB964" i="3"/>
  <c r="AA964" i="3"/>
  <c r="Z964" i="3"/>
  <c r="Y964" i="3"/>
  <c r="X964" i="3"/>
  <c r="W964" i="3"/>
  <c r="V964" i="3"/>
  <c r="AC963" i="3"/>
  <c r="AB963" i="3"/>
  <c r="AA963" i="3"/>
  <c r="Z963" i="3"/>
  <c r="Y963" i="3"/>
  <c r="X963" i="3"/>
  <c r="W963" i="3"/>
  <c r="V963" i="3"/>
  <c r="AC962" i="3"/>
  <c r="AB962" i="3"/>
  <c r="AA962" i="3"/>
  <c r="Z962" i="3"/>
  <c r="Y962" i="3"/>
  <c r="X962" i="3"/>
  <c r="W962" i="3"/>
  <c r="V962" i="3"/>
  <c r="T961" i="3"/>
  <c r="AC959" i="3"/>
  <c r="AB959" i="3"/>
  <c r="AA959" i="3"/>
  <c r="Z959" i="3"/>
  <c r="Y959" i="3"/>
  <c r="X959" i="3"/>
  <c r="W959" i="3"/>
  <c r="V959" i="3"/>
  <c r="AC958" i="3"/>
  <c r="AB958" i="3"/>
  <c r="AA958" i="3"/>
  <c r="Z958" i="3"/>
  <c r="Y958" i="3"/>
  <c r="X958" i="3"/>
  <c r="W958" i="3"/>
  <c r="V958" i="3"/>
  <c r="AC957" i="3"/>
  <c r="AB957" i="3"/>
  <c r="AA957" i="3"/>
  <c r="Z957" i="3"/>
  <c r="Y957" i="3"/>
  <c r="X957" i="3"/>
  <c r="W957" i="3"/>
  <c r="V957" i="3"/>
  <c r="AC956" i="3"/>
  <c r="AB956" i="3"/>
  <c r="AA956" i="3"/>
  <c r="Z956" i="3"/>
  <c r="Y956" i="3"/>
  <c r="X956" i="3"/>
  <c r="W956" i="3"/>
  <c r="V956" i="3"/>
  <c r="AC955" i="3"/>
  <c r="AB955" i="3"/>
  <c r="AA955" i="3"/>
  <c r="Z955" i="3"/>
  <c r="I955" i="3"/>
  <c r="H955" i="3"/>
  <c r="Y955" i="3" s="1"/>
  <c r="G955" i="3"/>
  <c r="F955" i="3"/>
  <c r="E955" i="3"/>
  <c r="D955" i="3"/>
  <c r="V954" i="3"/>
  <c r="U954" i="3"/>
  <c r="U1193" i="3" s="1"/>
  <c r="T954" i="3"/>
  <c r="S954" i="3"/>
  <c r="S1193" i="3" s="1"/>
  <c r="R954" i="3"/>
  <c r="R1193" i="3" s="1"/>
  <c r="Q954" i="3"/>
  <c r="P954" i="3"/>
  <c r="P926" i="3" s="1"/>
  <c r="O954" i="3"/>
  <c r="O1193" i="3" s="1"/>
  <c r="N954" i="3"/>
  <c r="M954" i="3"/>
  <c r="M1193" i="3" s="1"/>
  <c r="L954" i="3"/>
  <c r="L1193" i="3" s="1"/>
  <c r="K954" i="3"/>
  <c r="K1193" i="3" s="1"/>
  <c r="J954" i="3"/>
  <c r="J1193" i="3" s="1"/>
  <c r="AC953" i="3"/>
  <c r="AB953" i="3"/>
  <c r="AA953" i="3"/>
  <c r="Z953" i="3"/>
  <c r="Y953" i="3"/>
  <c r="X953" i="3"/>
  <c r="W953" i="3"/>
  <c r="V953" i="3"/>
  <c r="AC952" i="3"/>
  <c r="AB952" i="3"/>
  <c r="AA952" i="3"/>
  <c r="Z952" i="3"/>
  <c r="Y952" i="3"/>
  <c r="X952" i="3"/>
  <c r="W952" i="3"/>
  <c r="V952" i="3"/>
  <c r="AC951" i="3"/>
  <c r="AB951" i="3"/>
  <c r="AA951" i="3"/>
  <c r="Z951" i="3"/>
  <c r="Y951" i="3"/>
  <c r="X951" i="3"/>
  <c r="W951" i="3"/>
  <c r="V951" i="3"/>
  <c r="AC950" i="3"/>
  <c r="AB950" i="3"/>
  <c r="AA950" i="3"/>
  <c r="Z950" i="3"/>
  <c r="Y950" i="3"/>
  <c r="X950" i="3"/>
  <c r="W950" i="3"/>
  <c r="V950" i="3"/>
  <c r="AC949" i="3"/>
  <c r="AB949" i="3"/>
  <c r="AA949" i="3"/>
  <c r="Z949" i="3"/>
  <c r="Y949" i="3"/>
  <c r="X949" i="3"/>
  <c r="W949" i="3"/>
  <c r="V949" i="3"/>
  <c r="AC948" i="3"/>
  <c r="AB948" i="3"/>
  <c r="AA948" i="3"/>
  <c r="Z948" i="3"/>
  <c r="Y948" i="3"/>
  <c r="X948" i="3"/>
  <c r="W948" i="3"/>
  <c r="V948" i="3"/>
  <c r="AC947" i="3"/>
  <c r="AB947" i="3"/>
  <c r="AA947" i="3"/>
  <c r="Z947" i="3"/>
  <c r="Y947" i="3"/>
  <c r="X947" i="3"/>
  <c r="W947" i="3"/>
  <c r="V947" i="3"/>
  <c r="AC946" i="3"/>
  <c r="AB946" i="3"/>
  <c r="AA946" i="3"/>
  <c r="Z946" i="3"/>
  <c r="Y946" i="3"/>
  <c r="X946" i="3"/>
  <c r="W946" i="3"/>
  <c r="V946" i="3"/>
  <c r="AC944" i="3"/>
  <c r="AB944" i="3"/>
  <c r="AA944" i="3"/>
  <c r="Z944" i="3"/>
  <c r="Y944" i="3"/>
  <c r="X944" i="3"/>
  <c r="W944" i="3"/>
  <c r="V944" i="3"/>
  <c r="AC943" i="3"/>
  <c r="AB943" i="3"/>
  <c r="AA943" i="3"/>
  <c r="Z943" i="3"/>
  <c r="Y943" i="3"/>
  <c r="X943" i="3"/>
  <c r="W943" i="3"/>
  <c r="V943" i="3"/>
  <c r="AC942" i="3"/>
  <c r="AB942" i="3"/>
  <c r="AA942" i="3"/>
  <c r="Z942" i="3"/>
  <c r="Y942" i="3"/>
  <c r="X942" i="3"/>
  <c r="W942" i="3"/>
  <c r="V942" i="3"/>
  <c r="AC941" i="3"/>
  <c r="AB941" i="3"/>
  <c r="AA941" i="3"/>
  <c r="Z941" i="3"/>
  <c r="Y941" i="3"/>
  <c r="X941" i="3"/>
  <c r="W941" i="3"/>
  <c r="V941" i="3"/>
  <c r="AC940" i="3"/>
  <c r="AB940" i="3"/>
  <c r="AA940" i="3"/>
  <c r="Z940" i="3"/>
  <c r="Y940" i="3"/>
  <c r="X940" i="3"/>
  <c r="W940" i="3"/>
  <c r="V940" i="3"/>
  <c r="AC939" i="3"/>
  <c r="AB939" i="3"/>
  <c r="AA939" i="3"/>
  <c r="Z939" i="3"/>
  <c r="Y939" i="3"/>
  <c r="X939" i="3"/>
  <c r="W939" i="3"/>
  <c r="V939" i="3"/>
  <c r="AC938" i="3"/>
  <c r="AB938" i="3"/>
  <c r="AA938" i="3"/>
  <c r="Z938" i="3"/>
  <c r="Y938" i="3"/>
  <c r="X938" i="3"/>
  <c r="W938" i="3"/>
  <c r="V938" i="3"/>
  <c r="AC937" i="3"/>
  <c r="AB937" i="3"/>
  <c r="AA937" i="3"/>
  <c r="Z937" i="3"/>
  <c r="Y937" i="3"/>
  <c r="X937" i="3"/>
  <c r="W937" i="3"/>
  <c r="V937" i="3"/>
  <c r="AC936" i="3"/>
  <c r="AB936" i="3"/>
  <c r="AA936" i="3"/>
  <c r="Z936" i="3"/>
  <c r="Y936" i="3"/>
  <c r="X936" i="3"/>
  <c r="W936" i="3"/>
  <c r="V936" i="3"/>
  <c r="AC935" i="3"/>
  <c r="AB935" i="3"/>
  <c r="AA935" i="3"/>
  <c r="Z935" i="3"/>
  <c r="Y935" i="3"/>
  <c r="X935" i="3"/>
  <c r="W935" i="3"/>
  <c r="V935" i="3"/>
  <c r="AC934" i="3"/>
  <c r="AB934" i="3"/>
  <c r="AA934" i="3"/>
  <c r="Z934" i="3"/>
  <c r="I934" i="3"/>
  <c r="H934" i="3"/>
  <c r="G934" i="3"/>
  <c r="F934" i="3"/>
  <c r="E934" i="3"/>
  <c r="E927" i="3" s="1"/>
  <c r="D934" i="3"/>
  <c r="U933" i="3"/>
  <c r="T933" i="3"/>
  <c r="S933" i="3"/>
  <c r="R933" i="3"/>
  <c r="R926" i="3" s="1"/>
  <c r="Q933" i="3"/>
  <c r="Q1171" i="3" s="1"/>
  <c r="P933" i="3"/>
  <c r="P1171" i="3" s="1"/>
  <c r="O933" i="3"/>
  <c r="N933" i="3"/>
  <c r="Y933" i="3" s="1"/>
  <c r="M933" i="3"/>
  <c r="L933" i="3"/>
  <c r="L926" i="3" s="1"/>
  <c r="K933" i="3"/>
  <c r="K1171" i="3" s="1"/>
  <c r="J933" i="3"/>
  <c r="J1171" i="3" s="1"/>
  <c r="AC932" i="3"/>
  <c r="AB932" i="3"/>
  <c r="AA932" i="3"/>
  <c r="Z932" i="3"/>
  <c r="Y932" i="3"/>
  <c r="X932" i="3"/>
  <c r="W932" i="3"/>
  <c r="V932" i="3"/>
  <c r="AC931" i="3"/>
  <c r="AB931" i="3"/>
  <c r="AA931" i="3"/>
  <c r="Z931" i="3"/>
  <c r="Y931" i="3"/>
  <c r="X931" i="3"/>
  <c r="W931" i="3"/>
  <c r="V931" i="3"/>
  <c r="AC930" i="3"/>
  <c r="AB930" i="3"/>
  <c r="AA930" i="3"/>
  <c r="Z930" i="3"/>
  <c r="Y930" i="3"/>
  <c r="X930" i="3"/>
  <c r="W930" i="3"/>
  <c r="V930" i="3"/>
  <c r="AC929" i="3"/>
  <c r="AB929" i="3"/>
  <c r="AA929" i="3"/>
  <c r="Z929" i="3"/>
  <c r="Y929" i="3"/>
  <c r="X929" i="3"/>
  <c r="W929" i="3"/>
  <c r="V929" i="3"/>
  <c r="AC928" i="3"/>
  <c r="AB928" i="3"/>
  <c r="AA928" i="3"/>
  <c r="Z928" i="3"/>
  <c r="Y928" i="3"/>
  <c r="X928" i="3"/>
  <c r="W928" i="3"/>
  <c r="V928" i="3"/>
  <c r="AC927" i="3"/>
  <c r="AB927" i="3"/>
  <c r="AA927" i="3"/>
  <c r="Z927" i="3"/>
  <c r="I927" i="3"/>
  <c r="F927" i="3"/>
  <c r="AC925" i="3"/>
  <c r="AB925" i="3"/>
  <c r="AA925" i="3"/>
  <c r="Z925" i="3"/>
  <c r="Y925" i="3"/>
  <c r="X925" i="3"/>
  <c r="W925" i="3"/>
  <c r="V925" i="3"/>
  <c r="AC924" i="3"/>
  <c r="AB924" i="3"/>
  <c r="AA924" i="3"/>
  <c r="Z924" i="3"/>
  <c r="Y924" i="3"/>
  <c r="X924" i="3"/>
  <c r="W924" i="3"/>
  <c r="V924" i="3"/>
  <c r="AC923" i="3"/>
  <c r="AB923" i="3"/>
  <c r="AA923" i="3"/>
  <c r="Z923" i="3"/>
  <c r="Y923" i="3"/>
  <c r="X923" i="3"/>
  <c r="W923" i="3"/>
  <c r="V923" i="3"/>
  <c r="AC922" i="3"/>
  <c r="AB922" i="3"/>
  <c r="AA922" i="3"/>
  <c r="Z922" i="3"/>
  <c r="Y922" i="3"/>
  <c r="X922" i="3"/>
  <c r="W922" i="3"/>
  <c r="V922" i="3"/>
  <c r="U921" i="3"/>
  <c r="T921" i="3"/>
  <c r="S921" i="3"/>
  <c r="R921" i="3"/>
  <c r="Q921" i="3"/>
  <c r="Q920" i="3" s="1"/>
  <c r="P921" i="3"/>
  <c r="P920" i="3" s="1"/>
  <c r="O921" i="3"/>
  <c r="N921" i="3"/>
  <c r="Y921" i="3" s="1"/>
  <c r="M921" i="3"/>
  <c r="L921" i="3"/>
  <c r="K921" i="3"/>
  <c r="J921" i="3"/>
  <c r="I921" i="3"/>
  <c r="H921" i="3"/>
  <c r="G921" i="3"/>
  <c r="F921" i="3"/>
  <c r="E921" i="3"/>
  <c r="D921" i="3"/>
  <c r="AC920" i="3"/>
  <c r="AB920" i="3"/>
  <c r="AA920" i="3"/>
  <c r="Z920" i="3"/>
  <c r="Y920" i="3"/>
  <c r="X920" i="3"/>
  <c r="W920" i="3"/>
  <c r="V920" i="3"/>
  <c r="AC919" i="3"/>
  <c r="AB919" i="3"/>
  <c r="AA919" i="3"/>
  <c r="Z919" i="3"/>
  <c r="Y919" i="3"/>
  <c r="X919" i="3"/>
  <c r="W919" i="3"/>
  <c r="V919" i="3"/>
  <c r="AC918" i="3"/>
  <c r="AB918" i="3"/>
  <c r="AA918" i="3"/>
  <c r="Z918" i="3"/>
  <c r="Y918" i="3"/>
  <c r="X918" i="3"/>
  <c r="W918" i="3"/>
  <c r="V918" i="3"/>
  <c r="AC917" i="3"/>
  <c r="AB917" i="3"/>
  <c r="AA917" i="3"/>
  <c r="Z917" i="3"/>
  <c r="Y917" i="3"/>
  <c r="X917" i="3"/>
  <c r="W917" i="3"/>
  <c r="V917" i="3"/>
  <c r="AC916" i="3"/>
  <c r="AB916" i="3"/>
  <c r="AA916" i="3"/>
  <c r="Z916" i="3"/>
  <c r="Y916" i="3"/>
  <c r="X916" i="3"/>
  <c r="W916" i="3"/>
  <c r="V916" i="3"/>
  <c r="AC915" i="3"/>
  <c r="AB915" i="3"/>
  <c r="AA915" i="3"/>
  <c r="Z915" i="3"/>
  <c r="Y915" i="3"/>
  <c r="X915" i="3"/>
  <c r="W915" i="3"/>
  <c r="V915" i="3"/>
  <c r="AC914" i="3"/>
  <c r="AB914" i="3"/>
  <c r="AA914" i="3"/>
  <c r="Z914" i="3"/>
  <c r="Y914" i="3"/>
  <c r="X914" i="3"/>
  <c r="W914" i="3"/>
  <c r="V914" i="3"/>
  <c r="AC913" i="3"/>
  <c r="AB913" i="3"/>
  <c r="AA913" i="3"/>
  <c r="Z913" i="3"/>
  <c r="Y913" i="3"/>
  <c r="X913" i="3"/>
  <c r="W913" i="3"/>
  <c r="V913" i="3"/>
  <c r="AC912" i="3"/>
  <c r="AB912" i="3"/>
  <c r="AA912" i="3"/>
  <c r="Z912" i="3"/>
  <c r="Y912" i="3"/>
  <c r="X912" i="3"/>
  <c r="W912" i="3"/>
  <c r="V912" i="3"/>
  <c r="AC910" i="3"/>
  <c r="AB910" i="3"/>
  <c r="AA910" i="3"/>
  <c r="Z910" i="3"/>
  <c r="Y910" i="3"/>
  <c r="X910" i="3"/>
  <c r="W910" i="3"/>
  <c r="V910" i="3"/>
  <c r="AC909" i="3"/>
  <c r="AB909" i="3"/>
  <c r="AA909" i="3"/>
  <c r="Z909" i="3"/>
  <c r="Y909" i="3"/>
  <c r="X909" i="3"/>
  <c r="W909" i="3"/>
  <c r="V909" i="3"/>
  <c r="Y908" i="3"/>
  <c r="X908" i="3"/>
  <c r="AC907" i="3"/>
  <c r="AB907" i="3"/>
  <c r="AA907" i="3"/>
  <c r="Z907" i="3"/>
  <c r="Y907" i="3"/>
  <c r="X907" i="3"/>
  <c r="W907" i="3"/>
  <c r="V907" i="3"/>
  <c r="AC906" i="3"/>
  <c r="AB906" i="3"/>
  <c r="AA906" i="3"/>
  <c r="Z906" i="3"/>
  <c r="Y906" i="3"/>
  <c r="X906" i="3"/>
  <c r="W906" i="3"/>
  <c r="V906" i="3"/>
  <c r="AC905" i="3"/>
  <c r="AB905" i="3"/>
  <c r="AA905" i="3"/>
  <c r="Z905" i="3"/>
  <c r="Y905" i="3"/>
  <c r="X905" i="3"/>
  <c r="W905" i="3"/>
  <c r="V905" i="3"/>
  <c r="AC904" i="3"/>
  <c r="AB904" i="3"/>
  <c r="AA904" i="3"/>
  <c r="Z904" i="3"/>
  <c r="Y904" i="3"/>
  <c r="X904" i="3"/>
  <c r="W904" i="3"/>
  <c r="V904" i="3"/>
  <c r="AC903" i="3"/>
  <c r="AB903" i="3"/>
  <c r="AA903" i="3"/>
  <c r="Z903" i="3"/>
  <c r="Y903" i="3"/>
  <c r="X903" i="3"/>
  <c r="W903" i="3"/>
  <c r="V903" i="3"/>
  <c r="AC902" i="3"/>
  <c r="AB902" i="3"/>
  <c r="AA902" i="3"/>
  <c r="Z902" i="3"/>
  <c r="Y902" i="3"/>
  <c r="X902" i="3"/>
  <c r="W902" i="3"/>
  <c r="V902" i="3"/>
  <c r="AC901" i="3"/>
  <c r="AB901" i="3"/>
  <c r="AA901" i="3"/>
  <c r="Z901" i="3"/>
  <c r="Y901" i="3"/>
  <c r="X901" i="3"/>
  <c r="W901" i="3"/>
  <c r="V901" i="3"/>
  <c r="AC900" i="3"/>
  <c r="AB900" i="3"/>
  <c r="AA900" i="3"/>
  <c r="Z900" i="3"/>
  <c r="Y900" i="3"/>
  <c r="X900" i="3"/>
  <c r="W900" i="3"/>
  <c r="V900" i="3"/>
  <c r="U899" i="3"/>
  <c r="U892" i="3" s="1"/>
  <c r="T899" i="3"/>
  <c r="S899" i="3"/>
  <c r="S892" i="3" s="1"/>
  <c r="R899" i="3"/>
  <c r="Q899" i="3"/>
  <c r="P899" i="3"/>
  <c r="O899" i="3"/>
  <c r="O892" i="3" s="1"/>
  <c r="N899" i="3"/>
  <c r="X899" i="3" s="1"/>
  <c r="M899" i="3"/>
  <c r="M892" i="3" s="1"/>
  <c r="L899" i="3"/>
  <c r="K899" i="3"/>
  <c r="J899" i="3"/>
  <c r="I899" i="3"/>
  <c r="I892" i="3" s="1"/>
  <c r="H899" i="3"/>
  <c r="H892" i="3" s="1"/>
  <c r="G899" i="3"/>
  <c r="G892" i="3" s="1"/>
  <c r="F899" i="3"/>
  <c r="F892" i="3" s="1"/>
  <c r="E899" i="3"/>
  <c r="D899" i="3"/>
  <c r="AC898" i="3"/>
  <c r="AB898" i="3"/>
  <c r="AA898" i="3"/>
  <c r="Z898" i="3"/>
  <c r="Y898" i="3"/>
  <c r="X898" i="3"/>
  <c r="W898" i="3"/>
  <c r="V898" i="3"/>
  <c r="AC897" i="3"/>
  <c r="AB897" i="3"/>
  <c r="AA897" i="3"/>
  <c r="Z897" i="3"/>
  <c r="Y897" i="3"/>
  <c r="X897" i="3"/>
  <c r="W897" i="3"/>
  <c r="V897" i="3"/>
  <c r="AC896" i="3"/>
  <c r="AB896" i="3"/>
  <c r="AA896" i="3"/>
  <c r="Z896" i="3"/>
  <c r="Y896" i="3"/>
  <c r="X896" i="3"/>
  <c r="F896" i="3"/>
  <c r="V896" i="3" s="1"/>
  <c r="AC895" i="3"/>
  <c r="AB895" i="3"/>
  <c r="AA895" i="3"/>
  <c r="Z895" i="3"/>
  <c r="Y895" i="3"/>
  <c r="X895" i="3"/>
  <c r="W895" i="3"/>
  <c r="V895" i="3"/>
  <c r="AC894" i="3"/>
  <c r="AB894" i="3"/>
  <c r="AA894" i="3"/>
  <c r="Z894" i="3"/>
  <c r="Y894" i="3"/>
  <c r="X894" i="3"/>
  <c r="W894" i="3"/>
  <c r="V894" i="3"/>
  <c r="AC893" i="3"/>
  <c r="AB893" i="3"/>
  <c r="AA893" i="3"/>
  <c r="Z893" i="3"/>
  <c r="Y893" i="3"/>
  <c r="X893" i="3"/>
  <c r="W893" i="3"/>
  <c r="V893" i="3"/>
  <c r="K892" i="3"/>
  <c r="E892" i="3"/>
  <c r="AC890" i="3"/>
  <c r="AB890" i="3"/>
  <c r="AA890" i="3"/>
  <c r="Z890" i="3"/>
  <c r="Y890" i="3"/>
  <c r="X890" i="3"/>
  <c r="W890" i="3"/>
  <c r="V890" i="3"/>
  <c r="AC889" i="3"/>
  <c r="AB889" i="3"/>
  <c r="AA889" i="3"/>
  <c r="Z889" i="3"/>
  <c r="Y889" i="3"/>
  <c r="X889" i="3"/>
  <c r="W889" i="3"/>
  <c r="V889" i="3"/>
  <c r="AC888" i="3"/>
  <c r="AB888" i="3"/>
  <c r="AA888" i="3"/>
  <c r="Z888" i="3"/>
  <c r="Y888" i="3"/>
  <c r="X888" i="3"/>
  <c r="W888" i="3"/>
  <c r="V888" i="3"/>
  <c r="AC887" i="3"/>
  <c r="AB887" i="3"/>
  <c r="AA887" i="3"/>
  <c r="Z887" i="3"/>
  <c r="Y887" i="3"/>
  <c r="X887" i="3"/>
  <c r="W887" i="3"/>
  <c r="V887" i="3"/>
  <c r="U886" i="3"/>
  <c r="T886" i="3"/>
  <c r="S886" i="3"/>
  <c r="R886" i="3"/>
  <c r="Q886" i="3"/>
  <c r="P886" i="3"/>
  <c r="O886" i="3"/>
  <c r="N886" i="3"/>
  <c r="Y886" i="3" s="1"/>
  <c r="M886" i="3"/>
  <c r="L886" i="3"/>
  <c r="K886" i="3"/>
  <c r="J886" i="3"/>
  <c r="I886" i="3"/>
  <c r="H886" i="3"/>
  <c r="G886" i="3"/>
  <c r="F886" i="3"/>
  <c r="E886" i="3"/>
  <c r="D886" i="3"/>
  <c r="AC885" i="3"/>
  <c r="AB885" i="3"/>
  <c r="AA885" i="3"/>
  <c r="Z885" i="3"/>
  <c r="Y885" i="3"/>
  <c r="X885" i="3"/>
  <c r="W885" i="3"/>
  <c r="V885" i="3"/>
  <c r="AC884" i="3"/>
  <c r="AB884" i="3"/>
  <c r="AA884" i="3"/>
  <c r="Z884" i="3"/>
  <c r="Y884" i="3"/>
  <c r="X884" i="3"/>
  <c r="W884" i="3"/>
  <c r="V884" i="3"/>
  <c r="AC883" i="3"/>
  <c r="AB883" i="3"/>
  <c r="AA883" i="3"/>
  <c r="Z883" i="3"/>
  <c r="Y883" i="3"/>
  <c r="X883" i="3"/>
  <c r="W883" i="3"/>
  <c r="V883" i="3"/>
  <c r="AC882" i="3"/>
  <c r="AB882" i="3"/>
  <c r="AA882" i="3"/>
  <c r="Z882" i="3"/>
  <c r="Y882" i="3"/>
  <c r="X882" i="3"/>
  <c r="W882" i="3"/>
  <c r="V882" i="3"/>
  <c r="AC881" i="3"/>
  <c r="AB881" i="3"/>
  <c r="AA881" i="3"/>
  <c r="Z881" i="3"/>
  <c r="Y881" i="3"/>
  <c r="X881" i="3"/>
  <c r="W881" i="3"/>
  <c r="V881" i="3"/>
  <c r="AC880" i="3"/>
  <c r="AB880" i="3"/>
  <c r="AA880" i="3"/>
  <c r="Z880" i="3"/>
  <c r="Y880" i="3"/>
  <c r="X880" i="3"/>
  <c r="W880" i="3"/>
  <c r="V880" i="3"/>
  <c r="AC879" i="3"/>
  <c r="AB879" i="3"/>
  <c r="AA879" i="3"/>
  <c r="Z879" i="3"/>
  <c r="Y879" i="3"/>
  <c r="X879" i="3"/>
  <c r="W879" i="3"/>
  <c r="V879" i="3"/>
  <c r="AC878" i="3"/>
  <c r="AB878" i="3"/>
  <c r="AA878" i="3"/>
  <c r="Z878" i="3"/>
  <c r="Y878" i="3"/>
  <c r="X878" i="3"/>
  <c r="W878" i="3"/>
  <c r="V878" i="3"/>
  <c r="AC877" i="3"/>
  <c r="AB877" i="3"/>
  <c r="AA877" i="3"/>
  <c r="Z877" i="3"/>
  <c r="Y877" i="3"/>
  <c r="X877" i="3"/>
  <c r="W877" i="3"/>
  <c r="V877" i="3"/>
  <c r="AC875" i="3"/>
  <c r="AB875" i="3"/>
  <c r="AA875" i="3"/>
  <c r="Z875" i="3"/>
  <c r="Y875" i="3"/>
  <c r="X875" i="3"/>
  <c r="W875" i="3"/>
  <c r="V875" i="3"/>
  <c r="AC874" i="3"/>
  <c r="AB874" i="3"/>
  <c r="AA874" i="3"/>
  <c r="Z874" i="3"/>
  <c r="Y874" i="3"/>
  <c r="X874" i="3"/>
  <c r="W874" i="3"/>
  <c r="V874" i="3"/>
  <c r="AC873" i="3"/>
  <c r="AB873" i="3"/>
  <c r="AA873" i="3"/>
  <c r="Z873" i="3"/>
  <c r="Y873" i="3"/>
  <c r="X873" i="3"/>
  <c r="W873" i="3"/>
  <c r="V873" i="3"/>
  <c r="AC872" i="3"/>
  <c r="AB872" i="3"/>
  <c r="AA872" i="3"/>
  <c r="Z872" i="3"/>
  <c r="Y872" i="3"/>
  <c r="X872" i="3"/>
  <c r="W872" i="3"/>
  <c r="V872" i="3"/>
  <c r="AC871" i="3"/>
  <c r="AB871" i="3"/>
  <c r="AA871" i="3"/>
  <c r="Z871" i="3"/>
  <c r="Y871" i="3"/>
  <c r="X871" i="3"/>
  <c r="W871" i="3"/>
  <c r="V871" i="3"/>
  <c r="AC870" i="3"/>
  <c r="AB870" i="3"/>
  <c r="AA870" i="3"/>
  <c r="Z870" i="3"/>
  <c r="Y870" i="3"/>
  <c r="X870" i="3"/>
  <c r="W870" i="3"/>
  <c r="V870" i="3"/>
  <c r="AC869" i="3"/>
  <c r="AB869" i="3"/>
  <c r="AA869" i="3"/>
  <c r="Z869" i="3"/>
  <c r="Y869" i="3"/>
  <c r="X869" i="3"/>
  <c r="W869" i="3"/>
  <c r="V869" i="3"/>
  <c r="AC868" i="3"/>
  <c r="AB868" i="3"/>
  <c r="AA868" i="3"/>
  <c r="Z868" i="3"/>
  <c r="Y868" i="3"/>
  <c r="X868" i="3"/>
  <c r="W868" i="3"/>
  <c r="V868" i="3"/>
  <c r="AC867" i="3"/>
  <c r="AB867" i="3"/>
  <c r="AA867" i="3"/>
  <c r="Z867" i="3"/>
  <c r="Y867" i="3"/>
  <c r="X867" i="3"/>
  <c r="W867" i="3"/>
  <c r="V867" i="3"/>
  <c r="AC866" i="3"/>
  <c r="AB866" i="3"/>
  <c r="AA866" i="3"/>
  <c r="Z866" i="3"/>
  <c r="Y866" i="3"/>
  <c r="X866" i="3"/>
  <c r="W866" i="3"/>
  <c r="V866" i="3"/>
  <c r="W865" i="3"/>
  <c r="U865" i="3"/>
  <c r="T865" i="3"/>
  <c r="S865" i="3"/>
  <c r="S858" i="3" s="1"/>
  <c r="R865" i="3"/>
  <c r="Q865" i="3"/>
  <c r="P865" i="3"/>
  <c r="P858" i="3" s="1"/>
  <c r="O865" i="3"/>
  <c r="N865" i="3"/>
  <c r="M865" i="3"/>
  <c r="L865" i="3"/>
  <c r="K865" i="3"/>
  <c r="J865" i="3"/>
  <c r="J858" i="3" s="1"/>
  <c r="I865" i="3"/>
  <c r="H865" i="3"/>
  <c r="H858" i="3" s="1"/>
  <c r="G865" i="3"/>
  <c r="G858" i="3" s="1"/>
  <c r="F865" i="3"/>
  <c r="E865" i="3"/>
  <c r="D865" i="3"/>
  <c r="D858" i="3" s="1"/>
  <c r="AC864" i="3"/>
  <c r="AB864" i="3"/>
  <c r="AA864" i="3"/>
  <c r="Z864" i="3"/>
  <c r="Y864" i="3"/>
  <c r="X864" i="3"/>
  <c r="W864" i="3"/>
  <c r="V864" i="3"/>
  <c r="AC863" i="3"/>
  <c r="AB863" i="3"/>
  <c r="AA863" i="3"/>
  <c r="Z863" i="3"/>
  <c r="Y863" i="3"/>
  <c r="X863" i="3"/>
  <c r="W863" i="3"/>
  <c r="V863" i="3"/>
  <c r="AC862" i="3"/>
  <c r="AB862" i="3"/>
  <c r="AA862" i="3"/>
  <c r="Z862" i="3"/>
  <c r="Y862" i="3"/>
  <c r="X862" i="3"/>
  <c r="W862" i="3"/>
  <c r="V862" i="3"/>
  <c r="AC861" i="3"/>
  <c r="AB861" i="3"/>
  <c r="AA861" i="3"/>
  <c r="Z861" i="3"/>
  <c r="Y861" i="3"/>
  <c r="X861" i="3"/>
  <c r="W861" i="3"/>
  <c r="V861" i="3"/>
  <c r="AC860" i="3"/>
  <c r="AB860" i="3"/>
  <c r="AA860" i="3"/>
  <c r="Z860" i="3"/>
  <c r="Y860" i="3"/>
  <c r="X860" i="3"/>
  <c r="W860" i="3"/>
  <c r="V860" i="3"/>
  <c r="AC859" i="3"/>
  <c r="AB859" i="3"/>
  <c r="AA859" i="3"/>
  <c r="Z859" i="3"/>
  <c r="Y859" i="3"/>
  <c r="X859" i="3"/>
  <c r="W859" i="3"/>
  <c r="V859" i="3"/>
  <c r="M858" i="3"/>
  <c r="U855" i="3"/>
  <c r="T855" i="3"/>
  <c r="S855" i="3"/>
  <c r="R855" i="3"/>
  <c r="AB855" i="3" s="1"/>
  <c r="Q855" i="3"/>
  <c r="P855" i="3"/>
  <c r="O855" i="3"/>
  <c r="N855" i="3"/>
  <c r="M855" i="3"/>
  <c r="K855" i="3"/>
  <c r="J855" i="3"/>
  <c r="I855" i="3"/>
  <c r="H855" i="3"/>
  <c r="G855" i="3"/>
  <c r="F855" i="3"/>
  <c r="E855" i="3"/>
  <c r="D855" i="3"/>
  <c r="U854" i="3"/>
  <c r="T854" i="3"/>
  <c r="S854" i="3"/>
  <c r="R854" i="3"/>
  <c r="AA854" i="3" s="1"/>
  <c r="Q854" i="3"/>
  <c r="P854" i="3"/>
  <c r="O854" i="3"/>
  <c r="N854" i="3"/>
  <c r="Y854" i="3" s="1"/>
  <c r="M854" i="3"/>
  <c r="K854" i="3"/>
  <c r="J854" i="3"/>
  <c r="I854" i="3"/>
  <c r="H854" i="3"/>
  <c r="G854" i="3"/>
  <c r="F854" i="3"/>
  <c r="E854" i="3"/>
  <c r="E851" i="3" s="1"/>
  <c r="D854" i="3"/>
  <c r="U853" i="3"/>
  <c r="T853" i="3"/>
  <c r="S853" i="3"/>
  <c r="R853" i="3"/>
  <c r="Q853" i="3"/>
  <c r="P853" i="3"/>
  <c r="O853" i="3"/>
  <c r="N853" i="3"/>
  <c r="M853" i="3"/>
  <c r="K853" i="3"/>
  <c r="J853" i="3"/>
  <c r="I853" i="3"/>
  <c r="H853" i="3"/>
  <c r="G853" i="3"/>
  <c r="E853" i="3"/>
  <c r="D853" i="3"/>
  <c r="U852" i="3"/>
  <c r="T852" i="3"/>
  <c r="S852" i="3"/>
  <c r="R852" i="3"/>
  <c r="Q852" i="3"/>
  <c r="P852" i="3"/>
  <c r="O852" i="3"/>
  <c r="N852" i="3"/>
  <c r="M852" i="3"/>
  <c r="K852" i="3"/>
  <c r="J852" i="3"/>
  <c r="I852" i="3"/>
  <c r="H852" i="3"/>
  <c r="G852" i="3"/>
  <c r="F852" i="3"/>
  <c r="E852" i="3"/>
  <c r="D852" i="3"/>
  <c r="Y850" i="3"/>
  <c r="U850" i="3"/>
  <c r="T850" i="3"/>
  <c r="S850" i="3"/>
  <c r="R850" i="3"/>
  <c r="AA850" i="3" s="1"/>
  <c r="Q850" i="3"/>
  <c r="P850" i="3"/>
  <c r="O850" i="3"/>
  <c r="N850" i="3"/>
  <c r="M850" i="3"/>
  <c r="L850" i="3"/>
  <c r="K850" i="3"/>
  <c r="J850" i="3"/>
  <c r="I850" i="3"/>
  <c r="H850" i="3"/>
  <c r="G850" i="3"/>
  <c r="F850" i="3"/>
  <c r="E850" i="3"/>
  <c r="D850" i="3"/>
  <c r="W849" i="3"/>
  <c r="U849" i="3"/>
  <c r="T849" i="3"/>
  <c r="S849" i="3"/>
  <c r="R849" i="3"/>
  <c r="AA849" i="3" s="1"/>
  <c r="Q849" i="3"/>
  <c r="P849" i="3"/>
  <c r="O849" i="3"/>
  <c r="N849" i="3"/>
  <c r="M849" i="3"/>
  <c r="L849" i="3"/>
  <c r="K849" i="3"/>
  <c r="J849" i="3"/>
  <c r="I849" i="3"/>
  <c r="H849" i="3"/>
  <c r="G849" i="3"/>
  <c r="F849" i="3"/>
  <c r="E849" i="3"/>
  <c r="D849" i="3"/>
  <c r="W848" i="3"/>
  <c r="U848" i="3"/>
  <c r="T848" i="3"/>
  <c r="S848" i="3"/>
  <c r="R848" i="3"/>
  <c r="Q848" i="3"/>
  <c r="P848" i="3"/>
  <c r="O848" i="3"/>
  <c r="N848" i="3"/>
  <c r="M848" i="3"/>
  <c r="L848" i="3"/>
  <c r="K848" i="3"/>
  <c r="J848" i="3"/>
  <c r="I848" i="3"/>
  <c r="H848" i="3"/>
  <c r="G848" i="3"/>
  <c r="F848" i="3"/>
  <c r="E848" i="3"/>
  <c r="D848" i="3"/>
  <c r="U847" i="3"/>
  <c r="T847" i="3"/>
  <c r="S847" i="3"/>
  <c r="R847" i="3"/>
  <c r="AA847" i="3" s="1"/>
  <c r="Q847" i="3"/>
  <c r="P847" i="3"/>
  <c r="O847" i="3"/>
  <c r="N847" i="3"/>
  <c r="Y847" i="3" s="1"/>
  <c r="M847" i="3"/>
  <c r="L847" i="3"/>
  <c r="K847" i="3"/>
  <c r="J847" i="3"/>
  <c r="I847" i="3"/>
  <c r="H847" i="3"/>
  <c r="G847" i="3"/>
  <c r="F847" i="3"/>
  <c r="E847" i="3"/>
  <c r="D847" i="3"/>
  <c r="Y846" i="3"/>
  <c r="U846" i="3"/>
  <c r="T846" i="3"/>
  <c r="S846" i="3"/>
  <c r="R846" i="3"/>
  <c r="Q846" i="3"/>
  <c r="P846" i="3"/>
  <c r="O846" i="3"/>
  <c r="N846" i="3"/>
  <c r="M846" i="3"/>
  <c r="L846" i="3"/>
  <c r="K846" i="3"/>
  <c r="J846" i="3"/>
  <c r="I846" i="3"/>
  <c r="H846" i="3"/>
  <c r="G846" i="3"/>
  <c r="F846" i="3"/>
  <c r="E846" i="3"/>
  <c r="D846" i="3"/>
  <c r="U845" i="3"/>
  <c r="T845" i="3"/>
  <c r="S845" i="3"/>
  <c r="R845" i="3"/>
  <c r="Q845" i="3"/>
  <c r="P845" i="3"/>
  <c r="O845" i="3"/>
  <c r="N845" i="3"/>
  <c r="Y845" i="3" s="1"/>
  <c r="M845" i="3"/>
  <c r="L845" i="3"/>
  <c r="K845" i="3"/>
  <c r="J845" i="3"/>
  <c r="I845" i="3"/>
  <c r="H845" i="3"/>
  <c r="G845" i="3"/>
  <c r="F845" i="3"/>
  <c r="E845" i="3"/>
  <c r="D845" i="3"/>
  <c r="W844" i="3"/>
  <c r="V844" i="3"/>
  <c r="U844" i="3"/>
  <c r="T844" i="3"/>
  <c r="S844" i="3"/>
  <c r="R844" i="3"/>
  <c r="Q844" i="3"/>
  <c r="P844" i="3"/>
  <c r="O844" i="3"/>
  <c r="N844" i="3"/>
  <c r="M844" i="3"/>
  <c r="L844" i="3"/>
  <c r="K844" i="3"/>
  <c r="J844" i="3"/>
  <c r="I844" i="3"/>
  <c r="H844" i="3"/>
  <c r="G844" i="3"/>
  <c r="F844" i="3"/>
  <c r="E844" i="3"/>
  <c r="D844" i="3"/>
  <c r="Y843" i="3"/>
  <c r="X843" i="3"/>
  <c r="U843" i="3"/>
  <c r="T843" i="3"/>
  <c r="S843" i="3"/>
  <c r="R843" i="3"/>
  <c r="Q843" i="3"/>
  <c r="P843" i="3"/>
  <c r="O843" i="3"/>
  <c r="N843" i="3"/>
  <c r="M843" i="3"/>
  <c r="L843" i="3"/>
  <c r="K843" i="3"/>
  <c r="J843" i="3"/>
  <c r="I843" i="3"/>
  <c r="H843" i="3"/>
  <c r="G843" i="3"/>
  <c r="F843" i="3"/>
  <c r="E843" i="3"/>
  <c r="D843" i="3"/>
  <c r="W842" i="3"/>
  <c r="U842" i="3"/>
  <c r="T842" i="3"/>
  <c r="S842" i="3"/>
  <c r="R842" i="3"/>
  <c r="AA842" i="3" s="1"/>
  <c r="Q842" i="3"/>
  <c r="P842" i="3"/>
  <c r="O842" i="3"/>
  <c r="N842" i="3"/>
  <c r="M842" i="3"/>
  <c r="L842" i="3"/>
  <c r="K842" i="3"/>
  <c r="J842" i="3"/>
  <c r="I842" i="3"/>
  <c r="H842" i="3"/>
  <c r="G842" i="3"/>
  <c r="F842" i="3"/>
  <c r="E842" i="3"/>
  <c r="D842" i="3"/>
  <c r="U840" i="3"/>
  <c r="T840" i="3"/>
  <c r="S840" i="3"/>
  <c r="R840" i="3"/>
  <c r="Q840" i="3"/>
  <c r="P840" i="3"/>
  <c r="O840" i="3"/>
  <c r="N840" i="3"/>
  <c r="Y840" i="3" s="1"/>
  <c r="M840" i="3"/>
  <c r="L840" i="3"/>
  <c r="K840" i="3"/>
  <c r="J840" i="3"/>
  <c r="I840" i="3"/>
  <c r="H840" i="3"/>
  <c r="G840" i="3"/>
  <c r="F840" i="3"/>
  <c r="E840" i="3"/>
  <c r="D840" i="3"/>
  <c r="X839" i="3"/>
  <c r="U839" i="3"/>
  <c r="T839" i="3"/>
  <c r="AC839" i="3" s="1"/>
  <c r="S839" i="3"/>
  <c r="R839" i="3"/>
  <c r="AA839" i="3" s="1"/>
  <c r="Q839" i="3"/>
  <c r="P839" i="3"/>
  <c r="O839" i="3"/>
  <c r="N839" i="3"/>
  <c r="M839" i="3"/>
  <c r="L839" i="3"/>
  <c r="W839" i="3" s="1"/>
  <c r="K839" i="3"/>
  <c r="J839" i="3"/>
  <c r="I839" i="3"/>
  <c r="H839" i="3"/>
  <c r="G839" i="3"/>
  <c r="F839" i="3"/>
  <c r="E839" i="3"/>
  <c r="D839" i="3"/>
  <c r="U838" i="3"/>
  <c r="T838" i="3"/>
  <c r="S838" i="3"/>
  <c r="R838" i="3"/>
  <c r="Q838" i="3"/>
  <c r="P838" i="3"/>
  <c r="O838" i="3"/>
  <c r="N838" i="3"/>
  <c r="M838" i="3"/>
  <c r="K838" i="3"/>
  <c r="J838" i="3"/>
  <c r="I838" i="3"/>
  <c r="H838" i="3"/>
  <c r="G838" i="3"/>
  <c r="F838" i="3"/>
  <c r="E838" i="3"/>
  <c r="D838" i="3"/>
  <c r="U837" i="3"/>
  <c r="T837" i="3"/>
  <c r="S837" i="3"/>
  <c r="R837" i="3"/>
  <c r="AB837" i="3" s="1"/>
  <c r="Q837" i="3"/>
  <c r="P837" i="3"/>
  <c r="O837" i="3"/>
  <c r="N837" i="3"/>
  <c r="Y837" i="3" s="1"/>
  <c r="M837" i="3"/>
  <c r="K837" i="3"/>
  <c r="J837" i="3"/>
  <c r="I837" i="3"/>
  <c r="H837" i="3"/>
  <c r="G837" i="3"/>
  <c r="F837" i="3"/>
  <c r="E837" i="3"/>
  <c r="D837" i="3"/>
  <c r="W836" i="3"/>
  <c r="U836" i="3"/>
  <c r="T836" i="3"/>
  <c r="AC836" i="3" s="1"/>
  <c r="S836" i="3"/>
  <c r="R836" i="3"/>
  <c r="Q836" i="3"/>
  <c r="P836" i="3"/>
  <c r="O836" i="3"/>
  <c r="N836" i="3"/>
  <c r="M836" i="3"/>
  <c r="L836" i="3"/>
  <c r="K836" i="3"/>
  <c r="J836" i="3"/>
  <c r="I836" i="3"/>
  <c r="H836" i="3"/>
  <c r="G836" i="3"/>
  <c r="F836" i="3"/>
  <c r="E836" i="3"/>
  <c r="D836" i="3"/>
  <c r="Y835" i="3"/>
  <c r="U835" i="3"/>
  <c r="T835" i="3"/>
  <c r="S835" i="3"/>
  <c r="R835" i="3"/>
  <c r="Q835" i="3"/>
  <c r="P835" i="3"/>
  <c r="O835" i="3"/>
  <c r="N835" i="3"/>
  <c r="M835" i="3"/>
  <c r="L835" i="3"/>
  <c r="W835" i="3" s="1"/>
  <c r="K835" i="3"/>
  <c r="J835" i="3"/>
  <c r="I835" i="3"/>
  <c r="H835" i="3"/>
  <c r="G835" i="3"/>
  <c r="F835" i="3"/>
  <c r="E835" i="3"/>
  <c r="D835" i="3"/>
  <c r="Y834" i="3"/>
  <c r="U834" i="3"/>
  <c r="T834" i="3"/>
  <c r="S834" i="3"/>
  <c r="R834" i="3"/>
  <c r="Q834" i="3"/>
  <c r="P834" i="3"/>
  <c r="O834" i="3"/>
  <c r="N834" i="3"/>
  <c r="M834" i="3"/>
  <c r="L834" i="3"/>
  <c r="V834" i="3" s="1"/>
  <c r="K834" i="3"/>
  <c r="J834" i="3"/>
  <c r="I834" i="3"/>
  <c r="H834" i="3"/>
  <c r="G834" i="3"/>
  <c r="F834" i="3"/>
  <c r="E834" i="3"/>
  <c r="D834" i="3"/>
  <c r="U833" i="3"/>
  <c r="T833" i="3"/>
  <c r="AC833" i="3" s="1"/>
  <c r="S833" i="3"/>
  <c r="R833" i="3"/>
  <c r="Q833" i="3"/>
  <c r="P833" i="3"/>
  <c r="O833" i="3"/>
  <c r="N833" i="3"/>
  <c r="M833" i="3"/>
  <c r="K833" i="3"/>
  <c r="J833" i="3"/>
  <c r="I833" i="3"/>
  <c r="H833" i="3"/>
  <c r="G833" i="3"/>
  <c r="F833" i="3"/>
  <c r="E833" i="3"/>
  <c r="D833" i="3"/>
  <c r="U832" i="3"/>
  <c r="T832" i="3"/>
  <c r="S832" i="3"/>
  <c r="R832" i="3"/>
  <c r="Q832" i="3"/>
  <c r="P832" i="3"/>
  <c r="O832" i="3"/>
  <c r="N832" i="3"/>
  <c r="M832" i="3"/>
  <c r="L832" i="3"/>
  <c r="W832" i="3" s="1"/>
  <c r="K832" i="3"/>
  <c r="J832" i="3"/>
  <c r="I832" i="3"/>
  <c r="H832" i="3"/>
  <c r="G832" i="3"/>
  <c r="F832" i="3"/>
  <c r="E832" i="3"/>
  <c r="D832" i="3"/>
  <c r="U831" i="3"/>
  <c r="T831" i="3"/>
  <c r="S831" i="3"/>
  <c r="R831" i="3"/>
  <c r="Q831" i="3"/>
  <c r="P831" i="3"/>
  <c r="O831" i="3"/>
  <c r="N831" i="3"/>
  <c r="Y831" i="3" s="1"/>
  <c r="M831" i="3"/>
  <c r="L831" i="3"/>
  <c r="K831" i="3"/>
  <c r="J831" i="3"/>
  <c r="I831" i="3"/>
  <c r="H831" i="3"/>
  <c r="F831" i="3"/>
  <c r="W831" i="3" s="1"/>
  <c r="E831" i="3"/>
  <c r="D831" i="3"/>
  <c r="Y830" i="3"/>
  <c r="X830" i="3"/>
  <c r="W830" i="3"/>
  <c r="U830" i="3"/>
  <c r="T830" i="3"/>
  <c r="S830" i="3"/>
  <c r="R830" i="3"/>
  <c r="AB830" i="3" s="1"/>
  <c r="Q830" i="3"/>
  <c r="P830" i="3"/>
  <c r="O830" i="3"/>
  <c r="N830" i="3"/>
  <c r="M830" i="3"/>
  <c r="L830" i="3"/>
  <c r="K830" i="3"/>
  <c r="J830" i="3"/>
  <c r="I830" i="3"/>
  <c r="H830" i="3"/>
  <c r="H829" i="3" s="1"/>
  <c r="G830" i="3"/>
  <c r="F830" i="3"/>
  <c r="E830" i="3"/>
  <c r="D830" i="3"/>
  <c r="U828" i="3"/>
  <c r="T828" i="3"/>
  <c r="S828" i="3"/>
  <c r="R828" i="3"/>
  <c r="AB828" i="3" s="1"/>
  <c r="Q828" i="3"/>
  <c r="P828" i="3"/>
  <c r="O828" i="3"/>
  <c r="N828" i="3"/>
  <c r="Y828" i="3" s="1"/>
  <c r="M828" i="3"/>
  <c r="K828" i="3"/>
  <c r="J828" i="3"/>
  <c r="I828" i="3"/>
  <c r="H828" i="3"/>
  <c r="G828" i="3"/>
  <c r="E828" i="3"/>
  <c r="D828" i="3"/>
  <c r="U827" i="3"/>
  <c r="T827" i="3"/>
  <c r="S827" i="3"/>
  <c r="R827" i="3"/>
  <c r="Q827" i="3"/>
  <c r="P827" i="3"/>
  <c r="O827" i="3"/>
  <c r="N827" i="3"/>
  <c r="Y827" i="3" s="1"/>
  <c r="M827" i="3"/>
  <c r="L827" i="3"/>
  <c r="K827" i="3"/>
  <c r="J827" i="3"/>
  <c r="I827" i="3"/>
  <c r="H827" i="3"/>
  <c r="G827" i="3"/>
  <c r="F827" i="3"/>
  <c r="E827" i="3"/>
  <c r="D827" i="3"/>
  <c r="U826" i="3"/>
  <c r="T826" i="3"/>
  <c r="S826" i="3"/>
  <c r="R826" i="3"/>
  <c r="AA826" i="3" s="1"/>
  <c r="Q826" i="3"/>
  <c r="P826" i="3"/>
  <c r="O826" i="3"/>
  <c r="N826" i="3"/>
  <c r="Y826" i="3" s="1"/>
  <c r="M826" i="3"/>
  <c r="L826" i="3"/>
  <c r="K826" i="3"/>
  <c r="J826" i="3"/>
  <c r="I826" i="3"/>
  <c r="H826" i="3"/>
  <c r="G826" i="3"/>
  <c r="E826" i="3"/>
  <c r="D826" i="3"/>
  <c r="U825" i="3"/>
  <c r="T825" i="3"/>
  <c r="S825" i="3"/>
  <c r="R825" i="3"/>
  <c r="AA825" i="3" s="1"/>
  <c r="Q825" i="3"/>
  <c r="P825" i="3"/>
  <c r="O825" i="3"/>
  <c r="N825" i="3"/>
  <c r="M825" i="3"/>
  <c r="K825" i="3"/>
  <c r="J825" i="3"/>
  <c r="I825" i="3"/>
  <c r="H825" i="3"/>
  <c r="G825" i="3"/>
  <c r="E825" i="3"/>
  <c r="D825" i="3"/>
  <c r="U824" i="3"/>
  <c r="T824" i="3"/>
  <c r="AC824" i="3" s="1"/>
  <c r="S824" i="3"/>
  <c r="R824" i="3"/>
  <c r="Q824" i="3"/>
  <c r="P824" i="3"/>
  <c r="O824" i="3"/>
  <c r="N824" i="3"/>
  <c r="M824" i="3"/>
  <c r="K824" i="3"/>
  <c r="J824" i="3"/>
  <c r="I824" i="3"/>
  <c r="H824" i="3"/>
  <c r="G824" i="3"/>
  <c r="F824" i="3"/>
  <c r="E824" i="3"/>
  <c r="D824" i="3"/>
  <c r="U823" i="3"/>
  <c r="T823" i="3"/>
  <c r="S823" i="3"/>
  <c r="R823" i="3"/>
  <c r="Q823" i="3"/>
  <c r="P823" i="3"/>
  <c r="O823" i="3"/>
  <c r="N823" i="3"/>
  <c r="M823" i="3"/>
  <c r="K823" i="3"/>
  <c r="J823" i="3"/>
  <c r="I823" i="3"/>
  <c r="H823" i="3"/>
  <c r="G823" i="3"/>
  <c r="F823" i="3"/>
  <c r="E823" i="3"/>
  <c r="D823" i="3"/>
  <c r="AC820" i="3"/>
  <c r="AB820" i="3"/>
  <c r="AA820" i="3"/>
  <c r="Z820" i="3"/>
  <c r="Y820" i="3"/>
  <c r="X820" i="3"/>
  <c r="W820" i="3"/>
  <c r="V820" i="3"/>
  <c r="AC819" i="3"/>
  <c r="AB819" i="3"/>
  <c r="AA819" i="3"/>
  <c r="Z819" i="3"/>
  <c r="Y819" i="3"/>
  <c r="X819" i="3"/>
  <c r="W819" i="3"/>
  <c r="V819" i="3"/>
  <c r="AC818" i="3"/>
  <c r="AB818" i="3"/>
  <c r="AA818" i="3"/>
  <c r="Z818" i="3"/>
  <c r="Y818" i="3"/>
  <c r="X818" i="3"/>
  <c r="W818" i="3"/>
  <c r="V818" i="3"/>
  <c r="AC817" i="3"/>
  <c r="AB817" i="3"/>
  <c r="AA817" i="3"/>
  <c r="Z817" i="3"/>
  <c r="Y817" i="3"/>
  <c r="X817" i="3"/>
  <c r="W817" i="3"/>
  <c r="V817" i="3"/>
  <c r="U816" i="3"/>
  <c r="T816" i="3"/>
  <c r="S816" i="3"/>
  <c r="R816" i="3"/>
  <c r="AA816" i="3" s="1"/>
  <c r="Q816" i="3"/>
  <c r="P816" i="3"/>
  <c r="O816" i="3"/>
  <c r="N816" i="3"/>
  <c r="N787" i="3" s="1"/>
  <c r="M816" i="3"/>
  <c r="L816" i="3"/>
  <c r="K816" i="3"/>
  <c r="J816" i="3"/>
  <c r="I816" i="3"/>
  <c r="H816" i="3"/>
  <c r="G816" i="3"/>
  <c r="F816" i="3"/>
  <c r="E816" i="3"/>
  <c r="D816" i="3"/>
  <c r="AC815" i="3"/>
  <c r="AB815" i="3"/>
  <c r="AA815" i="3"/>
  <c r="Z815" i="3"/>
  <c r="Y815" i="3"/>
  <c r="X815" i="3"/>
  <c r="W815" i="3"/>
  <c r="V815" i="3"/>
  <c r="AC814" i="3"/>
  <c r="AB814" i="3"/>
  <c r="AA814" i="3"/>
  <c r="Z814" i="3"/>
  <c r="Y814" i="3"/>
  <c r="X814" i="3"/>
  <c r="W814" i="3"/>
  <c r="V814" i="3"/>
  <c r="AC813" i="3"/>
  <c r="AB813" i="3"/>
  <c r="AA813" i="3"/>
  <c r="Z813" i="3"/>
  <c r="Y813" i="3"/>
  <c r="X813" i="3"/>
  <c r="W813" i="3"/>
  <c r="V813" i="3"/>
  <c r="AC812" i="3"/>
  <c r="AB812" i="3"/>
  <c r="AA812" i="3"/>
  <c r="Z812" i="3"/>
  <c r="Y812" i="3"/>
  <c r="X812" i="3"/>
  <c r="W812" i="3"/>
  <c r="V812" i="3"/>
  <c r="AC811" i="3"/>
  <c r="AB811" i="3"/>
  <c r="AA811" i="3"/>
  <c r="Z811" i="3"/>
  <c r="Y811" i="3"/>
  <c r="X811" i="3"/>
  <c r="W811" i="3"/>
  <c r="V811" i="3"/>
  <c r="AC810" i="3"/>
  <c r="AB810" i="3"/>
  <c r="AA810" i="3"/>
  <c r="Z810" i="3"/>
  <c r="Y810" i="3"/>
  <c r="X810" i="3"/>
  <c r="W810" i="3"/>
  <c r="V810" i="3"/>
  <c r="AC809" i="3"/>
  <c r="AB809" i="3"/>
  <c r="AA809" i="3"/>
  <c r="Z809" i="3"/>
  <c r="Y809" i="3"/>
  <c r="X809" i="3"/>
  <c r="W809" i="3"/>
  <c r="V809" i="3"/>
  <c r="AC808" i="3"/>
  <c r="AB808" i="3"/>
  <c r="AA808" i="3"/>
  <c r="Z808" i="3"/>
  <c r="Y808" i="3"/>
  <c r="X808" i="3"/>
  <c r="W808" i="3"/>
  <c r="V808" i="3"/>
  <c r="AC807" i="3"/>
  <c r="AB807" i="3"/>
  <c r="AA807" i="3"/>
  <c r="Z807" i="3"/>
  <c r="Y807" i="3"/>
  <c r="X807" i="3"/>
  <c r="W807" i="3"/>
  <c r="V807" i="3"/>
  <c r="AC805" i="3"/>
  <c r="AB805" i="3"/>
  <c r="AA805" i="3"/>
  <c r="Z805" i="3"/>
  <c r="Y805" i="3"/>
  <c r="X805" i="3"/>
  <c r="W805" i="3"/>
  <c r="V805" i="3"/>
  <c r="AC804" i="3"/>
  <c r="AB804" i="3"/>
  <c r="AA804" i="3"/>
  <c r="Z804" i="3"/>
  <c r="Y804" i="3"/>
  <c r="X804" i="3"/>
  <c r="W804" i="3"/>
  <c r="V804" i="3"/>
  <c r="AC802" i="3"/>
  <c r="AB802" i="3"/>
  <c r="AA802" i="3"/>
  <c r="Z802" i="3"/>
  <c r="Y802" i="3"/>
  <c r="X802" i="3"/>
  <c r="W802" i="3"/>
  <c r="V802" i="3"/>
  <c r="AC801" i="3"/>
  <c r="AB801" i="3"/>
  <c r="AA801" i="3"/>
  <c r="Z801" i="3"/>
  <c r="Y801" i="3"/>
  <c r="X801" i="3"/>
  <c r="W801" i="3"/>
  <c r="V801" i="3"/>
  <c r="AC800" i="3"/>
  <c r="AB800" i="3"/>
  <c r="AA800" i="3"/>
  <c r="Z800" i="3"/>
  <c r="Y800" i="3"/>
  <c r="X800" i="3"/>
  <c r="W800" i="3"/>
  <c r="V800" i="3"/>
  <c r="AC799" i="3"/>
  <c r="AB799" i="3"/>
  <c r="AA799" i="3"/>
  <c r="Z799" i="3"/>
  <c r="Y799" i="3"/>
  <c r="X799" i="3"/>
  <c r="W799" i="3"/>
  <c r="V799" i="3"/>
  <c r="AC798" i="3"/>
  <c r="AB798" i="3"/>
  <c r="AA798" i="3"/>
  <c r="Z798" i="3"/>
  <c r="Y798" i="3"/>
  <c r="X798" i="3"/>
  <c r="W798" i="3"/>
  <c r="V798" i="3"/>
  <c r="AC797" i="3"/>
  <c r="AB797" i="3"/>
  <c r="AA797" i="3"/>
  <c r="Z797" i="3"/>
  <c r="Y797" i="3"/>
  <c r="X797" i="3"/>
  <c r="W797" i="3"/>
  <c r="V797" i="3"/>
  <c r="AC796" i="3"/>
  <c r="AB796" i="3"/>
  <c r="AA796" i="3"/>
  <c r="Z796" i="3"/>
  <c r="Y796" i="3"/>
  <c r="X796" i="3"/>
  <c r="W796" i="3"/>
  <c r="V796" i="3"/>
  <c r="AC795" i="3"/>
  <c r="AB795" i="3"/>
  <c r="AA795" i="3"/>
  <c r="Z795" i="3"/>
  <c r="Y795" i="3"/>
  <c r="X795" i="3"/>
  <c r="W795" i="3"/>
  <c r="V795" i="3"/>
  <c r="Y794" i="3"/>
  <c r="U794" i="3"/>
  <c r="U787" i="3" s="1"/>
  <c r="T794" i="3"/>
  <c r="S794" i="3"/>
  <c r="R794" i="3"/>
  <c r="AC794" i="3" s="1"/>
  <c r="Q794" i="3"/>
  <c r="Q787" i="3" s="1"/>
  <c r="P794" i="3"/>
  <c r="P787" i="3" s="1"/>
  <c r="O794" i="3"/>
  <c r="O787" i="3" s="1"/>
  <c r="N794" i="3"/>
  <c r="M794" i="3"/>
  <c r="L794" i="3"/>
  <c r="K794" i="3"/>
  <c r="K787" i="3" s="1"/>
  <c r="J794" i="3"/>
  <c r="J787" i="3" s="1"/>
  <c r="I794" i="3"/>
  <c r="I787" i="3" s="1"/>
  <c r="H794" i="3"/>
  <c r="G794" i="3"/>
  <c r="F794" i="3"/>
  <c r="E794" i="3"/>
  <c r="E787" i="3" s="1"/>
  <c r="D794" i="3"/>
  <c r="D787" i="3" s="1"/>
  <c r="AC793" i="3"/>
  <c r="AB793" i="3"/>
  <c r="AA793" i="3"/>
  <c r="Z793" i="3"/>
  <c r="Y793" i="3"/>
  <c r="X793" i="3"/>
  <c r="W793" i="3"/>
  <c r="V793" i="3"/>
  <c r="AC792" i="3"/>
  <c r="AB792" i="3"/>
  <c r="AA792" i="3"/>
  <c r="Z792" i="3"/>
  <c r="Y792" i="3"/>
  <c r="X792" i="3"/>
  <c r="W792" i="3"/>
  <c r="V792" i="3"/>
  <c r="AC791" i="3"/>
  <c r="AB791" i="3"/>
  <c r="AA791" i="3"/>
  <c r="Z791" i="3"/>
  <c r="Y791" i="3"/>
  <c r="X791" i="3"/>
  <c r="W791" i="3"/>
  <c r="V791" i="3"/>
  <c r="AC790" i="3"/>
  <c r="AB790" i="3"/>
  <c r="AA790" i="3"/>
  <c r="Z790" i="3"/>
  <c r="Y790" i="3"/>
  <c r="X790" i="3"/>
  <c r="W790" i="3"/>
  <c r="V790" i="3"/>
  <c r="AC789" i="3"/>
  <c r="AB789" i="3"/>
  <c r="AA789" i="3"/>
  <c r="Z789" i="3"/>
  <c r="Y789" i="3"/>
  <c r="X789" i="3"/>
  <c r="W789" i="3"/>
  <c r="V789" i="3"/>
  <c r="AC788" i="3"/>
  <c r="AB788" i="3"/>
  <c r="AA788" i="3"/>
  <c r="Z788" i="3"/>
  <c r="Y788" i="3"/>
  <c r="X788" i="3"/>
  <c r="W788" i="3"/>
  <c r="V788" i="3"/>
  <c r="T787" i="3"/>
  <c r="M787" i="3"/>
  <c r="H787" i="3"/>
  <c r="X785" i="3"/>
  <c r="W785" i="3"/>
  <c r="V785" i="3"/>
  <c r="AC784" i="3"/>
  <c r="AB784" i="3"/>
  <c r="AA784" i="3"/>
  <c r="Z784" i="3"/>
  <c r="Y784" i="3"/>
  <c r="X784" i="3"/>
  <c r="L784" i="3"/>
  <c r="L855" i="3" s="1"/>
  <c r="AC783" i="3"/>
  <c r="AB783" i="3"/>
  <c r="AA783" i="3"/>
  <c r="Z783" i="3"/>
  <c r="Y783" i="3"/>
  <c r="X783" i="3"/>
  <c r="L783" i="3"/>
  <c r="F783" i="3"/>
  <c r="F853" i="3" s="1"/>
  <c r="AC782" i="3"/>
  <c r="AB782" i="3"/>
  <c r="AA782" i="3"/>
  <c r="Z782" i="3"/>
  <c r="Y782" i="3"/>
  <c r="X782" i="3"/>
  <c r="W782" i="3"/>
  <c r="V782" i="3"/>
  <c r="U781" i="3"/>
  <c r="T781" i="3"/>
  <c r="S781" i="3"/>
  <c r="R781" i="3"/>
  <c r="Q781" i="3"/>
  <c r="P781" i="3"/>
  <c r="O781" i="3"/>
  <c r="N781" i="3"/>
  <c r="M781" i="3"/>
  <c r="K781" i="3"/>
  <c r="J781" i="3"/>
  <c r="I781" i="3"/>
  <c r="H781" i="3"/>
  <c r="G781" i="3"/>
  <c r="E781" i="3"/>
  <c r="D781" i="3"/>
  <c r="AC780" i="3"/>
  <c r="AB780" i="3"/>
  <c r="AA780" i="3"/>
  <c r="Z780" i="3"/>
  <c r="Y780" i="3"/>
  <c r="X780" i="3"/>
  <c r="W780" i="3"/>
  <c r="V780" i="3"/>
  <c r="AC779" i="3"/>
  <c r="AB779" i="3"/>
  <c r="AA779" i="3"/>
  <c r="Z779" i="3"/>
  <c r="Y779" i="3"/>
  <c r="X779" i="3"/>
  <c r="W779" i="3"/>
  <c r="V779" i="3"/>
  <c r="AC778" i="3"/>
  <c r="AB778" i="3"/>
  <c r="AA778" i="3"/>
  <c r="Z778" i="3"/>
  <c r="Y778" i="3"/>
  <c r="X778" i="3"/>
  <c r="W778" i="3"/>
  <c r="V778" i="3"/>
  <c r="AC777" i="3"/>
  <c r="AB777" i="3"/>
  <c r="AA777" i="3"/>
  <c r="Z777" i="3"/>
  <c r="Y777" i="3"/>
  <c r="X777" i="3"/>
  <c r="W777" i="3"/>
  <c r="V777" i="3"/>
  <c r="AC776" i="3"/>
  <c r="AB776" i="3"/>
  <c r="AA776" i="3"/>
  <c r="Z776" i="3"/>
  <c r="Y776" i="3"/>
  <c r="X776" i="3"/>
  <c r="W776" i="3"/>
  <c r="V776" i="3"/>
  <c r="AC775" i="3"/>
  <c r="AB775" i="3"/>
  <c r="AA775" i="3"/>
  <c r="Z775" i="3"/>
  <c r="Y775" i="3"/>
  <c r="X775" i="3"/>
  <c r="W775" i="3"/>
  <c r="V775" i="3"/>
  <c r="AC774" i="3"/>
  <c r="AB774" i="3"/>
  <c r="AA774" i="3"/>
  <c r="Z774" i="3"/>
  <c r="Y774" i="3"/>
  <c r="X774" i="3"/>
  <c r="W774" i="3"/>
  <c r="V774" i="3"/>
  <c r="AC773" i="3"/>
  <c r="AB773" i="3"/>
  <c r="AA773" i="3"/>
  <c r="Z773" i="3"/>
  <c r="Y773" i="3"/>
  <c r="X773" i="3"/>
  <c r="W773" i="3"/>
  <c r="V773" i="3"/>
  <c r="AC772" i="3"/>
  <c r="AB772" i="3"/>
  <c r="AA772" i="3"/>
  <c r="Z772" i="3"/>
  <c r="Y772" i="3"/>
  <c r="X772" i="3"/>
  <c r="W772" i="3"/>
  <c r="V772" i="3"/>
  <c r="AC771" i="3"/>
  <c r="AB771" i="3"/>
  <c r="AA771" i="3"/>
  <c r="Z771" i="3"/>
  <c r="Y771" i="3"/>
  <c r="AC770" i="3"/>
  <c r="AB770" i="3"/>
  <c r="AA770" i="3"/>
  <c r="Z770" i="3"/>
  <c r="Y770" i="3"/>
  <c r="X770" i="3"/>
  <c r="W770" i="3"/>
  <c r="V770" i="3"/>
  <c r="AC769" i="3"/>
  <c r="AB769" i="3"/>
  <c r="AA769" i="3"/>
  <c r="Z769" i="3"/>
  <c r="Y769" i="3"/>
  <c r="X769" i="3"/>
  <c r="W769" i="3"/>
  <c r="V769" i="3"/>
  <c r="AC768" i="3"/>
  <c r="AB768" i="3"/>
  <c r="AA768" i="3"/>
  <c r="Z768" i="3"/>
  <c r="Y768" i="3"/>
  <c r="AC767" i="3"/>
  <c r="AB767" i="3"/>
  <c r="AA767" i="3"/>
  <c r="Z767" i="3"/>
  <c r="Y767" i="3"/>
  <c r="X767" i="3"/>
  <c r="W767" i="3"/>
  <c r="V767" i="3"/>
  <c r="AC766" i="3"/>
  <c r="AB766" i="3"/>
  <c r="AA766" i="3"/>
  <c r="Z766" i="3"/>
  <c r="Y766" i="3"/>
  <c r="X766" i="3"/>
  <c r="W766" i="3"/>
  <c r="V766" i="3"/>
  <c r="AC765" i="3"/>
  <c r="AB765" i="3"/>
  <c r="AA765" i="3"/>
  <c r="Z765" i="3"/>
  <c r="Y765" i="3"/>
  <c r="X765" i="3"/>
  <c r="W765" i="3"/>
  <c r="V765" i="3"/>
  <c r="AC764" i="3"/>
  <c r="AB764" i="3"/>
  <c r="AA764" i="3"/>
  <c r="Z764" i="3"/>
  <c r="Y764" i="3"/>
  <c r="X764" i="3"/>
  <c r="W764" i="3"/>
  <c r="V764" i="3"/>
  <c r="AC763" i="3"/>
  <c r="AB763" i="3"/>
  <c r="AA763" i="3"/>
  <c r="Z763" i="3"/>
  <c r="Y763" i="3"/>
  <c r="X763" i="3"/>
  <c r="L763" i="3"/>
  <c r="W763" i="3" s="1"/>
  <c r="AC762" i="3"/>
  <c r="AB762" i="3"/>
  <c r="AA762" i="3"/>
  <c r="Z762" i="3"/>
  <c r="Y762" i="3"/>
  <c r="X762" i="3"/>
  <c r="W762" i="3"/>
  <c r="V762" i="3"/>
  <c r="AC761" i="3"/>
  <c r="AB761" i="3"/>
  <c r="AA761" i="3"/>
  <c r="Z761" i="3"/>
  <c r="Y761" i="3"/>
  <c r="X761" i="3"/>
  <c r="W761" i="3"/>
  <c r="V761" i="3"/>
  <c r="AC760" i="3"/>
  <c r="AB760" i="3"/>
  <c r="AA760" i="3"/>
  <c r="Z760" i="3"/>
  <c r="Y760" i="3"/>
  <c r="X760" i="3"/>
  <c r="W760" i="3"/>
  <c r="V760" i="3"/>
  <c r="U759" i="3"/>
  <c r="T759" i="3"/>
  <c r="AB759" i="3" s="1"/>
  <c r="S759" i="3"/>
  <c r="S752" i="3" s="1"/>
  <c r="R759" i="3"/>
  <c r="Q759" i="3"/>
  <c r="P759" i="3"/>
  <c r="P752" i="3" s="1"/>
  <c r="O759" i="3"/>
  <c r="N759" i="3"/>
  <c r="N752" i="3" s="1"/>
  <c r="M759" i="3"/>
  <c r="M752" i="3" s="1"/>
  <c r="K759" i="3"/>
  <c r="J759" i="3"/>
  <c r="I759" i="3"/>
  <c r="I752" i="3" s="1"/>
  <c r="H759" i="3"/>
  <c r="X759" i="3" s="1"/>
  <c r="G759" i="3"/>
  <c r="F759" i="3"/>
  <c r="E759" i="3"/>
  <c r="D759" i="3"/>
  <c r="AC758" i="3"/>
  <c r="AB758" i="3"/>
  <c r="AA758" i="3"/>
  <c r="Z758" i="3"/>
  <c r="Y758" i="3"/>
  <c r="X758" i="3"/>
  <c r="W758" i="3"/>
  <c r="V758" i="3"/>
  <c r="AC757" i="3"/>
  <c r="AB757" i="3"/>
  <c r="AA757" i="3"/>
  <c r="Z757" i="3"/>
  <c r="Y757" i="3"/>
  <c r="X757" i="3"/>
  <c r="W757" i="3"/>
  <c r="V757" i="3"/>
  <c r="AC756" i="3"/>
  <c r="AB756" i="3"/>
  <c r="AA756" i="3"/>
  <c r="Z756" i="3"/>
  <c r="Y756" i="3"/>
  <c r="X756" i="3"/>
  <c r="F756" i="3"/>
  <c r="AC755" i="3"/>
  <c r="AB755" i="3"/>
  <c r="AA755" i="3"/>
  <c r="Z755" i="3"/>
  <c r="Y755" i="3"/>
  <c r="X755" i="3"/>
  <c r="L755" i="3"/>
  <c r="L825" i="3" s="1"/>
  <c r="F755" i="3"/>
  <c r="AC754" i="3"/>
  <c r="AB754" i="3"/>
  <c r="AA754" i="3"/>
  <c r="Z754" i="3"/>
  <c r="Y754" i="3"/>
  <c r="X754" i="3"/>
  <c r="L754" i="3"/>
  <c r="AC753" i="3"/>
  <c r="AB753" i="3"/>
  <c r="AA753" i="3"/>
  <c r="Z753" i="3"/>
  <c r="Y753" i="3"/>
  <c r="X753" i="3"/>
  <c r="L753" i="3"/>
  <c r="V753" i="3" s="1"/>
  <c r="T752" i="3"/>
  <c r="AD750" i="3"/>
  <c r="AC750" i="3"/>
  <c r="AB750" i="3"/>
  <c r="AA750" i="3"/>
  <c r="Z750" i="3"/>
  <c r="Y750" i="3"/>
  <c r="X750" i="3"/>
  <c r="W750" i="3"/>
  <c r="V750" i="3"/>
  <c r="AD749" i="3"/>
  <c r="AC749" i="3"/>
  <c r="AB749" i="3"/>
  <c r="AA749" i="3"/>
  <c r="Z749" i="3"/>
  <c r="Y749" i="3"/>
  <c r="X749" i="3"/>
  <c r="L749" i="3"/>
  <c r="V749" i="3" s="1"/>
  <c r="AD748" i="3"/>
  <c r="AC748" i="3"/>
  <c r="AB748" i="3"/>
  <c r="AA748" i="3"/>
  <c r="Z748" i="3"/>
  <c r="Y748" i="3"/>
  <c r="X748" i="3"/>
  <c r="L748" i="3"/>
  <c r="W748" i="3" s="1"/>
  <c r="AD747" i="3"/>
  <c r="AC747" i="3"/>
  <c r="AB747" i="3"/>
  <c r="AA747" i="3"/>
  <c r="Z747" i="3"/>
  <c r="Y747" i="3"/>
  <c r="X747" i="3"/>
  <c r="L747" i="3"/>
  <c r="L852" i="3" s="1"/>
  <c r="U746" i="3"/>
  <c r="T746" i="3"/>
  <c r="S746" i="3"/>
  <c r="R746" i="3"/>
  <c r="Q746" i="3"/>
  <c r="P746" i="3"/>
  <c r="O746" i="3"/>
  <c r="N746" i="3"/>
  <c r="M746" i="3"/>
  <c r="K746" i="3"/>
  <c r="J746" i="3"/>
  <c r="I746" i="3"/>
  <c r="H746" i="3"/>
  <c r="G746" i="3"/>
  <c r="F746" i="3"/>
  <c r="E746" i="3"/>
  <c r="D746" i="3"/>
  <c r="AD745" i="3"/>
  <c r="AC745" i="3"/>
  <c r="AB745" i="3"/>
  <c r="AA745" i="3"/>
  <c r="Z745" i="3"/>
  <c r="Y745" i="3"/>
  <c r="X745" i="3"/>
  <c r="W745" i="3"/>
  <c r="V745" i="3"/>
  <c r="AD744" i="3"/>
  <c r="AC744" i="3"/>
  <c r="AB744" i="3"/>
  <c r="AA744" i="3"/>
  <c r="Z744" i="3"/>
  <c r="Y744" i="3"/>
  <c r="X744" i="3"/>
  <c r="W744" i="3"/>
  <c r="V744" i="3"/>
  <c r="AD743" i="3"/>
  <c r="AC743" i="3"/>
  <c r="AB743" i="3"/>
  <c r="AA743" i="3"/>
  <c r="Z743" i="3"/>
  <c r="Y743" i="3"/>
  <c r="X743" i="3"/>
  <c r="W743" i="3"/>
  <c r="V743" i="3"/>
  <c r="AD742" i="3"/>
  <c r="AC742" i="3"/>
  <c r="AB742" i="3"/>
  <c r="AA742" i="3"/>
  <c r="Z742" i="3"/>
  <c r="Y742" i="3"/>
  <c r="X742" i="3"/>
  <c r="W742" i="3"/>
  <c r="V742" i="3"/>
  <c r="AD741" i="3"/>
  <c r="AC741" i="3"/>
  <c r="AB741" i="3"/>
  <c r="AA741" i="3"/>
  <c r="Z741" i="3"/>
  <c r="Y741" i="3"/>
  <c r="X741" i="3"/>
  <c r="W741" i="3"/>
  <c r="V741" i="3"/>
  <c r="AD740" i="3"/>
  <c r="AC740" i="3"/>
  <c r="AB740" i="3"/>
  <c r="AA740" i="3"/>
  <c r="Z740" i="3"/>
  <c r="Y740" i="3"/>
  <c r="X740" i="3"/>
  <c r="W740" i="3"/>
  <c r="V740" i="3"/>
  <c r="AD739" i="3"/>
  <c r="AC739" i="3"/>
  <c r="AB739" i="3"/>
  <c r="AA739" i="3"/>
  <c r="Z739" i="3"/>
  <c r="Y739" i="3"/>
  <c r="X739" i="3"/>
  <c r="W739" i="3"/>
  <c r="V739" i="3"/>
  <c r="AD738" i="3"/>
  <c r="AC738" i="3"/>
  <c r="AB738" i="3"/>
  <c r="AA738" i="3"/>
  <c r="Z738" i="3"/>
  <c r="Y738" i="3"/>
  <c r="X738" i="3"/>
  <c r="W738" i="3"/>
  <c r="V738" i="3"/>
  <c r="AD737" i="3"/>
  <c r="AC737" i="3"/>
  <c r="AB737" i="3"/>
  <c r="AA737" i="3"/>
  <c r="Z737" i="3"/>
  <c r="Y737" i="3"/>
  <c r="X737" i="3"/>
  <c r="W737" i="3"/>
  <c r="V737" i="3"/>
  <c r="AD736" i="3"/>
  <c r="AD735" i="3"/>
  <c r="AC735" i="3"/>
  <c r="AB735" i="3"/>
  <c r="AA735" i="3"/>
  <c r="Z735" i="3"/>
  <c r="Y735" i="3"/>
  <c r="X735" i="3"/>
  <c r="W735" i="3"/>
  <c r="V735" i="3"/>
  <c r="AD734" i="3"/>
  <c r="AC734" i="3"/>
  <c r="AB734" i="3"/>
  <c r="AA734" i="3"/>
  <c r="Z734" i="3"/>
  <c r="Y734" i="3"/>
  <c r="X734" i="3"/>
  <c r="W734" i="3"/>
  <c r="V734" i="3"/>
  <c r="AD733" i="3"/>
  <c r="L733" i="3"/>
  <c r="L838" i="3" s="1"/>
  <c r="V838" i="3" s="1"/>
  <c r="AD732" i="3"/>
  <c r="AC732" i="3"/>
  <c r="AB732" i="3"/>
  <c r="AA732" i="3"/>
  <c r="Z732" i="3"/>
  <c r="Y732" i="3"/>
  <c r="X732" i="3"/>
  <c r="L732" i="3"/>
  <c r="L837" i="3" s="1"/>
  <c r="AD731" i="3"/>
  <c r="AC731" i="3"/>
  <c r="AB731" i="3"/>
  <c r="AA731" i="3"/>
  <c r="Z731" i="3"/>
  <c r="Y731" i="3"/>
  <c r="X731" i="3"/>
  <c r="W731" i="3"/>
  <c r="V731" i="3"/>
  <c r="AD730" i="3"/>
  <c r="AC730" i="3"/>
  <c r="AB730" i="3"/>
  <c r="AA730" i="3"/>
  <c r="Z730" i="3"/>
  <c r="Y730" i="3"/>
  <c r="X730" i="3"/>
  <c r="W730" i="3"/>
  <c r="V730" i="3"/>
  <c r="AD729" i="3"/>
  <c r="AC729" i="3"/>
  <c r="AB729" i="3"/>
  <c r="AA729" i="3"/>
  <c r="Z729" i="3"/>
  <c r="Y729" i="3"/>
  <c r="X729" i="3"/>
  <c r="W729" i="3"/>
  <c r="V729" i="3"/>
  <c r="AD728" i="3"/>
  <c r="AC728" i="3"/>
  <c r="AB728" i="3"/>
  <c r="AA728" i="3"/>
  <c r="Z728" i="3"/>
  <c r="Y728" i="3"/>
  <c r="X728" i="3"/>
  <c r="L728" i="3"/>
  <c r="W728" i="3" s="1"/>
  <c r="AD727" i="3"/>
  <c r="AC727" i="3"/>
  <c r="AB727" i="3"/>
  <c r="AA727" i="3"/>
  <c r="Z727" i="3"/>
  <c r="Y727" i="3"/>
  <c r="X727" i="3"/>
  <c r="W727" i="3"/>
  <c r="V727" i="3"/>
  <c r="AD726" i="3"/>
  <c r="AC726" i="3"/>
  <c r="AB726" i="3"/>
  <c r="AA726" i="3"/>
  <c r="Z726" i="3"/>
  <c r="Y726" i="3"/>
  <c r="X726" i="3"/>
  <c r="W726" i="3"/>
  <c r="V726" i="3"/>
  <c r="AD725" i="3"/>
  <c r="AC725" i="3"/>
  <c r="AB725" i="3"/>
  <c r="AA725" i="3"/>
  <c r="Z725" i="3"/>
  <c r="Y725" i="3"/>
  <c r="X725" i="3"/>
  <c r="W725" i="3"/>
  <c r="V725" i="3"/>
  <c r="U724" i="3"/>
  <c r="U717" i="3" s="1"/>
  <c r="T724" i="3"/>
  <c r="S724" i="3"/>
  <c r="R724" i="3"/>
  <c r="Q724" i="3"/>
  <c r="Q717" i="3" s="1"/>
  <c r="P724" i="3"/>
  <c r="O724" i="3"/>
  <c r="O717" i="3" s="1"/>
  <c r="N724" i="3"/>
  <c r="Z724" i="3" s="1"/>
  <c r="M724" i="3"/>
  <c r="K724" i="3"/>
  <c r="J724" i="3"/>
  <c r="I724" i="3"/>
  <c r="I717" i="3" s="1"/>
  <c r="H724" i="3"/>
  <c r="X724" i="3" s="1"/>
  <c r="G724" i="3"/>
  <c r="G717" i="3" s="1"/>
  <c r="F724" i="3"/>
  <c r="E724" i="3"/>
  <c r="D724" i="3"/>
  <c r="AD723" i="3"/>
  <c r="AC723" i="3"/>
  <c r="AB723" i="3"/>
  <c r="AA723" i="3"/>
  <c r="Z723" i="3"/>
  <c r="Y723" i="3"/>
  <c r="X723" i="3"/>
  <c r="L723" i="3"/>
  <c r="F723" i="3"/>
  <c r="AD722" i="3"/>
  <c r="AC722" i="3"/>
  <c r="AB722" i="3"/>
  <c r="AA722" i="3"/>
  <c r="Z722" i="3"/>
  <c r="Y722" i="3"/>
  <c r="X722" i="3"/>
  <c r="W722" i="3"/>
  <c r="V722" i="3"/>
  <c r="AD721" i="3"/>
  <c r="AC721" i="3"/>
  <c r="AB721" i="3"/>
  <c r="AA721" i="3"/>
  <c r="Z721" i="3"/>
  <c r="Y721" i="3"/>
  <c r="X721" i="3"/>
  <c r="F721" i="3"/>
  <c r="AD720" i="3"/>
  <c r="AC720" i="3"/>
  <c r="AB720" i="3"/>
  <c r="AA720" i="3"/>
  <c r="Z720" i="3"/>
  <c r="Y720" i="3"/>
  <c r="X720" i="3"/>
  <c r="W720" i="3"/>
  <c r="F720" i="3"/>
  <c r="V720" i="3" s="1"/>
  <c r="AD719" i="3"/>
  <c r="AC719" i="3"/>
  <c r="AB719" i="3"/>
  <c r="AA719" i="3"/>
  <c r="Z719" i="3"/>
  <c r="Y719" i="3"/>
  <c r="X719" i="3"/>
  <c r="L719" i="3"/>
  <c r="V719" i="3" s="1"/>
  <c r="AD718" i="3"/>
  <c r="AC718" i="3"/>
  <c r="AB718" i="3"/>
  <c r="AA718" i="3"/>
  <c r="Z718" i="3"/>
  <c r="Y718" i="3"/>
  <c r="X718" i="3"/>
  <c r="L718" i="3"/>
  <c r="AC715" i="3"/>
  <c r="AB715" i="3"/>
  <c r="AA715" i="3"/>
  <c r="Z715" i="3"/>
  <c r="Y715" i="3"/>
  <c r="X715" i="3"/>
  <c r="W715" i="3"/>
  <c r="V715" i="3"/>
  <c r="AC714" i="3"/>
  <c r="AB714" i="3"/>
  <c r="AA714" i="3"/>
  <c r="Z714" i="3"/>
  <c r="Y714" i="3"/>
  <c r="X714" i="3"/>
  <c r="W714" i="3"/>
  <c r="V714" i="3"/>
  <c r="AC713" i="3"/>
  <c r="AB713" i="3"/>
  <c r="AA713" i="3"/>
  <c r="Z713" i="3"/>
  <c r="Y713" i="3"/>
  <c r="X713" i="3"/>
  <c r="W713" i="3"/>
  <c r="V713" i="3"/>
  <c r="AC712" i="3"/>
  <c r="AB712" i="3"/>
  <c r="AA712" i="3"/>
  <c r="Z712" i="3"/>
  <c r="Y712" i="3"/>
  <c r="X712" i="3"/>
  <c r="W712" i="3"/>
  <c r="V712" i="3"/>
  <c r="W711" i="3"/>
  <c r="U711" i="3"/>
  <c r="T711" i="3"/>
  <c r="S711" i="3"/>
  <c r="R711" i="3"/>
  <c r="Q711" i="3"/>
  <c r="P711" i="3"/>
  <c r="O711" i="3"/>
  <c r="N711" i="3"/>
  <c r="M711" i="3"/>
  <c r="L711" i="3"/>
  <c r="K711" i="3"/>
  <c r="J711" i="3"/>
  <c r="I711" i="3"/>
  <c r="H711" i="3"/>
  <c r="G711" i="3"/>
  <c r="F711" i="3"/>
  <c r="E711" i="3"/>
  <c r="D711" i="3"/>
  <c r="AC710" i="3"/>
  <c r="AB710" i="3"/>
  <c r="AA710" i="3"/>
  <c r="Z710" i="3"/>
  <c r="Y710" i="3"/>
  <c r="X710" i="3"/>
  <c r="W710" i="3"/>
  <c r="V710" i="3"/>
  <c r="AC709" i="3"/>
  <c r="AB709" i="3"/>
  <c r="AA709" i="3"/>
  <c r="Z709" i="3"/>
  <c r="Y709" i="3"/>
  <c r="X709" i="3"/>
  <c r="W709" i="3"/>
  <c r="V709" i="3"/>
  <c r="AC708" i="3"/>
  <c r="AB708" i="3"/>
  <c r="AA708" i="3"/>
  <c r="Z708" i="3"/>
  <c r="Y708" i="3"/>
  <c r="X708" i="3"/>
  <c r="W708" i="3"/>
  <c r="V708" i="3"/>
  <c r="AC707" i="3"/>
  <c r="AB707" i="3"/>
  <c r="AA707" i="3"/>
  <c r="Z707" i="3"/>
  <c r="Y707" i="3"/>
  <c r="X707" i="3"/>
  <c r="W707" i="3"/>
  <c r="V707" i="3"/>
  <c r="AC706" i="3"/>
  <c r="AB706" i="3"/>
  <c r="AA706" i="3"/>
  <c r="Z706" i="3"/>
  <c r="Y706" i="3"/>
  <c r="X706" i="3"/>
  <c r="W706" i="3"/>
  <c r="V706" i="3"/>
  <c r="AC705" i="3"/>
  <c r="AB705" i="3"/>
  <c r="AA705" i="3"/>
  <c r="Z705" i="3"/>
  <c r="Y705" i="3"/>
  <c r="X705" i="3"/>
  <c r="W705" i="3"/>
  <c r="V705" i="3"/>
  <c r="AC704" i="3"/>
  <c r="AB704" i="3"/>
  <c r="AA704" i="3"/>
  <c r="Z704" i="3"/>
  <c r="Y704" i="3"/>
  <c r="X704" i="3"/>
  <c r="W704" i="3"/>
  <c r="V704" i="3"/>
  <c r="AC703" i="3"/>
  <c r="AB703" i="3"/>
  <c r="AA703" i="3"/>
  <c r="Z703" i="3"/>
  <c r="Y703" i="3"/>
  <c r="X703" i="3"/>
  <c r="W703" i="3"/>
  <c r="V703" i="3"/>
  <c r="AC702" i="3"/>
  <c r="AB702" i="3"/>
  <c r="AA702" i="3"/>
  <c r="Z702" i="3"/>
  <c r="Y702" i="3"/>
  <c r="X702" i="3"/>
  <c r="W702" i="3"/>
  <c r="V702" i="3"/>
  <c r="AC700" i="3"/>
  <c r="AB700" i="3"/>
  <c r="AA700" i="3"/>
  <c r="Z700" i="3"/>
  <c r="Y700" i="3"/>
  <c r="X700" i="3"/>
  <c r="W700" i="3"/>
  <c r="V700" i="3"/>
  <c r="AC699" i="3"/>
  <c r="AB699" i="3"/>
  <c r="AA699" i="3"/>
  <c r="Z699" i="3"/>
  <c r="Y699" i="3"/>
  <c r="X699" i="3"/>
  <c r="W699" i="3"/>
  <c r="V699" i="3"/>
  <c r="AC697" i="3"/>
  <c r="AB697" i="3"/>
  <c r="AA697" i="3"/>
  <c r="Z697" i="3"/>
  <c r="Y697" i="3"/>
  <c r="X697" i="3"/>
  <c r="W697" i="3"/>
  <c r="V697" i="3"/>
  <c r="AC696" i="3"/>
  <c r="AB696" i="3"/>
  <c r="AA696" i="3"/>
  <c r="Z696" i="3"/>
  <c r="Y696" i="3"/>
  <c r="X696" i="3"/>
  <c r="W696" i="3"/>
  <c r="V696" i="3"/>
  <c r="AC695" i="3"/>
  <c r="AB695" i="3"/>
  <c r="AA695" i="3"/>
  <c r="Z695" i="3"/>
  <c r="Y695" i="3"/>
  <c r="X695" i="3"/>
  <c r="W695" i="3"/>
  <c r="V695" i="3"/>
  <c r="AC694" i="3"/>
  <c r="AB694" i="3"/>
  <c r="AA694" i="3"/>
  <c r="Z694" i="3"/>
  <c r="Y694" i="3"/>
  <c r="X694" i="3"/>
  <c r="W694" i="3"/>
  <c r="V694" i="3"/>
  <c r="AC693" i="3"/>
  <c r="AB693" i="3"/>
  <c r="AA693" i="3"/>
  <c r="Z693" i="3"/>
  <c r="Y693" i="3"/>
  <c r="X693" i="3"/>
  <c r="W693" i="3"/>
  <c r="V693" i="3"/>
  <c r="AC692" i="3"/>
  <c r="AB692" i="3"/>
  <c r="AA692" i="3"/>
  <c r="Z692" i="3"/>
  <c r="Y692" i="3"/>
  <c r="X692" i="3"/>
  <c r="W692" i="3"/>
  <c r="V692" i="3"/>
  <c r="AC691" i="3"/>
  <c r="AB691" i="3"/>
  <c r="AA691" i="3"/>
  <c r="Z691" i="3"/>
  <c r="Y691" i="3"/>
  <c r="X691" i="3"/>
  <c r="W691" i="3"/>
  <c r="V691" i="3"/>
  <c r="G691" i="3"/>
  <c r="G831" i="3" s="1"/>
  <c r="AC690" i="3"/>
  <c r="AB690" i="3"/>
  <c r="AA690" i="3"/>
  <c r="Z690" i="3"/>
  <c r="Y690" i="3"/>
  <c r="X690" i="3"/>
  <c r="W690" i="3"/>
  <c r="V690" i="3"/>
  <c r="U689" i="3"/>
  <c r="T689" i="3"/>
  <c r="S689" i="3"/>
  <c r="S682" i="3" s="1"/>
  <c r="R689" i="3"/>
  <c r="Q689" i="3"/>
  <c r="P689" i="3"/>
  <c r="O689" i="3"/>
  <c r="O682" i="3" s="1"/>
  <c r="N689" i="3"/>
  <c r="X689" i="3" s="1"/>
  <c r="M689" i="3"/>
  <c r="L689" i="3"/>
  <c r="K689" i="3"/>
  <c r="J689" i="3"/>
  <c r="I689" i="3"/>
  <c r="I682" i="3" s="1"/>
  <c r="H689" i="3"/>
  <c r="F689" i="3"/>
  <c r="F682" i="3" s="1"/>
  <c r="E689" i="3"/>
  <c r="D689" i="3"/>
  <c r="AD688" i="3"/>
  <c r="AC688" i="3"/>
  <c r="AB688" i="3"/>
  <c r="AA688" i="3"/>
  <c r="Z688" i="3"/>
  <c r="Y688" i="3"/>
  <c r="X688" i="3"/>
  <c r="W688" i="3"/>
  <c r="V688" i="3"/>
  <c r="AC687" i="3"/>
  <c r="AB687" i="3"/>
  <c r="AA687" i="3"/>
  <c r="Z687" i="3"/>
  <c r="Y687" i="3"/>
  <c r="X687" i="3"/>
  <c r="W687" i="3"/>
  <c r="V687" i="3"/>
  <c r="AC686" i="3"/>
  <c r="AB686" i="3"/>
  <c r="AA686" i="3"/>
  <c r="Z686" i="3"/>
  <c r="Y686" i="3"/>
  <c r="X686" i="3"/>
  <c r="W686" i="3"/>
  <c r="V686" i="3"/>
  <c r="AC685" i="3"/>
  <c r="AB685" i="3"/>
  <c r="AA685" i="3"/>
  <c r="Z685" i="3"/>
  <c r="Y685" i="3"/>
  <c r="X685" i="3"/>
  <c r="W685" i="3"/>
  <c r="V685" i="3"/>
  <c r="AC684" i="3"/>
  <c r="AB684" i="3"/>
  <c r="AA684" i="3"/>
  <c r="Z684" i="3"/>
  <c r="Y684" i="3"/>
  <c r="X684" i="3"/>
  <c r="W684" i="3"/>
  <c r="V684" i="3"/>
  <c r="AC683" i="3"/>
  <c r="AB683" i="3"/>
  <c r="AA683" i="3"/>
  <c r="Z683" i="3"/>
  <c r="Y683" i="3"/>
  <c r="X683" i="3"/>
  <c r="W683" i="3"/>
  <c r="V683" i="3"/>
  <c r="U682" i="3"/>
  <c r="M682" i="3"/>
  <c r="AC680" i="3"/>
  <c r="AB680" i="3"/>
  <c r="AA680" i="3"/>
  <c r="Z680" i="3"/>
  <c r="Y680" i="3"/>
  <c r="X680" i="3"/>
  <c r="AC679" i="3"/>
  <c r="AB679" i="3"/>
  <c r="AA679" i="3"/>
  <c r="Z679" i="3"/>
  <c r="Y679" i="3"/>
  <c r="X679" i="3"/>
  <c r="W679" i="3"/>
  <c r="V679" i="3"/>
  <c r="AC678" i="3"/>
  <c r="AB678" i="3"/>
  <c r="AA678" i="3"/>
  <c r="Z678" i="3"/>
  <c r="Y678" i="3"/>
  <c r="X678" i="3"/>
  <c r="L678" i="3"/>
  <c r="AC677" i="3"/>
  <c r="AB677" i="3"/>
  <c r="AA677" i="3"/>
  <c r="Z677" i="3"/>
  <c r="Y677" i="3"/>
  <c r="X677" i="3"/>
  <c r="W677" i="3"/>
  <c r="V677" i="3"/>
  <c r="U676" i="3"/>
  <c r="T676" i="3"/>
  <c r="AB676" i="3" s="1"/>
  <c r="S676" i="3"/>
  <c r="R676" i="3"/>
  <c r="Q676" i="3"/>
  <c r="P676" i="3"/>
  <c r="O676" i="3"/>
  <c r="N676" i="3"/>
  <c r="M676" i="3"/>
  <c r="K676" i="3"/>
  <c r="J676" i="3"/>
  <c r="I676" i="3"/>
  <c r="H676" i="3"/>
  <c r="G676" i="3"/>
  <c r="F676" i="3"/>
  <c r="E676" i="3"/>
  <c r="D676" i="3"/>
  <c r="AC675" i="3"/>
  <c r="AB675" i="3"/>
  <c r="AA675" i="3"/>
  <c r="Z675" i="3"/>
  <c r="Y675" i="3"/>
  <c r="X675" i="3"/>
  <c r="W675" i="3"/>
  <c r="V675" i="3"/>
  <c r="AC674" i="3"/>
  <c r="AB674" i="3"/>
  <c r="AA674" i="3"/>
  <c r="Z674" i="3"/>
  <c r="Y674" i="3"/>
  <c r="X674" i="3"/>
  <c r="W674" i="3"/>
  <c r="V674" i="3"/>
  <c r="AC673" i="3"/>
  <c r="AB673" i="3"/>
  <c r="AA673" i="3"/>
  <c r="Z673" i="3"/>
  <c r="Y673" i="3"/>
  <c r="X673" i="3"/>
  <c r="W673" i="3"/>
  <c r="V673" i="3"/>
  <c r="AC672" i="3"/>
  <c r="AB672" i="3"/>
  <c r="AA672" i="3"/>
  <c r="Z672" i="3"/>
  <c r="Y672" i="3"/>
  <c r="X672" i="3"/>
  <c r="W672" i="3"/>
  <c r="V672" i="3"/>
  <c r="AC671" i="3"/>
  <c r="AB671" i="3"/>
  <c r="AA671" i="3"/>
  <c r="Z671" i="3"/>
  <c r="Y671" i="3"/>
  <c r="X671" i="3"/>
  <c r="W671" i="3"/>
  <c r="V671" i="3"/>
  <c r="AC670" i="3"/>
  <c r="AB670" i="3"/>
  <c r="AA670" i="3"/>
  <c r="Z670" i="3"/>
  <c r="Y670" i="3"/>
  <c r="X670" i="3"/>
  <c r="W670" i="3"/>
  <c r="V670" i="3"/>
  <c r="AC669" i="3"/>
  <c r="AB669" i="3"/>
  <c r="AA669" i="3"/>
  <c r="Z669" i="3"/>
  <c r="Y669" i="3"/>
  <c r="X669" i="3"/>
  <c r="W669" i="3"/>
  <c r="V669" i="3"/>
  <c r="AC668" i="3"/>
  <c r="AB668" i="3"/>
  <c r="AA668" i="3"/>
  <c r="Z668" i="3"/>
  <c r="Y668" i="3"/>
  <c r="X668" i="3"/>
  <c r="W668" i="3"/>
  <c r="V668" i="3"/>
  <c r="AC667" i="3"/>
  <c r="AB667" i="3"/>
  <c r="AA667" i="3"/>
  <c r="Z667" i="3"/>
  <c r="Y667" i="3"/>
  <c r="X667" i="3"/>
  <c r="W667" i="3"/>
  <c r="V667" i="3"/>
  <c r="AC665" i="3"/>
  <c r="AB665" i="3"/>
  <c r="AA665" i="3"/>
  <c r="Z665" i="3"/>
  <c r="Y665" i="3"/>
  <c r="X665" i="3"/>
  <c r="W665" i="3"/>
  <c r="V665" i="3"/>
  <c r="AC664" i="3"/>
  <c r="AB664" i="3"/>
  <c r="AA664" i="3"/>
  <c r="Z664" i="3"/>
  <c r="Y664" i="3"/>
  <c r="X664" i="3"/>
  <c r="W664" i="3"/>
  <c r="V664" i="3"/>
  <c r="Y663" i="3"/>
  <c r="X663" i="3"/>
  <c r="W663" i="3"/>
  <c r="V663" i="3"/>
  <c r="AC662" i="3"/>
  <c r="AB662" i="3"/>
  <c r="AA662" i="3"/>
  <c r="Z662" i="3"/>
  <c r="Y662" i="3"/>
  <c r="X662" i="3"/>
  <c r="W662" i="3"/>
  <c r="V662" i="3"/>
  <c r="AC661" i="3"/>
  <c r="AB661" i="3"/>
  <c r="AA661" i="3"/>
  <c r="Z661" i="3"/>
  <c r="Y661" i="3"/>
  <c r="X661" i="3"/>
  <c r="W661" i="3"/>
  <c r="V661" i="3"/>
  <c r="AC660" i="3"/>
  <c r="AB660" i="3"/>
  <c r="AA660" i="3"/>
  <c r="Z660" i="3"/>
  <c r="Y660" i="3"/>
  <c r="X660" i="3"/>
  <c r="W660" i="3"/>
  <c r="V660" i="3"/>
  <c r="AC659" i="3"/>
  <c r="AB659" i="3"/>
  <c r="AA659" i="3"/>
  <c r="Z659" i="3"/>
  <c r="Y659" i="3"/>
  <c r="X659" i="3"/>
  <c r="W659" i="3"/>
  <c r="V659" i="3"/>
  <c r="AC658" i="3"/>
  <c r="AB658" i="3"/>
  <c r="AA658" i="3"/>
  <c r="Z658" i="3"/>
  <c r="Y658" i="3"/>
  <c r="X658" i="3"/>
  <c r="L658" i="3"/>
  <c r="AC657" i="3"/>
  <c r="AB657" i="3"/>
  <c r="AA657" i="3"/>
  <c r="Z657" i="3"/>
  <c r="Y657" i="3"/>
  <c r="X657" i="3"/>
  <c r="W657" i="3"/>
  <c r="V657" i="3"/>
  <c r="AC656" i="3"/>
  <c r="AB656" i="3"/>
  <c r="AA656" i="3"/>
  <c r="Z656" i="3"/>
  <c r="Y656" i="3"/>
  <c r="X656" i="3"/>
  <c r="W656" i="3"/>
  <c r="V656" i="3"/>
  <c r="AC655" i="3"/>
  <c r="AB655" i="3"/>
  <c r="AA655" i="3"/>
  <c r="Z655" i="3"/>
  <c r="Y655" i="3"/>
  <c r="X655" i="3"/>
  <c r="W655" i="3"/>
  <c r="V655" i="3"/>
  <c r="AC654" i="3"/>
  <c r="U654" i="3"/>
  <c r="U647" i="3" s="1"/>
  <c r="T654" i="3"/>
  <c r="AB654" i="3" s="1"/>
  <c r="S654" i="3"/>
  <c r="S647" i="3" s="1"/>
  <c r="R654" i="3"/>
  <c r="AA654" i="3" s="1"/>
  <c r="Q654" i="3"/>
  <c r="Q647" i="3" s="1"/>
  <c r="P654" i="3"/>
  <c r="O654" i="3"/>
  <c r="O647" i="3" s="1"/>
  <c r="N654" i="3"/>
  <c r="Z654" i="3" s="1"/>
  <c r="M654" i="3"/>
  <c r="M647" i="3" s="1"/>
  <c r="K654" i="3"/>
  <c r="K647" i="3" s="1"/>
  <c r="J654" i="3"/>
  <c r="I654" i="3"/>
  <c r="H654" i="3"/>
  <c r="G654" i="3"/>
  <c r="F654" i="3"/>
  <c r="E654" i="3"/>
  <c r="D654" i="3"/>
  <c r="AC653" i="3"/>
  <c r="AB653" i="3"/>
  <c r="AA653" i="3"/>
  <c r="Z653" i="3"/>
  <c r="Y653" i="3"/>
  <c r="X653" i="3"/>
  <c r="L653" i="3"/>
  <c r="F653" i="3"/>
  <c r="AC652" i="3"/>
  <c r="AB652" i="3"/>
  <c r="AA652" i="3"/>
  <c r="Z652" i="3"/>
  <c r="Y652" i="3"/>
  <c r="X652" i="3"/>
  <c r="W652" i="3"/>
  <c r="V652" i="3"/>
  <c r="AC651" i="3"/>
  <c r="AB651" i="3"/>
  <c r="AA651" i="3"/>
  <c r="Z651" i="3"/>
  <c r="Y651" i="3"/>
  <c r="X651" i="3"/>
  <c r="W651" i="3"/>
  <c r="V651" i="3"/>
  <c r="AC650" i="3"/>
  <c r="AB650" i="3"/>
  <c r="AA650" i="3"/>
  <c r="Z650" i="3"/>
  <c r="Y650" i="3"/>
  <c r="X650" i="3"/>
  <c r="F650" i="3"/>
  <c r="W650" i="3" s="1"/>
  <c r="AC649" i="3"/>
  <c r="AB649" i="3"/>
  <c r="AA649" i="3"/>
  <c r="Z649" i="3"/>
  <c r="Y649" i="3"/>
  <c r="X649" i="3"/>
  <c r="W649" i="3"/>
  <c r="V649" i="3"/>
  <c r="AC648" i="3"/>
  <c r="AB648" i="3"/>
  <c r="AA648" i="3"/>
  <c r="Z648" i="3"/>
  <c r="Y648" i="3"/>
  <c r="X648" i="3"/>
  <c r="W648" i="3"/>
  <c r="V648" i="3"/>
  <c r="G647" i="3"/>
  <c r="E647" i="3"/>
  <c r="AC645" i="3"/>
  <c r="AB645" i="3"/>
  <c r="AA645" i="3"/>
  <c r="Z645" i="3"/>
  <c r="Y645" i="3"/>
  <c r="X645" i="3"/>
  <c r="W645" i="3"/>
  <c r="V645" i="3"/>
  <c r="U644" i="3"/>
  <c r="T644" i="3"/>
  <c r="S644" i="3"/>
  <c r="R644" i="3"/>
  <c r="Q644" i="3"/>
  <c r="Q53" i="3" s="1"/>
  <c r="P644" i="3"/>
  <c r="O644" i="3"/>
  <c r="N644" i="3"/>
  <c r="Z644" i="3" s="1"/>
  <c r="M644" i="3"/>
  <c r="L644" i="3"/>
  <c r="W644" i="3" s="1"/>
  <c r="K644" i="3"/>
  <c r="K53" i="3" s="1"/>
  <c r="J644" i="3"/>
  <c r="I644" i="3"/>
  <c r="H644" i="3"/>
  <c r="G644" i="3"/>
  <c r="F644" i="3"/>
  <c r="E644" i="3"/>
  <c r="E53" i="3" s="1"/>
  <c r="D644" i="3"/>
  <c r="U643" i="3"/>
  <c r="T643" i="3"/>
  <c r="AB643" i="3" s="1"/>
  <c r="S643" i="3"/>
  <c r="R643" i="3"/>
  <c r="AA643" i="3" s="1"/>
  <c r="Q643" i="3"/>
  <c r="P643" i="3"/>
  <c r="O643" i="3"/>
  <c r="N643" i="3"/>
  <c r="M643" i="3"/>
  <c r="K643" i="3"/>
  <c r="J643" i="3"/>
  <c r="I643" i="3"/>
  <c r="H643" i="3"/>
  <c r="G643" i="3"/>
  <c r="F643" i="3"/>
  <c r="E643" i="3"/>
  <c r="D643" i="3"/>
  <c r="W642" i="3"/>
  <c r="U642" i="3"/>
  <c r="T642" i="3"/>
  <c r="S642" i="3"/>
  <c r="R642" i="3"/>
  <c r="Q642" i="3"/>
  <c r="P642" i="3"/>
  <c r="O642" i="3"/>
  <c r="N642" i="3"/>
  <c r="Y642" i="3" s="1"/>
  <c r="M642" i="3"/>
  <c r="L642" i="3"/>
  <c r="K642" i="3"/>
  <c r="J642" i="3"/>
  <c r="I642" i="3"/>
  <c r="H642" i="3"/>
  <c r="G642" i="3"/>
  <c r="F642" i="3"/>
  <c r="E642" i="3"/>
  <c r="D642" i="3"/>
  <c r="U641" i="3"/>
  <c r="T641" i="3"/>
  <c r="S641" i="3"/>
  <c r="R641" i="3"/>
  <c r="Q641" i="3"/>
  <c r="P641" i="3"/>
  <c r="O641" i="3"/>
  <c r="N641" i="3"/>
  <c r="Z641" i="3" s="1"/>
  <c r="M641" i="3"/>
  <c r="K641" i="3"/>
  <c r="J641" i="3"/>
  <c r="I641" i="3"/>
  <c r="H641" i="3"/>
  <c r="G641" i="3"/>
  <c r="F641" i="3"/>
  <c r="E641" i="3"/>
  <c r="D641" i="3"/>
  <c r="U640" i="3"/>
  <c r="S640" i="3"/>
  <c r="Q640" i="3"/>
  <c r="P640" i="3"/>
  <c r="O640" i="3"/>
  <c r="N640" i="3"/>
  <c r="X640" i="3" s="1"/>
  <c r="M640" i="3"/>
  <c r="K640" i="3"/>
  <c r="J640" i="3"/>
  <c r="I640" i="3"/>
  <c r="H640" i="3"/>
  <c r="G640" i="3"/>
  <c r="F640" i="3"/>
  <c r="E640" i="3"/>
  <c r="D640" i="3"/>
  <c r="U638" i="3"/>
  <c r="T638" i="3"/>
  <c r="S638" i="3"/>
  <c r="R638" i="3"/>
  <c r="Q638" i="3"/>
  <c r="P638" i="3"/>
  <c r="O638" i="3"/>
  <c r="N638" i="3"/>
  <c r="Y638" i="3" s="1"/>
  <c r="M638" i="3"/>
  <c r="L638" i="3"/>
  <c r="K638" i="3"/>
  <c r="J638" i="3"/>
  <c r="I638" i="3"/>
  <c r="H638" i="3"/>
  <c r="G638" i="3"/>
  <c r="F638" i="3"/>
  <c r="E638" i="3"/>
  <c r="D638" i="3"/>
  <c r="V637" i="3"/>
  <c r="U637" i="3"/>
  <c r="T637" i="3"/>
  <c r="S637" i="3"/>
  <c r="R637" i="3"/>
  <c r="Q637" i="3"/>
  <c r="P637" i="3"/>
  <c r="O637" i="3"/>
  <c r="N637" i="3"/>
  <c r="Y637" i="3" s="1"/>
  <c r="M637" i="3"/>
  <c r="L637" i="3"/>
  <c r="K637" i="3"/>
  <c r="J637" i="3"/>
  <c r="I637" i="3"/>
  <c r="H637" i="3"/>
  <c r="G637" i="3"/>
  <c r="F637" i="3"/>
  <c r="E637" i="3"/>
  <c r="D637" i="3"/>
  <c r="Y636" i="3"/>
  <c r="X636" i="3"/>
  <c r="W636" i="3"/>
  <c r="U636" i="3"/>
  <c r="T636" i="3"/>
  <c r="S636" i="3"/>
  <c r="R636" i="3"/>
  <c r="Q636" i="3"/>
  <c r="P636" i="3"/>
  <c r="O636" i="3"/>
  <c r="N636" i="3"/>
  <c r="M636" i="3"/>
  <c r="L636" i="3"/>
  <c r="K636" i="3"/>
  <c r="J636" i="3"/>
  <c r="I636" i="3"/>
  <c r="H636" i="3"/>
  <c r="G636" i="3"/>
  <c r="F636" i="3"/>
  <c r="E636" i="3"/>
  <c r="D636" i="3"/>
  <c r="U635" i="3"/>
  <c r="T635" i="3"/>
  <c r="AC635" i="3" s="1"/>
  <c r="S635" i="3"/>
  <c r="R635" i="3"/>
  <c r="AA635" i="3" s="1"/>
  <c r="Q635" i="3"/>
  <c r="P635" i="3"/>
  <c r="O635" i="3"/>
  <c r="N635" i="3"/>
  <c r="M635" i="3"/>
  <c r="L635" i="3"/>
  <c r="W635" i="3" s="1"/>
  <c r="K635" i="3"/>
  <c r="J635" i="3"/>
  <c r="I635" i="3"/>
  <c r="H635" i="3"/>
  <c r="G635" i="3"/>
  <c r="F635" i="3"/>
  <c r="E635" i="3"/>
  <c r="D635" i="3"/>
  <c r="V634" i="3"/>
  <c r="U634" i="3"/>
  <c r="T634" i="3"/>
  <c r="S634" i="3"/>
  <c r="R634" i="3"/>
  <c r="AC634" i="3" s="1"/>
  <c r="Q634" i="3"/>
  <c r="P634" i="3"/>
  <c r="O634" i="3"/>
  <c r="N634" i="3"/>
  <c r="M634" i="3"/>
  <c r="L634" i="3"/>
  <c r="K634" i="3"/>
  <c r="J634" i="3"/>
  <c r="I634" i="3"/>
  <c r="H634" i="3"/>
  <c r="G634" i="3"/>
  <c r="F634" i="3"/>
  <c r="E634" i="3"/>
  <c r="D634" i="3"/>
  <c r="U633" i="3"/>
  <c r="T633" i="3"/>
  <c r="S633" i="3"/>
  <c r="R633" i="3"/>
  <c r="Q633" i="3"/>
  <c r="P633" i="3"/>
  <c r="O633" i="3"/>
  <c r="N633" i="3"/>
  <c r="Y633" i="3" s="1"/>
  <c r="M633" i="3"/>
  <c r="L633" i="3"/>
  <c r="K633" i="3"/>
  <c r="J633" i="3"/>
  <c r="I633" i="3"/>
  <c r="H633" i="3"/>
  <c r="G633" i="3"/>
  <c r="F633" i="3"/>
  <c r="E633" i="3"/>
  <c r="D633" i="3"/>
  <c r="W632" i="3"/>
  <c r="U632" i="3"/>
  <c r="T632" i="3"/>
  <c r="AC632" i="3" s="1"/>
  <c r="S632" i="3"/>
  <c r="R632" i="3"/>
  <c r="Q632" i="3"/>
  <c r="P632" i="3"/>
  <c r="O632" i="3"/>
  <c r="N632" i="3"/>
  <c r="Y632" i="3" s="1"/>
  <c r="M632" i="3"/>
  <c r="L632" i="3"/>
  <c r="K632" i="3"/>
  <c r="J632" i="3"/>
  <c r="I632" i="3"/>
  <c r="H632" i="3"/>
  <c r="G632" i="3"/>
  <c r="F632" i="3"/>
  <c r="E632" i="3"/>
  <c r="D632" i="3"/>
  <c r="Y631" i="3"/>
  <c r="U631" i="3"/>
  <c r="T631" i="3"/>
  <c r="S631" i="3"/>
  <c r="R631" i="3"/>
  <c r="AA631" i="3" s="1"/>
  <c r="Q631" i="3"/>
  <c r="P631" i="3"/>
  <c r="O631" i="3"/>
  <c r="N631" i="3"/>
  <c r="M631" i="3"/>
  <c r="L631" i="3"/>
  <c r="K631" i="3"/>
  <c r="J631" i="3"/>
  <c r="I631" i="3"/>
  <c r="H631" i="3"/>
  <c r="G631" i="3"/>
  <c r="F631" i="3"/>
  <c r="E631" i="3"/>
  <c r="D631" i="3"/>
  <c r="Y630" i="3"/>
  <c r="U630" i="3"/>
  <c r="T630" i="3"/>
  <c r="S630" i="3"/>
  <c r="R630" i="3"/>
  <c r="R629" i="3" s="1"/>
  <c r="Q630" i="3"/>
  <c r="P630" i="3"/>
  <c r="O630" i="3"/>
  <c r="N630" i="3"/>
  <c r="X630" i="3" s="1"/>
  <c r="M630" i="3"/>
  <c r="L630" i="3"/>
  <c r="K630" i="3"/>
  <c r="J630" i="3"/>
  <c r="I630" i="3"/>
  <c r="H630" i="3"/>
  <c r="G630" i="3"/>
  <c r="F630" i="3"/>
  <c r="E630" i="3"/>
  <c r="D630" i="3"/>
  <c r="U628" i="3"/>
  <c r="T628" i="3"/>
  <c r="S628" i="3"/>
  <c r="R628" i="3"/>
  <c r="Q628" i="3"/>
  <c r="P628" i="3"/>
  <c r="O628" i="3"/>
  <c r="N628" i="3"/>
  <c r="M628" i="3"/>
  <c r="L628" i="3"/>
  <c r="K628" i="3"/>
  <c r="J628" i="3"/>
  <c r="I628" i="3"/>
  <c r="H628" i="3"/>
  <c r="G628" i="3"/>
  <c r="F628" i="3"/>
  <c r="E628" i="3"/>
  <c r="D628" i="3"/>
  <c r="U627" i="3"/>
  <c r="T627" i="3"/>
  <c r="AB627" i="3" s="1"/>
  <c r="S627" i="3"/>
  <c r="R627" i="3"/>
  <c r="Q627" i="3"/>
  <c r="P627" i="3"/>
  <c r="O627" i="3"/>
  <c r="N627" i="3"/>
  <c r="AA627" i="3" s="1"/>
  <c r="M627" i="3"/>
  <c r="L627" i="3"/>
  <c r="K627" i="3"/>
  <c r="J627" i="3"/>
  <c r="I627" i="3"/>
  <c r="H627" i="3"/>
  <c r="G627" i="3"/>
  <c r="F627" i="3"/>
  <c r="E627" i="3"/>
  <c r="D627" i="3"/>
  <c r="U626" i="3"/>
  <c r="T626" i="3"/>
  <c r="S626" i="3"/>
  <c r="R626" i="3"/>
  <c r="Q626" i="3"/>
  <c r="P626" i="3"/>
  <c r="O626" i="3"/>
  <c r="N626" i="3"/>
  <c r="M626" i="3"/>
  <c r="K626" i="3"/>
  <c r="J626" i="3"/>
  <c r="I626" i="3"/>
  <c r="H626" i="3"/>
  <c r="G626" i="3"/>
  <c r="F626" i="3"/>
  <c r="E626" i="3"/>
  <c r="D626" i="3"/>
  <c r="U625" i="3"/>
  <c r="T625" i="3"/>
  <c r="AC625" i="3" s="1"/>
  <c r="S625" i="3"/>
  <c r="R625" i="3"/>
  <c r="Q625" i="3"/>
  <c r="P625" i="3"/>
  <c r="O625" i="3"/>
  <c r="N625" i="3"/>
  <c r="AA625" i="3" s="1"/>
  <c r="M625" i="3"/>
  <c r="K625" i="3"/>
  <c r="J625" i="3"/>
  <c r="I625" i="3"/>
  <c r="H625" i="3"/>
  <c r="G625" i="3"/>
  <c r="F625" i="3"/>
  <c r="E625" i="3"/>
  <c r="D625" i="3"/>
  <c r="U624" i="3"/>
  <c r="T624" i="3"/>
  <c r="S624" i="3"/>
  <c r="R624" i="3"/>
  <c r="Q624" i="3"/>
  <c r="P624" i="3"/>
  <c r="O624" i="3"/>
  <c r="N624" i="3"/>
  <c r="Z624" i="3" s="1"/>
  <c r="M624" i="3"/>
  <c r="K624" i="3"/>
  <c r="J624" i="3"/>
  <c r="I624" i="3"/>
  <c r="H624" i="3"/>
  <c r="G624" i="3"/>
  <c r="F624" i="3"/>
  <c r="E624" i="3"/>
  <c r="D624" i="3"/>
  <c r="U623" i="3"/>
  <c r="T623" i="3"/>
  <c r="S623" i="3"/>
  <c r="R623" i="3"/>
  <c r="Q623" i="3"/>
  <c r="P623" i="3"/>
  <c r="O623" i="3"/>
  <c r="N623" i="3"/>
  <c r="Y623" i="3" s="1"/>
  <c r="M623" i="3"/>
  <c r="L623" i="3"/>
  <c r="K623" i="3"/>
  <c r="J623" i="3"/>
  <c r="I623" i="3"/>
  <c r="H623" i="3"/>
  <c r="G623" i="3"/>
  <c r="F623" i="3"/>
  <c r="E623" i="3"/>
  <c r="D623" i="3"/>
  <c r="Y622" i="3"/>
  <c r="W622" i="3"/>
  <c r="U622" i="3"/>
  <c r="T622" i="3"/>
  <c r="S622" i="3"/>
  <c r="R622" i="3"/>
  <c r="AA622" i="3" s="1"/>
  <c r="Q622" i="3"/>
  <c r="P622" i="3"/>
  <c r="O622" i="3"/>
  <c r="N622" i="3"/>
  <c r="M622" i="3"/>
  <c r="L622" i="3"/>
  <c r="K622" i="3"/>
  <c r="J622" i="3"/>
  <c r="I622" i="3"/>
  <c r="H622" i="3"/>
  <c r="G622" i="3"/>
  <c r="F622" i="3"/>
  <c r="E622" i="3"/>
  <c r="D622" i="3"/>
  <c r="U621" i="3"/>
  <c r="T621" i="3"/>
  <c r="S621" i="3"/>
  <c r="R621" i="3"/>
  <c r="AA621" i="3" s="1"/>
  <c r="Q621" i="3"/>
  <c r="P621" i="3"/>
  <c r="O621" i="3"/>
  <c r="N621" i="3"/>
  <c r="M621" i="3"/>
  <c r="K621" i="3"/>
  <c r="J621" i="3"/>
  <c r="I621" i="3"/>
  <c r="H621" i="3"/>
  <c r="G621" i="3"/>
  <c r="F621" i="3"/>
  <c r="E621" i="3"/>
  <c r="D621" i="3"/>
  <c r="U620" i="3"/>
  <c r="T620" i="3"/>
  <c r="S620" i="3"/>
  <c r="R620" i="3"/>
  <c r="AB620" i="3" s="1"/>
  <c r="Q620" i="3"/>
  <c r="P620" i="3"/>
  <c r="O620" i="3"/>
  <c r="N620" i="3"/>
  <c r="M620" i="3"/>
  <c r="L620" i="3"/>
  <c r="K620" i="3"/>
  <c r="J620" i="3"/>
  <c r="I620" i="3"/>
  <c r="H620" i="3"/>
  <c r="G620" i="3"/>
  <c r="F620" i="3"/>
  <c r="E620" i="3"/>
  <c r="D620" i="3"/>
  <c r="W619" i="3"/>
  <c r="U619" i="3"/>
  <c r="T619" i="3"/>
  <c r="AC619" i="3" s="1"/>
  <c r="S619" i="3"/>
  <c r="R619" i="3"/>
  <c r="Q619" i="3"/>
  <c r="P619" i="3"/>
  <c r="O619" i="3"/>
  <c r="N619" i="3"/>
  <c r="Y619" i="3" s="1"/>
  <c r="M619" i="3"/>
  <c r="L619" i="3"/>
  <c r="K619" i="3"/>
  <c r="J619" i="3"/>
  <c r="I619" i="3"/>
  <c r="H619" i="3"/>
  <c r="G619" i="3"/>
  <c r="F619" i="3"/>
  <c r="E619" i="3"/>
  <c r="D619" i="3"/>
  <c r="Y618" i="3"/>
  <c r="U618" i="3"/>
  <c r="T618" i="3"/>
  <c r="S618" i="3"/>
  <c r="R618" i="3"/>
  <c r="AA618" i="3" s="1"/>
  <c r="Q618" i="3"/>
  <c r="P618" i="3"/>
  <c r="O618" i="3"/>
  <c r="N618" i="3"/>
  <c r="M618" i="3"/>
  <c r="L618" i="3"/>
  <c r="V618" i="3" s="1"/>
  <c r="K618" i="3"/>
  <c r="J618" i="3"/>
  <c r="I618" i="3"/>
  <c r="H618" i="3"/>
  <c r="G618" i="3"/>
  <c r="F618" i="3"/>
  <c r="F617" i="3" s="1"/>
  <c r="E618" i="3"/>
  <c r="D618" i="3"/>
  <c r="U616" i="3"/>
  <c r="T616" i="3"/>
  <c r="AC616" i="3" s="1"/>
  <c r="S616" i="3"/>
  <c r="R616" i="3"/>
  <c r="Q616" i="3"/>
  <c r="P616" i="3"/>
  <c r="O616" i="3"/>
  <c r="N616" i="3"/>
  <c r="M616" i="3"/>
  <c r="K616" i="3"/>
  <c r="J616" i="3"/>
  <c r="I616" i="3"/>
  <c r="H616" i="3"/>
  <c r="G616" i="3"/>
  <c r="F616" i="3"/>
  <c r="E616" i="3"/>
  <c r="D616" i="3"/>
  <c r="U615" i="3"/>
  <c r="T615" i="3"/>
  <c r="AB615" i="3" s="1"/>
  <c r="S615" i="3"/>
  <c r="R615" i="3"/>
  <c r="Q615" i="3"/>
  <c r="P615" i="3"/>
  <c r="O615" i="3"/>
  <c r="N615" i="3"/>
  <c r="AA615" i="3" s="1"/>
  <c r="M615" i="3"/>
  <c r="L615" i="3"/>
  <c r="K615" i="3"/>
  <c r="J615" i="3"/>
  <c r="I615" i="3"/>
  <c r="H615" i="3"/>
  <c r="G615" i="3"/>
  <c r="F615" i="3"/>
  <c r="E615" i="3"/>
  <c r="D615" i="3"/>
  <c r="Y614" i="3"/>
  <c r="X614" i="3"/>
  <c r="W614" i="3"/>
  <c r="U614" i="3"/>
  <c r="T614" i="3"/>
  <c r="S614" i="3"/>
  <c r="R614" i="3"/>
  <c r="AB614" i="3" s="1"/>
  <c r="Q614" i="3"/>
  <c r="P614" i="3"/>
  <c r="O614" i="3"/>
  <c r="N614" i="3"/>
  <c r="M614" i="3"/>
  <c r="L614" i="3"/>
  <c r="K614" i="3"/>
  <c r="J614" i="3"/>
  <c r="I614" i="3"/>
  <c r="H614" i="3"/>
  <c r="G614" i="3"/>
  <c r="F614" i="3"/>
  <c r="E614" i="3"/>
  <c r="D614" i="3"/>
  <c r="U613" i="3"/>
  <c r="T613" i="3"/>
  <c r="S613" i="3"/>
  <c r="R613" i="3"/>
  <c r="AA613" i="3" s="1"/>
  <c r="Q613" i="3"/>
  <c r="P613" i="3"/>
  <c r="O613" i="3"/>
  <c r="N613" i="3"/>
  <c r="M613" i="3"/>
  <c r="L613" i="3"/>
  <c r="K613" i="3"/>
  <c r="J613" i="3"/>
  <c r="I613" i="3"/>
  <c r="H613" i="3"/>
  <c r="G613" i="3"/>
  <c r="F613" i="3"/>
  <c r="E613" i="3"/>
  <c r="D613" i="3"/>
  <c r="U612" i="3"/>
  <c r="T612" i="3"/>
  <c r="S612" i="3"/>
  <c r="R612" i="3"/>
  <c r="AA612" i="3" s="1"/>
  <c r="Q612" i="3"/>
  <c r="P612" i="3"/>
  <c r="O612" i="3"/>
  <c r="N612" i="3"/>
  <c r="Y612" i="3" s="1"/>
  <c r="M612" i="3"/>
  <c r="L612" i="3"/>
  <c r="K612" i="3"/>
  <c r="J612" i="3"/>
  <c r="I612" i="3"/>
  <c r="H612" i="3"/>
  <c r="G612" i="3"/>
  <c r="F612" i="3"/>
  <c r="E612" i="3"/>
  <c r="D612" i="3"/>
  <c r="W611" i="3"/>
  <c r="U611" i="3"/>
  <c r="T611" i="3"/>
  <c r="AC611" i="3" s="1"/>
  <c r="S611" i="3"/>
  <c r="R611" i="3"/>
  <c r="AA611" i="3" s="1"/>
  <c r="Q611" i="3"/>
  <c r="P611" i="3"/>
  <c r="O611" i="3"/>
  <c r="N611" i="3"/>
  <c r="M611" i="3"/>
  <c r="L611" i="3"/>
  <c r="K611" i="3"/>
  <c r="J611" i="3"/>
  <c r="I611" i="3"/>
  <c r="H611" i="3"/>
  <c r="G611" i="3"/>
  <c r="F611" i="3"/>
  <c r="E611" i="3"/>
  <c r="D611" i="3"/>
  <c r="AC608" i="3"/>
  <c r="AB608" i="3"/>
  <c r="AA608" i="3"/>
  <c r="Z608" i="3"/>
  <c r="Y608" i="3"/>
  <c r="X608" i="3"/>
  <c r="W608" i="3"/>
  <c r="V608" i="3"/>
  <c r="AC607" i="3"/>
  <c r="AB607" i="3"/>
  <c r="AA607" i="3"/>
  <c r="Z607" i="3"/>
  <c r="Y607" i="3"/>
  <c r="X607" i="3"/>
  <c r="W607" i="3"/>
  <c r="V607" i="3"/>
  <c r="AC604" i="3"/>
  <c r="AB604" i="3"/>
  <c r="AA604" i="3"/>
  <c r="Z604" i="3"/>
  <c r="Y604" i="3"/>
  <c r="X604" i="3"/>
  <c r="W604" i="3"/>
  <c r="V604" i="3"/>
  <c r="AC603" i="3"/>
  <c r="AB603" i="3"/>
  <c r="AA603" i="3"/>
  <c r="Z603" i="3"/>
  <c r="Y603" i="3"/>
  <c r="X603" i="3"/>
  <c r="W603" i="3"/>
  <c r="V603" i="3"/>
  <c r="U602" i="3"/>
  <c r="T602" i="3"/>
  <c r="S602" i="3"/>
  <c r="R602" i="3"/>
  <c r="Q602" i="3"/>
  <c r="P602" i="3"/>
  <c r="O602" i="3"/>
  <c r="N602" i="3"/>
  <c r="Y602" i="3" s="1"/>
  <c r="M602" i="3"/>
  <c r="L602" i="3"/>
  <c r="K602" i="3"/>
  <c r="J602" i="3"/>
  <c r="I602" i="3"/>
  <c r="H602" i="3"/>
  <c r="G602" i="3"/>
  <c r="F602" i="3"/>
  <c r="E602" i="3"/>
  <c r="D602" i="3"/>
  <c r="AC601" i="3"/>
  <c r="AB601" i="3"/>
  <c r="AA601" i="3"/>
  <c r="Z601" i="3"/>
  <c r="Y601" i="3"/>
  <c r="X601" i="3"/>
  <c r="W601" i="3"/>
  <c r="V601" i="3"/>
  <c r="AC600" i="3"/>
  <c r="AB600" i="3"/>
  <c r="AA600" i="3"/>
  <c r="Z600" i="3"/>
  <c r="Y600" i="3"/>
  <c r="X600" i="3"/>
  <c r="W600" i="3"/>
  <c r="V600" i="3"/>
  <c r="AC599" i="3"/>
  <c r="AB599" i="3"/>
  <c r="AA599" i="3"/>
  <c r="Z599" i="3"/>
  <c r="Y599" i="3"/>
  <c r="X599" i="3"/>
  <c r="W599" i="3"/>
  <c r="V599" i="3"/>
  <c r="AC598" i="3"/>
  <c r="AB598" i="3"/>
  <c r="AA598" i="3"/>
  <c r="Z598" i="3"/>
  <c r="Y598" i="3"/>
  <c r="X598" i="3"/>
  <c r="W598" i="3"/>
  <c r="V598" i="3"/>
  <c r="AC597" i="3"/>
  <c r="AB597" i="3"/>
  <c r="AA597" i="3"/>
  <c r="Z597" i="3"/>
  <c r="Y597" i="3"/>
  <c r="X597" i="3"/>
  <c r="W597" i="3"/>
  <c r="V597" i="3"/>
  <c r="AC596" i="3"/>
  <c r="AB596" i="3"/>
  <c r="AA596" i="3"/>
  <c r="Z596" i="3"/>
  <c r="Y596" i="3"/>
  <c r="X596" i="3"/>
  <c r="W596" i="3"/>
  <c r="V596" i="3"/>
  <c r="AC595" i="3"/>
  <c r="AB595" i="3"/>
  <c r="AA595" i="3"/>
  <c r="Z595" i="3"/>
  <c r="Y595" i="3"/>
  <c r="X595" i="3"/>
  <c r="W595" i="3"/>
  <c r="V595" i="3"/>
  <c r="AC594" i="3"/>
  <c r="AB594" i="3"/>
  <c r="AA594" i="3"/>
  <c r="Z594" i="3"/>
  <c r="Y594" i="3"/>
  <c r="X594" i="3"/>
  <c r="W594" i="3"/>
  <c r="V594" i="3"/>
  <c r="AC593" i="3"/>
  <c r="AB593" i="3"/>
  <c r="AA593" i="3"/>
  <c r="Z593" i="3"/>
  <c r="Y593" i="3"/>
  <c r="X593" i="3"/>
  <c r="W593" i="3"/>
  <c r="V593" i="3"/>
  <c r="AC591" i="3"/>
  <c r="AB591" i="3"/>
  <c r="AA591" i="3"/>
  <c r="Z591" i="3"/>
  <c r="Y591" i="3"/>
  <c r="X591" i="3"/>
  <c r="W591" i="3"/>
  <c r="V591" i="3"/>
  <c r="AC590" i="3"/>
  <c r="AB590" i="3"/>
  <c r="AA590" i="3"/>
  <c r="Z590" i="3"/>
  <c r="Y590" i="3"/>
  <c r="X590" i="3"/>
  <c r="W590" i="3"/>
  <c r="V590" i="3"/>
  <c r="AC588" i="3"/>
  <c r="AB588" i="3"/>
  <c r="AA588" i="3"/>
  <c r="Z588" i="3"/>
  <c r="Y588" i="3"/>
  <c r="X588" i="3"/>
  <c r="W588" i="3"/>
  <c r="V588" i="3"/>
  <c r="AC587" i="3"/>
  <c r="AB587" i="3"/>
  <c r="AA587" i="3"/>
  <c r="Z587" i="3"/>
  <c r="Y587" i="3"/>
  <c r="X587" i="3"/>
  <c r="W587" i="3"/>
  <c r="V587" i="3"/>
  <c r="AC586" i="3"/>
  <c r="AB586" i="3"/>
  <c r="AA586" i="3"/>
  <c r="Z586" i="3"/>
  <c r="Y586" i="3"/>
  <c r="X586" i="3"/>
  <c r="W586" i="3"/>
  <c r="V586" i="3"/>
  <c r="AC585" i="3"/>
  <c r="AB585" i="3"/>
  <c r="AA585" i="3"/>
  <c r="Z585" i="3"/>
  <c r="Y585" i="3"/>
  <c r="X585" i="3"/>
  <c r="W585" i="3"/>
  <c r="V585" i="3"/>
  <c r="AC584" i="3"/>
  <c r="AB584" i="3"/>
  <c r="AA584" i="3"/>
  <c r="Z584" i="3"/>
  <c r="Y584" i="3"/>
  <c r="X584" i="3"/>
  <c r="W584" i="3"/>
  <c r="V584" i="3"/>
  <c r="AC583" i="3"/>
  <c r="AB583" i="3"/>
  <c r="AA583" i="3"/>
  <c r="Z583" i="3"/>
  <c r="Y583" i="3"/>
  <c r="X583" i="3"/>
  <c r="W583" i="3"/>
  <c r="V583" i="3"/>
  <c r="AC582" i="3"/>
  <c r="AB582" i="3"/>
  <c r="AA582" i="3"/>
  <c r="Z582" i="3"/>
  <c r="Y582" i="3"/>
  <c r="X582" i="3"/>
  <c r="W582" i="3"/>
  <c r="V582" i="3"/>
  <c r="AC581" i="3"/>
  <c r="AB581" i="3"/>
  <c r="AA581" i="3"/>
  <c r="Z581" i="3"/>
  <c r="Y581" i="3"/>
  <c r="X581" i="3"/>
  <c r="W581" i="3"/>
  <c r="V581" i="3"/>
  <c r="W580" i="3"/>
  <c r="V580" i="3"/>
  <c r="U580" i="3"/>
  <c r="T580" i="3"/>
  <c r="S580" i="3"/>
  <c r="R580" i="3"/>
  <c r="Q580" i="3"/>
  <c r="P580" i="3"/>
  <c r="P573" i="3" s="1"/>
  <c r="O580" i="3"/>
  <c r="N580" i="3"/>
  <c r="M580" i="3"/>
  <c r="L580" i="3"/>
  <c r="K580" i="3"/>
  <c r="J580" i="3"/>
  <c r="J573" i="3" s="1"/>
  <c r="I580" i="3"/>
  <c r="H580" i="3"/>
  <c r="G580" i="3"/>
  <c r="F580" i="3"/>
  <c r="E580" i="3"/>
  <c r="E573" i="3" s="1"/>
  <c r="D580" i="3"/>
  <c r="D573" i="3" s="1"/>
  <c r="AC579" i="3"/>
  <c r="AB579" i="3"/>
  <c r="AA579" i="3"/>
  <c r="Z579" i="3"/>
  <c r="Y579" i="3"/>
  <c r="X579" i="3"/>
  <c r="W579" i="3"/>
  <c r="V579" i="3"/>
  <c r="AC578" i="3"/>
  <c r="AB578" i="3"/>
  <c r="AA578" i="3"/>
  <c r="Z578" i="3"/>
  <c r="Y578" i="3"/>
  <c r="X578" i="3"/>
  <c r="W578" i="3"/>
  <c r="V578" i="3"/>
  <c r="AC577" i="3"/>
  <c r="AB577" i="3"/>
  <c r="AA577" i="3"/>
  <c r="Z577" i="3"/>
  <c r="Y577" i="3"/>
  <c r="X577" i="3"/>
  <c r="W577" i="3"/>
  <c r="V577" i="3"/>
  <c r="AC576" i="3"/>
  <c r="AB576" i="3"/>
  <c r="AA576" i="3"/>
  <c r="Z576" i="3"/>
  <c r="Y576" i="3"/>
  <c r="X576" i="3"/>
  <c r="W576" i="3"/>
  <c r="V576" i="3"/>
  <c r="AC575" i="3"/>
  <c r="AB575" i="3"/>
  <c r="AA575" i="3"/>
  <c r="Z575" i="3"/>
  <c r="Y575" i="3"/>
  <c r="X575" i="3"/>
  <c r="W575" i="3"/>
  <c r="V575" i="3"/>
  <c r="AC574" i="3"/>
  <c r="AB574" i="3"/>
  <c r="AA574" i="3"/>
  <c r="Z574" i="3"/>
  <c r="Y574" i="3"/>
  <c r="X574" i="3"/>
  <c r="W574" i="3"/>
  <c r="V574" i="3"/>
  <c r="K573" i="3"/>
  <c r="AC571" i="3"/>
  <c r="AB571" i="3"/>
  <c r="AA571" i="3"/>
  <c r="Z571" i="3"/>
  <c r="Y571" i="3"/>
  <c r="X571" i="3"/>
  <c r="W571" i="3"/>
  <c r="V571" i="3"/>
  <c r="AC570" i="3"/>
  <c r="AB570" i="3"/>
  <c r="AA570" i="3"/>
  <c r="Z570" i="3"/>
  <c r="Y570" i="3"/>
  <c r="X570" i="3"/>
  <c r="W570" i="3"/>
  <c r="V570" i="3"/>
  <c r="AC567" i="3"/>
  <c r="AB567" i="3"/>
  <c r="AA567" i="3"/>
  <c r="Z567" i="3"/>
  <c r="Y567" i="3"/>
  <c r="X567" i="3"/>
  <c r="W567" i="3"/>
  <c r="V567" i="3"/>
  <c r="Y566" i="3"/>
  <c r="X566" i="3"/>
  <c r="W566" i="3"/>
  <c r="T566" i="3"/>
  <c r="R566" i="3"/>
  <c r="Z566" i="3" s="1"/>
  <c r="L566" i="3"/>
  <c r="L640" i="3" s="1"/>
  <c r="U565" i="3"/>
  <c r="S565" i="3"/>
  <c r="Q565" i="3"/>
  <c r="P565" i="3"/>
  <c r="O565" i="3"/>
  <c r="N565" i="3"/>
  <c r="X565" i="3" s="1"/>
  <c r="M565" i="3"/>
  <c r="M536" i="3" s="1"/>
  <c r="L565" i="3"/>
  <c r="K565" i="3"/>
  <c r="J565" i="3"/>
  <c r="I565" i="3"/>
  <c r="I536" i="3" s="1"/>
  <c r="H565" i="3"/>
  <c r="G565" i="3"/>
  <c r="G536" i="3" s="1"/>
  <c r="F565" i="3"/>
  <c r="F536" i="3" s="1"/>
  <c r="E565" i="3"/>
  <c r="D565" i="3"/>
  <c r="AC564" i="3"/>
  <c r="AB564" i="3"/>
  <c r="AA564" i="3"/>
  <c r="Z564" i="3"/>
  <c r="Y564" i="3"/>
  <c r="X564" i="3"/>
  <c r="W564" i="3"/>
  <c r="V564" i="3"/>
  <c r="AC563" i="3"/>
  <c r="AB563" i="3"/>
  <c r="AA563" i="3"/>
  <c r="Z563" i="3"/>
  <c r="Y563" i="3"/>
  <c r="X563" i="3"/>
  <c r="W563" i="3"/>
  <c r="V563" i="3"/>
  <c r="AC562" i="3"/>
  <c r="AB562" i="3"/>
  <c r="AA562" i="3"/>
  <c r="Z562" i="3"/>
  <c r="Y562" i="3"/>
  <c r="X562" i="3"/>
  <c r="W562" i="3"/>
  <c r="V562" i="3"/>
  <c r="AC561" i="3"/>
  <c r="AB561" i="3"/>
  <c r="AA561" i="3"/>
  <c r="Z561" i="3"/>
  <c r="Y561" i="3"/>
  <c r="X561" i="3"/>
  <c r="W561" i="3"/>
  <c r="V561" i="3"/>
  <c r="AC560" i="3"/>
  <c r="AB560" i="3"/>
  <c r="AA560" i="3"/>
  <c r="Z560" i="3"/>
  <c r="Y560" i="3"/>
  <c r="X560" i="3"/>
  <c r="W560" i="3"/>
  <c r="V560" i="3"/>
  <c r="AC559" i="3"/>
  <c r="AB559" i="3"/>
  <c r="AA559" i="3"/>
  <c r="Z559" i="3"/>
  <c r="Y559" i="3"/>
  <c r="X559" i="3"/>
  <c r="W559" i="3"/>
  <c r="V559" i="3"/>
  <c r="AC558" i="3"/>
  <c r="AB558" i="3"/>
  <c r="AA558" i="3"/>
  <c r="Z558" i="3"/>
  <c r="Y558" i="3"/>
  <c r="X558" i="3"/>
  <c r="W558" i="3"/>
  <c r="V558" i="3"/>
  <c r="AC557" i="3"/>
  <c r="AB557" i="3"/>
  <c r="AA557" i="3"/>
  <c r="Z557" i="3"/>
  <c r="Y557" i="3"/>
  <c r="X557" i="3"/>
  <c r="W557" i="3"/>
  <c r="V557" i="3"/>
  <c r="AC556" i="3"/>
  <c r="AB556" i="3"/>
  <c r="AA556" i="3"/>
  <c r="Z556" i="3"/>
  <c r="Y556" i="3"/>
  <c r="X556" i="3"/>
  <c r="W556" i="3"/>
  <c r="V556" i="3"/>
  <c r="AC554" i="3"/>
  <c r="AB554" i="3"/>
  <c r="AA554" i="3"/>
  <c r="Z554" i="3"/>
  <c r="Y554" i="3"/>
  <c r="X554" i="3"/>
  <c r="W554" i="3"/>
  <c r="V554" i="3"/>
  <c r="AC553" i="3"/>
  <c r="AB553" i="3"/>
  <c r="AA553" i="3"/>
  <c r="Z553" i="3"/>
  <c r="Y553" i="3"/>
  <c r="X553" i="3"/>
  <c r="W553" i="3"/>
  <c r="V553" i="3"/>
  <c r="AC551" i="3"/>
  <c r="AB551" i="3"/>
  <c r="AA551" i="3"/>
  <c r="Z551" i="3"/>
  <c r="Y551" i="3"/>
  <c r="X551" i="3"/>
  <c r="L551" i="3"/>
  <c r="AC550" i="3"/>
  <c r="AB550" i="3"/>
  <c r="AA550" i="3"/>
  <c r="Z550" i="3"/>
  <c r="Y550" i="3"/>
  <c r="X550" i="3"/>
  <c r="W550" i="3"/>
  <c r="V550" i="3"/>
  <c r="AC549" i="3"/>
  <c r="AB549" i="3"/>
  <c r="AA549" i="3"/>
  <c r="Z549" i="3"/>
  <c r="Y549" i="3"/>
  <c r="X549" i="3"/>
  <c r="W549" i="3"/>
  <c r="V549" i="3"/>
  <c r="AC548" i="3"/>
  <c r="AB548" i="3"/>
  <c r="AA548" i="3"/>
  <c r="Z548" i="3"/>
  <c r="Y548" i="3"/>
  <c r="X548" i="3"/>
  <c r="W548" i="3"/>
  <c r="V548" i="3"/>
  <c r="AC547" i="3"/>
  <c r="AB547" i="3"/>
  <c r="AA547" i="3"/>
  <c r="Z547" i="3"/>
  <c r="Y547" i="3"/>
  <c r="X547" i="3"/>
  <c r="L547" i="3"/>
  <c r="W547" i="3" s="1"/>
  <c r="AC546" i="3"/>
  <c r="AB546" i="3"/>
  <c r="AA546" i="3"/>
  <c r="Z546" i="3"/>
  <c r="Y546" i="3"/>
  <c r="X546" i="3"/>
  <c r="W546" i="3"/>
  <c r="V546" i="3"/>
  <c r="AC545" i="3"/>
  <c r="AB545" i="3"/>
  <c r="AA545" i="3"/>
  <c r="Z545" i="3"/>
  <c r="Y545" i="3"/>
  <c r="X545" i="3"/>
  <c r="W545" i="3"/>
  <c r="V545" i="3"/>
  <c r="AC544" i="3"/>
  <c r="AB544" i="3"/>
  <c r="AA544" i="3"/>
  <c r="Z544" i="3"/>
  <c r="Y544" i="3"/>
  <c r="X544" i="3"/>
  <c r="W544" i="3"/>
  <c r="V544" i="3"/>
  <c r="U543" i="3"/>
  <c r="T543" i="3"/>
  <c r="S543" i="3"/>
  <c r="R543" i="3"/>
  <c r="Z543" i="3" s="1"/>
  <c r="Q543" i="3"/>
  <c r="P543" i="3"/>
  <c r="P536" i="3" s="1"/>
  <c r="O543" i="3"/>
  <c r="O536" i="3" s="1"/>
  <c r="N543" i="3"/>
  <c r="K543" i="3"/>
  <c r="J543" i="3"/>
  <c r="H543" i="3"/>
  <c r="F543" i="3"/>
  <c r="E543" i="3"/>
  <c r="D543" i="3"/>
  <c r="D536" i="3" s="1"/>
  <c r="AC542" i="3"/>
  <c r="AB542" i="3"/>
  <c r="AA542" i="3"/>
  <c r="Z542" i="3"/>
  <c r="Y542" i="3"/>
  <c r="X542" i="3"/>
  <c r="W542" i="3"/>
  <c r="V542" i="3"/>
  <c r="AC541" i="3"/>
  <c r="AB541" i="3"/>
  <c r="AA541" i="3"/>
  <c r="Z541" i="3"/>
  <c r="Y541" i="3"/>
  <c r="X541" i="3"/>
  <c r="W541" i="3"/>
  <c r="V541" i="3"/>
  <c r="AC540" i="3"/>
  <c r="AB540" i="3"/>
  <c r="AA540" i="3"/>
  <c r="Z540" i="3"/>
  <c r="Y540" i="3"/>
  <c r="X540" i="3"/>
  <c r="W540" i="3"/>
  <c r="V540" i="3"/>
  <c r="AC539" i="3"/>
  <c r="AB539" i="3"/>
  <c r="AA539" i="3"/>
  <c r="Z539" i="3"/>
  <c r="Y539" i="3"/>
  <c r="X539" i="3"/>
  <c r="W539" i="3"/>
  <c r="V539" i="3"/>
  <c r="AC538" i="3"/>
  <c r="AB538" i="3"/>
  <c r="AA538" i="3"/>
  <c r="Z538" i="3"/>
  <c r="Y538" i="3"/>
  <c r="X538" i="3"/>
  <c r="W538" i="3"/>
  <c r="V538" i="3"/>
  <c r="AC537" i="3"/>
  <c r="AB537" i="3"/>
  <c r="AA537" i="3"/>
  <c r="Z537" i="3"/>
  <c r="Y537" i="3"/>
  <c r="X537" i="3"/>
  <c r="W537" i="3"/>
  <c r="V537" i="3"/>
  <c r="S536" i="3"/>
  <c r="K536" i="3"/>
  <c r="AC534" i="3"/>
  <c r="AB534" i="3"/>
  <c r="AA534" i="3"/>
  <c r="Z534" i="3"/>
  <c r="Y534" i="3"/>
  <c r="X534" i="3"/>
  <c r="W534" i="3"/>
  <c r="V534" i="3"/>
  <c r="AC533" i="3"/>
  <c r="AB533" i="3"/>
  <c r="AA533" i="3"/>
  <c r="Z533" i="3"/>
  <c r="Y533" i="3"/>
  <c r="X533" i="3"/>
  <c r="W533" i="3"/>
  <c r="V533" i="3"/>
  <c r="AC530" i="3"/>
  <c r="AB530" i="3"/>
  <c r="AA530" i="3"/>
  <c r="Z530" i="3"/>
  <c r="Y530" i="3"/>
  <c r="X530" i="3"/>
  <c r="W530" i="3"/>
  <c r="V530" i="3"/>
  <c r="AC529" i="3"/>
  <c r="AB529" i="3"/>
  <c r="AA529" i="3"/>
  <c r="Z529" i="3"/>
  <c r="Y529" i="3"/>
  <c r="X529" i="3"/>
  <c r="W529" i="3"/>
  <c r="V529" i="3"/>
  <c r="U528" i="3"/>
  <c r="U499" i="3" s="1"/>
  <c r="T528" i="3"/>
  <c r="S528" i="3"/>
  <c r="R528" i="3"/>
  <c r="Q528" i="3"/>
  <c r="P528" i="3"/>
  <c r="O528" i="3"/>
  <c r="O499" i="3" s="1"/>
  <c r="N528" i="3"/>
  <c r="Z528" i="3" s="1"/>
  <c r="M528" i="3"/>
  <c r="L528" i="3"/>
  <c r="K528" i="3"/>
  <c r="J528" i="3"/>
  <c r="I528" i="3"/>
  <c r="I499" i="3" s="1"/>
  <c r="H528" i="3"/>
  <c r="G528" i="3"/>
  <c r="F528" i="3"/>
  <c r="E528" i="3"/>
  <c r="D528" i="3"/>
  <c r="AC527" i="3"/>
  <c r="AB527" i="3"/>
  <c r="AA527" i="3"/>
  <c r="Z527" i="3"/>
  <c r="Y527" i="3"/>
  <c r="X527" i="3"/>
  <c r="W527" i="3"/>
  <c r="V527" i="3"/>
  <c r="AC526" i="3"/>
  <c r="AB526" i="3"/>
  <c r="AA526" i="3"/>
  <c r="Z526" i="3"/>
  <c r="Y526" i="3"/>
  <c r="X526" i="3"/>
  <c r="W526" i="3"/>
  <c r="V526" i="3"/>
  <c r="AC525" i="3"/>
  <c r="AB525" i="3"/>
  <c r="AA525" i="3"/>
  <c r="Z525" i="3"/>
  <c r="Y525" i="3"/>
  <c r="X525" i="3"/>
  <c r="W525" i="3"/>
  <c r="V525" i="3"/>
  <c r="AC524" i="3"/>
  <c r="AB524" i="3"/>
  <c r="AA524" i="3"/>
  <c r="Z524" i="3"/>
  <c r="Y524" i="3"/>
  <c r="X524" i="3"/>
  <c r="W524" i="3"/>
  <c r="V524" i="3"/>
  <c r="AC523" i="3"/>
  <c r="AB523" i="3"/>
  <c r="AA523" i="3"/>
  <c r="Z523" i="3"/>
  <c r="Y523" i="3"/>
  <c r="X523" i="3"/>
  <c r="W523" i="3"/>
  <c r="V523" i="3"/>
  <c r="AC522" i="3"/>
  <c r="AB522" i="3"/>
  <c r="AA522" i="3"/>
  <c r="Z522" i="3"/>
  <c r="Y522" i="3"/>
  <c r="X522" i="3"/>
  <c r="W522" i="3"/>
  <c r="V522" i="3"/>
  <c r="AC521" i="3"/>
  <c r="AB521" i="3"/>
  <c r="AA521" i="3"/>
  <c r="Z521" i="3"/>
  <c r="Y521" i="3"/>
  <c r="X521" i="3"/>
  <c r="W521" i="3"/>
  <c r="V521" i="3"/>
  <c r="AC520" i="3"/>
  <c r="AB520" i="3"/>
  <c r="AA520" i="3"/>
  <c r="Z520" i="3"/>
  <c r="Y520" i="3"/>
  <c r="X520" i="3"/>
  <c r="W520" i="3"/>
  <c r="V520" i="3"/>
  <c r="AC519" i="3"/>
  <c r="AB519" i="3"/>
  <c r="AA519" i="3"/>
  <c r="Z519" i="3"/>
  <c r="Y519" i="3"/>
  <c r="X519" i="3"/>
  <c r="W519" i="3"/>
  <c r="V519" i="3"/>
  <c r="AC517" i="3"/>
  <c r="AB517" i="3"/>
  <c r="AA517" i="3"/>
  <c r="Z517" i="3"/>
  <c r="Y517" i="3"/>
  <c r="X517" i="3"/>
  <c r="W517" i="3"/>
  <c r="V517" i="3"/>
  <c r="AC516" i="3"/>
  <c r="AB516" i="3"/>
  <c r="AA516" i="3"/>
  <c r="Z516" i="3"/>
  <c r="Y516" i="3"/>
  <c r="X516" i="3"/>
  <c r="W516" i="3"/>
  <c r="V516" i="3"/>
  <c r="AC514" i="3"/>
  <c r="AB514" i="3"/>
  <c r="AA514" i="3"/>
  <c r="Z514" i="3"/>
  <c r="Y514" i="3"/>
  <c r="X514" i="3"/>
  <c r="W514" i="3"/>
  <c r="V514" i="3"/>
  <c r="AC513" i="3"/>
  <c r="AB513" i="3"/>
  <c r="AA513" i="3"/>
  <c r="Z513" i="3"/>
  <c r="Y513" i="3"/>
  <c r="X513" i="3"/>
  <c r="W513" i="3"/>
  <c r="V513" i="3"/>
  <c r="AC512" i="3"/>
  <c r="AB512" i="3"/>
  <c r="AA512" i="3"/>
  <c r="Z512" i="3"/>
  <c r="Y512" i="3"/>
  <c r="X512" i="3"/>
  <c r="W512" i="3"/>
  <c r="V512" i="3"/>
  <c r="AC511" i="3"/>
  <c r="AB511" i="3"/>
  <c r="AA511" i="3"/>
  <c r="Z511" i="3"/>
  <c r="Y511" i="3"/>
  <c r="X511" i="3"/>
  <c r="W511" i="3"/>
  <c r="V511" i="3"/>
  <c r="AC510" i="3"/>
  <c r="AB510" i="3"/>
  <c r="AA510" i="3"/>
  <c r="Z510" i="3"/>
  <c r="Y510" i="3"/>
  <c r="X510" i="3"/>
  <c r="W510" i="3"/>
  <c r="V510" i="3"/>
  <c r="AC509" i="3"/>
  <c r="AB509" i="3"/>
  <c r="AA509" i="3"/>
  <c r="Z509" i="3"/>
  <c r="Y509" i="3"/>
  <c r="X509" i="3"/>
  <c r="W509" i="3"/>
  <c r="V509" i="3"/>
  <c r="AC508" i="3"/>
  <c r="AB508" i="3"/>
  <c r="AA508" i="3"/>
  <c r="Z508" i="3"/>
  <c r="Y508" i="3"/>
  <c r="X508" i="3"/>
  <c r="W508" i="3"/>
  <c r="V508" i="3"/>
  <c r="AC507" i="3"/>
  <c r="AB507" i="3"/>
  <c r="AA507" i="3"/>
  <c r="Z507" i="3"/>
  <c r="Y507" i="3"/>
  <c r="X507" i="3"/>
  <c r="W507" i="3"/>
  <c r="V507" i="3"/>
  <c r="U506" i="3"/>
  <c r="T506" i="3"/>
  <c r="S506" i="3"/>
  <c r="S499" i="3" s="1"/>
  <c r="R506" i="3"/>
  <c r="Q506" i="3"/>
  <c r="Q499" i="3" s="1"/>
  <c r="P506" i="3"/>
  <c r="P499" i="3" s="1"/>
  <c r="AD499" i="3" s="1"/>
  <c r="O506" i="3"/>
  <c r="N506" i="3"/>
  <c r="M506" i="3"/>
  <c r="L506" i="3"/>
  <c r="K506" i="3"/>
  <c r="K499" i="3" s="1"/>
  <c r="J506" i="3"/>
  <c r="J499" i="3" s="1"/>
  <c r="I506" i="3"/>
  <c r="H506" i="3"/>
  <c r="G506" i="3"/>
  <c r="F506" i="3"/>
  <c r="F499" i="3" s="1"/>
  <c r="E506" i="3"/>
  <c r="E499" i="3" s="1"/>
  <c r="D506" i="3"/>
  <c r="D499" i="3" s="1"/>
  <c r="AC505" i="3"/>
  <c r="AB505" i="3"/>
  <c r="AA505" i="3"/>
  <c r="Z505" i="3"/>
  <c r="Y505" i="3"/>
  <c r="X505" i="3"/>
  <c r="W505" i="3"/>
  <c r="V505" i="3"/>
  <c r="AC504" i="3"/>
  <c r="AB504" i="3"/>
  <c r="AA504" i="3"/>
  <c r="Z504" i="3"/>
  <c r="Y504" i="3"/>
  <c r="X504" i="3"/>
  <c r="W504" i="3"/>
  <c r="V504" i="3"/>
  <c r="AC503" i="3"/>
  <c r="AB503" i="3"/>
  <c r="AA503" i="3"/>
  <c r="Z503" i="3"/>
  <c r="Y503" i="3"/>
  <c r="X503" i="3"/>
  <c r="W503" i="3"/>
  <c r="V503" i="3"/>
  <c r="AC502" i="3"/>
  <c r="AB502" i="3"/>
  <c r="AA502" i="3"/>
  <c r="Z502" i="3"/>
  <c r="Y502" i="3"/>
  <c r="X502" i="3"/>
  <c r="W502" i="3"/>
  <c r="V502" i="3"/>
  <c r="AC501" i="3"/>
  <c r="AB501" i="3"/>
  <c r="AA501" i="3"/>
  <c r="Z501" i="3"/>
  <c r="Y501" i="3"/>
  <c r="X501" i="3"/>
  <c r="W501" i="3"/>
  <c r="V501" i="3"/>
  <c r="AC500" i="3"/>
  <c r="AB500" i="3"/>
  <c r="AA500" i="3"/>
  <c r="Z500" i="3"/>
  <c r="Y500" i="3"/>
  <c r="X500" i="3"/>
  <c r="W500" i="3"/>
  <c r="V500" i="3"/>
  <c r="M499" i="3"/>
  <c r="G499" i="3"/>
  <c r="AD498" i="3"/>
  <c r="AD497" i="3"/>
  <c r="AC497" i="3"/>
  <c r="AB497" i="3"/>
  <c r="AA497" i="3"/>
  <c r="Z497" i="3"/>
  <c r="Y497" i="3"/>
  <c r="X497" i="3"/>
  <c r="W497" i="3"/>
  <c r="V497" i="3"/>
  <c r="AD496" i="3"/>
  <c r="AC496" i="3"/>
  <c r="AB496" i="3"/>
  <c r="AA496" i="3"/>
  <c r="Z496" i="3"/>
  <c r="Y496" i="3"/>
  <c r="X496" i="3"/>
  <c r="W496" i="3"/>
  <c r="V496" i="3"/>
  <c r="AD495" i="3"/>
  <c r="AD494" i="3"/>
  <c r="AD493" i="3"/>
  <c r="AC493" i="3"/>
  <c r="AB493" i="3"/>
  <c r="AA493" i="3"/>
  <c r="Z493" i="3"/>
  <c r="Y493" i="3"/>
  <c r="X493" i="3"/>
  <c r="W493" i="3"/>
  <c r="V493" i="3"/>
  <c r="AD492" i="3"/>
  <c r="AC492" i="3"/>
  <c r="AB492" i="3"/>
  <c r="AA492" i="3"/>
  <c r="Z492" i="3"/>
  <c r="Y492" i="3"/>
  <c r="X492" i="3"/>
  <c r="W492" i="3"/>
  <c r="V492" i="3"/>
  <c r="U491" i="3"/>
  <c r="T491" i="3"/>
  <c r="S491" i="3"/>
  <c r="R491" i="3"/>
  <c r="Q491" i="3"/>
  <c r="P491" i="3"/>
  <c r="AD491" i="3" s="1"/>
  <c r="O491" i="3"/>
  <c r="N491" i="3"/>
  <c r="M491" i="3"/>
  <c r="L491" i="3"/>
  <c r="K491" i="3"/>
  <c r="J491" i="3"/>
  <c r="I491" i="3"/>
  <c r="H491" i="3"/>
  <c r="G491" i="3"/>
  <c r="F491" i="3"/>
  <c r="E491" i="3"/>
  <c r="E462" i="3" s="1"/>
  <c r="D491" i="3"/>
  <c r="AD490" i="3"/>
  <c r="AC490" i="3"/>
  <c r="AB490" i="3"/>
  <c r="AA490" i="3"/>
  <c r="Z490" i="3"/>
  <c r="Y490" i="3"/>
  <c r="X490" i="3"/>
  <c r="W490" i="3"/>
  <c r="V490" i="3"/>
  <c r="AD489" i="3"/>
  <c r="AC489" i="3"/>
  <c r="AB489" i="3"/>
  <c r="AA489" i="3"/>
  <c r="Z489" i="3"/>
  <c r="Y489" i="3"/>
  <c r="X489" i="3"/>
  <c r="W489" i="3"/>
  <c r="V489" i="3"/>
  <c r="AD488" i="3"/>
  <c r="AC488" i="3"/>
  <c r="AB488" i="3"/>
  <c r="AA488" i="3"/>
  <c r="Z488" i="3"/>
  <c r="Y488" i="3"/>
  <c r="X488" i="3"/>
  <c r="W488" i="3"/>
  <c r="V488" i="3"/>
  <c r="AD487" i="3"/>
  <c r="AC487" i="3"/>
  <c r="AB487" i="3"/>
  <c r="AA487" i="3"/>
  <c r="Z487" i="3"/>
  <c r="Y487" i="3"/>
  <c r="X487" i="3"/>
  <c r="W487" i="3"/>
  <c r="V487" i="3"/>
  <c r="AD486" i="3"/>
  <c r="AC486" i="3"/>
  <c r="AB486" i="3"/>
  <c r="AA486" i="3"/>
  <c r="Z486" i="3"/>
  <c r="Y486" i="3"/>
  <c r="X486" i="3"/>
  <c r="W486" i="3"/>
  <c r="V486" i="3"/>
  <c r="AD485" i="3"/>
  <c r="AC485" i="3"/>
  <c r="AB485" i="3"/>
  <c r="AA485" i="3"/>
  <c r="Z485" i="3"/>
  <c r="Y485" i="3"/>
  <c r="X485" i="3"/>
  <c r="W485" i="3"/>
  <c r="V485" i="3"/>
  <c r="AD484" i="3"/>
  <c r="AC484" i="3"/>
  <c r="AB484" i="3"/>
  <c r="AA484" i="3"/>
  <c r="Z484" i="3"/>
  <c r="Y484" i="3"/>
  <c r="X484" i="3"/>
  <c r="W484" i="3"/>
  <c r="V484" i="3"/>
  <c r="AD483" i="3"/>
  <c r="AC483" i="3"/>
  <c r="AB483" i="3"/>
  <c r="AA483" i="3"/>
  <c r="Z483" i="3"/>
  <c r="Y483" i="3"/>
  <c r="X483" i="3"/>
  <c r="W483" i="3"/>
  <c r="V483" i="3"/>
  <c r="AD482" i="3"/>
  <c r="AC482" i="3"/>
  <c r="AB482" i="3"/>
  <c r="AA482" i="3"/>
  <c r="Z482" i="3"/>
  <c r="Y482" i="3"/>
  <c r="X482" i="3"/>
  <c r="W482" i="3"/>
  <c r="V482" i="3"/>
  <c r="AD481" i="3"/>
  <c r="AD480" i="3"/>
  <c r="AC480" i="3"/>
  <c r="AB480" i="3"/>
  <c r="AA480" i="3"/>
  <c r="Z480" i="3"/>
  <c r="Y480" i="3"/>
  <c r="X480" i="3"/>
  <c r="W480" i="3"/>
  <c r="V480" i="3"/>
  <c r="AD479" i="3"/>
  <c r="AC479" i="3"/>
  <c r="AB479" i="3"/>
  <c r="AA479" i="3"/>
  <c r="Z479" i="3"/>
  <c r="Y479" i="3"/>
  <c r="X479" i="3"/>
  <c r="W479" i="3"/>
  <c r="V479" i="3"/>
  <c r="AD478" i="3"/>
  <c r="AD477" i="3"/>
  <c r="AC477" i="3"/>
  <c r="AB477" i="3"/>
  <c r="AA477" i="3"/>
  <c r="Z477" i="3"/>
  <c r="Y477" i="3"/>
  <c r="X477" i="3"/>
  <c r="W477" i="3"/>
  <c r="V477" i="3"/>
  <c r="AD476" i="3"/>
  <c r="AC476" i="3"/>
  <c r="AB476" i="3"/>
  <c r="AA476" i="3"/>
  <c r="Z476" i="3"/>
  <c r="Y476" i="3"/>
  <c r="X476" i="3"/>
  <c r="W476" i="3"/>
  <c r="V476" i="3"/>
  <c r="AD475" i="3"/>
  <c r="AC475" i="3"/>
  <c r="AB475" i="3"/>
  <c r="AA475" i="3"/>
  <c r="Z475" i="3"/>
  <c r="Y475" i="3"/>
  <c r="X475" i="3"/>
  <c r="W475" i="3"/>
  <c r="V475" i="3"/>
  <c r="AD474" i="3"/>
  <c r="AC474" i="3"/>
  <c r="AB474" i="3"/>
  <c r="AA474" i="3"/>
  <c r="Z474" i="3"/>
  <c r="Y474" i="3"/>
  <c r="X474" i="3"/>
  <c r="W474" i="3"/>
  <c r="V474" i="3"/>
  <c r="AD473" i="3"/>
  <c r="AC473" i="3"/>
  <c r="AB473" i="3"/>
  <c r="AA473" i="3"/>
  <c r="Z473" i="3"/>
  <c r="Y473" i="3"/>
  <c r="X473" i="3"/>
  <c r="L473" i="3"/>
  <c r="V473" i="3" s="1"/>
  <c r="AD472" i="3"/>
  <c r="AC472" i="3"/>
  <c r="AB472" i="3"/>
  <c r="AA472" i="3"/>
  <c r="Z472" i="3"/>
  <c r="Y472" i="3"/>
  <c r="X472" i="3"/>
  <c r="W472" i="3"/>
  <c r="V472" i="3"/>
  <c r="AD471" i="3"/>
  <c r="AC471" i="3"/>
  <c r="AB471" i="3"/>
  <c r="AA471" i="3"/>
  <c r="Z471" i="3"/>
  <c r="Y471" i="3"/>
  <c r="X471" i="3"/>
  <c r="W471" i="3"/>
  <c r="V471" i="3"/>
  <c r="AD470" i="3"/>
  <c r="AC470" i="3"/>
  <c r="AB470" i="3"/>
  <c r="AA470" i="3"/>
  <c r="Z470" i="3"/>
  <c r="Y470" i="3"/>
  <c r="X470" i="3"/>
  <c r="W470" i="3"/>
  <c r="V470" i="3"/>
  <c r="U469" i="3"/>
  <c r="T469" i="3"/>
  <c r="S469" i="3"/>
  <c r="S462" i="3" s="1"/>
  <c r="R469" i="3"/>
  <c r="Q469" i="3"/>
  <c r="P469" i="3"/>
  <c r="O469" i="3"/>
  <c r="N469" i="3"/>
  <c r="M469" i="3"/>
  <c r="M462" i="3" s="1"/>
  <c r="K469" i="3"/>
  <c r="J469" i="3"/>
  <c r="J462" i="3" s="1"/>
  <c r="I469" i="3"/>
  <c r="H469" i="3"/>
  <c r="G469" i="3"/>
  <c r="F469" i="3"/>
  <c r="D469" i="3"/>
  <c r="D462" i="3" s="1"/>
  <c r="AD468" i="3"/>
  <c r="AC468" i="3"/>
  <c r="AB468" i="3"/>
  <c r="AA468" i="3"/>
  <c r="Z468" i="3"/>
  <c r="Y468" i="3"/>
  <c r="X468" i="3"/>
  <c r="W468" i="3"/>
  <c r="V468" i="3"/>
  <c r="AD467" i="3"/>
  <c r="AC467" i="3"/>
  <c r="AB467" i="3"/>
  <c r="AA467" i="3"/>
  <c r="Z467" i="3"/>
  <c r="Y467" i="3"/>
  <c r="X467" i="3"/>
  <c r="W467" i="3"/>
  <c r="V467" i="3"/>
  <c r="AD466" i="3"/>
  <c r="AC466" i="3"/>
  <c r="AB466" i="3"/>
  <c r="AA466" i="3"/>
  <c r="Z466" i="3"/>
  <c r="Y466" i="3"/>
  <c r="X466" i="3"/>
  <c r="W466" i="3"/>
  <c r="V466" i="3"/>
  <c r="AD465" i="3"/>
  <c r="AC465" i="3"/>
  <c r="AB465" i="3"/>
  <c r="AA465" i="3"/>
  <c r="Z465" i="3"/>
  <c r="Y465" i="3"/>
  <c r="X465" i="3"/>
  <c r="W465" i="3"/>
  <c r="V465" i="3"/>
  <c r="AD464" i="3"/>
  <c r="AC464" i="3"/>
  <c r="AB464" i="3"/>
  <c r="AA464" i="3"/>
  <c r="Z464" i="3"/>
  <c r="Y464" i="3"/>
  <c r="X464" i="3"/>
  <c r="W464" i="3"/>
  <c r="V464" i="3"/>
  <c r="AD463" i="3"/>
  <c r="AC463" i="3"/>
  <c r="AB463" i="3"/>
  <c r="AA463" i="3"/>
  <c r="Z463" i="3"/>
  <c r="Y463" i="3"/>
  <c r="X463" i="3"/>
  <c r="W463" i="3"/>
  <c r="V463" i="3"/>
  <c r="O462" i="3"/>
  <c r="AC460" i="3"/>
  <c r="AB460" i="3"/>
  <c r="AA460" i="3"/>
  <c r="Z460" i="3"/>
  <c r="Y460" i="3"/>
  <c r="X460" i="3"/>
  <c r="W460" i="3"/>
  <c r="V460" i="3"/>
  <c r="AC459" i="3"/>
  <c r="AB459" i="3"/>
  <c r="AA459" i="3"/>
  <c r="Z459" i="3"/>
  <c r="Y459" i="3"/>
  <c r="X459" i="3"/>
  <c r="W459" i="3"/>
  <c r="V459" i="3"/>
  <c r="L458" i="3"/>
  <c r="L643" i="3" s="1"/>
  <c r="AC456" i="3"/>
  <c r="AB456" i="3"/>
  <c r="AA456" i="3"/>
  <c r="Z456" i="3"/>
  <c r="Y456" i="3"/>
  <c r="X456" i="3"/>
  <c r="V456" i="3"/>
  <c r="L456" i="3"/>
  <c r="L641" i="3" s="1"/>
  <c r="V641" i="3" s="1"/>
  <c r="AC455" i="3"/>
  <c r="AB455" i="3"/>
  <c r="AA455" i="3"/>
  <c r="Z455" i="3"/>
  <c r="Y455" i="3"/>
  <c r="X455" i="3"/>
  <c r="W455" i="3"/>
  <c r="V455" i="3"/>
  <c r="AC454" i="3"/>
  <c r="U454" i="3"/>
  <c r="T454" i="3"/>
  <c r="S454" i="3"/>
  <c r="R454" i="3"/>
  <c r="AA454" i="3" s="1"/>
  <c r="Q454" i="3"/>
  <c r="P454" i="3"/>
  <c r="O454" i="3"/>
  <c r="N454" i="3"/>
  <c r="M454" i="3"/>
  <c r="K454" i="3"/>
  <c r="J454" i="3"/>
  <c r="I454" i="3"/>
  <c r="H454" i="3"/>
  <c r="G454" i="3"/>
  <c r="F454" i="3"/>
  <c r="F425" i="3" s="1"/>
  <c r="E454" i="3"/>
  <c r="D454" i="3"/>
  <c r="AC453" i="3"/>
  <c r="AB453" i="3"/>
  <c r="AA453" i="3"/>
  <c r="Z453" i="3"/>
  <c r="Y453" i="3"/>
  <c r="X453" i="3"/>
  <c r="W453" i="3"/>
  <c r="V453" i="3"/>
  <c r="AC452" i="3"/>
  <c r="AB452" i="3"/>
  <c r="AA452" i="3"/>
  <c r="Z452" i="3"/>
  <c r="Y452" i="3"/>
  <c r="X452" i="3"/>
  <c r="W452" i="3"/>
  <c r="V452" i="3"/>
  <c r="AC451" i="3"/>
  <c r="AB451" i="3"/>
  <c r="AA451" i="3"/>
  <c r="Z451" i="3"/>
  <c r="Y451" i="3"/>
  <c r="X451" i="3"/>
  <c r="W451" i="3"/>
  <c r="V451" i="3"/>
  <c r="AC450" i="3"/>
  <c r="AB450" i="3"/>
  <c r="AA450" i="3"/>
  <c r="Z450" i="3"/>
  <c r="Y450" i="3"/>
  <c r="X450" i="3"/>
  <c r="W450" i="3"/>
  <c r="V450" i="3"/>
  <c r="AC449" i="3"/>
  <c r="AB449" i="3"/>
  <c r="AA449" i="3"/>
  <c r="Z449" i="3"/>
  <c r="Y449" i="3"/>
  <c r="X449" i="3"/>
  <c r="W449" i="3"/>
  <c r="V449" i="3"/>
  <c r="AC448" i="3"/>
  <c r="AB448" i="3"/>
  <c r="AA448" i="3"/>
  <c r="Z448" i="3"/>
  <c r="Y448" i="3"/>
  <c r="X448" i="3"/>
  <c r="W448" i="3"/>
  <c r="V448" i="3"/>
  <c r="AC447" i="3"/>
  <c r="AB447" i="3"/>
  <c r="AA447" i="3"/>
  <c r="Z447" i="3"/>
  <c r="Y447" i="3"/>
  <c r="X447" i="3"/>
  <c r="W447" i="3"/>
  <c r="V447" i="3"/>
  <c r="AC446" i="3"/>
  <c r="AB446" i="3"/>
  <c r="AA446" i="3"/>
  <c r="Z446" i="3"/>
  <c r="Y446" i="3"/>
  <c r="X446" i="3"/>
  <c r="W446" i="3"/>
  <c r="V446" i="3"/>
  <c r="AC445" i="3"/>
  <c r="AB445" i="3"/>
  <c r="AA445" i="3"/>
  <c r="Z445" i="3"/>
  <c r="Y445" i="3"/>
  <c r="X445" i="3"/>
  <c r="W445" i="3"/>
  <c r="V445" i="3"/>
  <c r="AC443" i="3"/>
  <c r="AB443" i="3"/>
  <c r="AA443" i="3"/>
  <c r="Z443" i="3"/>
  <c r="Y443" i="3"/>
  <c r="X443" i="3"/>
  <c r="W443" i="3"/>
  <c r="V443" i="3"/>
  <c r="AC442" i="3"/>
  <c r="AB442" i="3"/>
  <c r="AA442" i="3"/>
  <c r="Z442" i="3"/>
  <c r="Y442" i="3"/>
  <c r="X442" i="3"/>
  <c r="W442" i="3"/>
  <c r="V442" i="3"/>
  <c r="Y441" i="3"/>
  <c r="X441" i="3"/>
  <c r="L441" i="3"/>
  <c r="W441" i="3" s="1"/>
  <c r="AC440" i="3"/>
  <c r="AB440" i="3"/>
  <c r="AA440" i="3"/>
  <c r="Z440" i="3"/>
  <c r="Y440" i="3"/>
  <c r="X440" i="3"/>
  <c r="L440" i="3"/>
  <c r="V440" i="3" s="1"/>
  <c r="AC439" i="3"/>
  <c r="AB439" i="3"/>
  <c r="AA439" i="3"/>
  <c r="Z439" i="3"/>
  <c r="Y439" i="3"/>
  <c r="X439" i="3"/>
  <c r="L439" i="3"/>
  <c r="W439" i="3" s="1"/>
  <c r="AC438" i="3"/>
  <c r="AB438" i="3"/>
  <c r="AA438" i="3"/>
  <c r="Z438" i="3"/>
  <c r="Y438" i="3"/>
  <c r="X438" i="3"/>
  <c r="W438" i="3"/>
  <c r="V438" i="3"/>
  <c r="AC437" i="3"/>
  <c r="AB437" i="3"/>
  <c r="AA437" i="3"/>
  <c r="Z437" i="3"/>
  <c r="Y437" i="3"/>
  <c r="X437" i="3"/>
  <c r="W437" i="3"/>
  <c r="V437" i="3"/>
  <c r="AC436" i="3"/>
  <c r="AB436" i="3"/>
  <c r="AA436" i="3"/>
  <c r="Z436" i="3"/>
  <c r="Y436" i="3"/>
  <c r="X436" i="3"/>
  <c r="L436" i="3"/>
  <c r="W436" i="3" s="1"/>
  <c r="AC435" i="3"/>
  <c r="AB435" i="3"/>
  <c r="AA435" i="3"/>
  <c r="Z435" i="3"/>
  <c r="Y435" i="3"/>
  <c r="X435" i="3"/>
  <c r="W435" i="3"/>
  <c r="V435" i="3"/>
  <c r="AC434" i="3"/>
  <c r="AB434" i="3"/>
  <c r="AA434" i="3"/>
  <c r="Z434" i="3"/>
  <c r="Y434" i="3"/>
  <c r="X434" i="3"/>
  <c r="W434" i="3"/>
  <c r="V434" i="3"/>
  <c r="AC433" i="3"/>
  <c r="AB433" i="3"/>
  <c r="AA433" i="3"/>
  <c r="Z433" i="3"/>
  <c r="Y433" i="3"/>
  <c r="X433" i="3"/>
  <c r="W433" i="3"/>
  <c r="V433" i="3"/>
  <c r="AA432" i="3"/>
  <c r="U432" i="3"/>
  <c r="U425" i="3" s="1"/>
  <c r="T432" i="3"/>
  <c r="S432" i="3"/>
  <c r="R432" i="3"/>
  <c r="Q432" i="3"/>
  <c r="P432" i="3"/>
  <c r="O432" i="3"/>
  <c r="O425" i="3" s="1"/>
  <c r="N432" i="3"/>
  <c r="M432" i="3"/>
  <c r="K432" i="3"/>
  <c r="J432" i="3"/>
  <c r="I432" i="3"/>
  <c r="H432" i="3"/>
  <c r="G432" i="3"/>
  <c r="F432" i="3"/>
  <c r="E432" i="3"/>
  <c r="D432" i="3"/>
  <c r="AC431" i="3"/>
  <c r="AB431" i="3"/>
  <c r="AA431" i="3"/>
  <c r="Z431" i="3"/>
  <c r="Y431" i="3"/>
  <c r="X431" i="3"/>
  <c r="L431" i="3"/>
  <c r="AC430" i="3"/>
  <c r="AB430" i="3"/>
  <c r="AA430" i="3"/>
  <c r="Z430" i="3"/>
  <c r="Y430" i="3"/>
  <c r="X430" i="3"/>
  <c r="W430" i="3"/>
  <c r="V430" i="3"/>
  <c r="AC429" i="3"/>
  <c r="AB429" i="3"/>
  <c r="AA429" i="3"/>
  <c r="Z429" i="3"/>
  <c r="Y429" i="3"/>
  <c r="X429" i="3"/>
  <c r="W429" i="3"/>
  <c r="V429" i="3"/>
  <c r="AC428" i="3"/>
  <c r="AB428" i="3"/>
  <c r="AA428" i="3"/>
  <c r="Z428" i="3"/>
  <c r="Y428" i="3"/>
  <c r="X428" i="3"/>
  <c r="W428" i="3"/>
  <c r="V428" i="3"/>
  <c r="AC427" i="3"/>
  <c r="AB427" i="3"/>
  <c r="AA427" i="3"/>
  <c r="Z427" i="3"/>
  <c r="Y427" i="3"/>
  <c r="X427" i="3"/>
  <c r="W427" i="3"/>
  <c r="V427" i="3"/>
  <c r="AC426" i="3"/>
  <c r="AB426" i="3"/>
  <c r="AA426" i="3"/>
  <c r="Z426" i="3"/>
  <c r="Y426" i="3"/>
  <c r="X426" i="3"/>
  <c r="W426" i="3"/>
  <c r="V426" i="3"/>
  <c r="R425" i="3"/>
  <c r="P425" i="3"/>
  <c r="H425" i="3"/>
  <c r="AC423" i="3"/>
  <c r="AB423" i="3"/>
  <c r="AA423" i="3"/>
  <c r="Z423" i="3"/>
  <c r="Y423" i="3"/>
  <c r="X423" i="3"/>
  <c r="W423" i="3"/>
  <c r="V423" i="3"/>
  <c r="AC422" i="3"/>
  <c r="AB422" i="3"/>
  <c r="AA422" i="3"/>
  <c r="Z422" i="3"/>
  <c r="Y422" i="3"/>
  <c r="X422" i="3"/>
  <c r="W422" i="3"/>
  <c r="V422" i="3"/>
  <c r="AC421" i="3"/>
  <c r="AB421" i="3"/>
  <c r="AA421" i="3"/>
  <c r="Z421" i="3"/>
  <c r="Y421" i="3"/>
  <c r="X421" i="3"/>
  <c r="W421" i="3"/>
  <c r="V421" i="3"/>
  <c r="AC420" i="3"/>
  <c r="AB420" i="3"/>
  <c r="AA420" i="3"/>
  <c r="Z420" i="3"/>
  <c r="Y420" i="3"/>
  <c r="X420" i="3"/>
  <c r="W420" i="3"/>
  <c r="V420" i="3"/>
  <c r="W419" i="3"/>
  <c r="U419" i="3"/>
  <c r="T419" i="3"/>
  <c r="AB419" i="3" s="1"/>
  <c r="S419" i="3"/>
  <c r="R419" i="3"/>
  <c r="Z419" i="3" s="1"/>
  <c r="Q419" i="3"/>
  <c r="P419" i="3"/>
  <c r="O419" i="3"/>
  <c r="N419" i="3"/>
  <c r="M419" i="3"/>
  <c r="L419" i="3"/>
  <c r="K419" i="3"/>
  <c r="J419" i="3"/>
  <c r="I419" i="3"/>
  <c r="H419" i="3"/>
  <c r="G419" i="3"/>
  <c r="F419" i="3"/>
  <c r="E419" i="3"/>
  <c r="D419" i="3"/>
  <c r="AC418" i="3"/>
  <c r="AB418" i="3"/>
  <c r="AA418" i="3"/>
  <c r="Z418" i="3"/>
  <c r="Y418" i="3"/>
  <c r="X418" i="3"/>
  <c r="W418" i="3"/>
  <c r="V418" i="3"/>
  <c r="AC417" i="3"/>
  <c r="AB417" i="3"/>
  <c r="AA417" i="3"/>
  <c r="Z417" i="3"/>
  <c r="Y417" i="3"/>
  <c r="X417" i="3"/>
  <c r="W417" i="3"/>
  <c r="V417" i="3"/>
  <c r="AC416" i="3"/>
  <c r="AB416" i="3"/>
  <c r="AA416" i="3"/>
  <c r="Z416" i="3"/>
  <c r="Y416" i="3"/>
  <c r="X416" i="3"/>
  <c r="W416" i="3"/>
  <c r="V416" i="3"/>
  <c r="AC415" i="3"/>
  <c r="AB415" i="3"/>
  <c r="AA415" i="3"/>
  <c r="Z415" i="3"/>
  <c r="Y415" i="3"/>
  <c r="X415" i="3"/>
  <c r="W415" i="3"/>
  <c r="V415" i="3"/>
  <c r="AC414" i="3"/>
  <c r="AB414" i="3"/>
  <c r="AA414" i="3"/>
  <c r="Z414" i="3"/>
  <c r="Y414" i="3"/>
  <c r="X414" i="3"/>
  <c r="W414" i="3"/>
  <c r="V414" i="3"/>
  <c r="AC413" i="3"/>
  <c r="AB413" i="3"/>
  <c r="AA413" i="3"/>
  <c r="Z413" i="3"/>
  <c r="Y413" i="3"/>
  <c r="X413" i="3"/>
  <c r="W413" i="3"/>
  <c r="V413" i="3"/>
  <c r="AC412" i="3"/>
  <c r="AB412" i="3"/>
  <c r="AA412" i="3"/>
  <c r="Z412" i="3"/>
  <c r="Y412" i="3"/>
  <c r="X412" i="3"/>
  <c r="W412" i="3"/>
  <c r="V412" i="3"/>
  <c r="AC411" i="3"/>
  <c r="AB411" i="3"/>
  <c r="AA411" i="3"/>
  <c r="Z411" i="3"/>
  <c r="Y411" i="3"/>
  <c r="X411" i="3"/>
  <c r="W411" i="3"/>
  <c r="V411" i="3"/>
  <c r="AC410" i="3"/>
  <c r="AB410" i="3"/>
  <c r="AA410" i="3"/>
  <c r="Z410" i="3"/>
  <c r="Y410" i="3"/>
  <c r="X410" i="3"/>
  <c r="W410" i="3"/>
  <c r="V410" i="3"/>
  <c r="U409" i="3"/>
  <c r="T409" i="3"/>
  <c r="S409" i="3"/>
  <c r="R409" i="3"/>
  <c r="Q409" i="3"/>
  <c r="P409" i="3"/>
  <c r="O409" i="3"/>
  <c r="N409" i="3"/>
  <c r="M409" i="3"/>
  <c r="L409" i="3"/>
  <c r="K409" i="3"/>
  <c r="J409" i="3"/>
  <c r="I409" i="3"/>
  <c r="H409" i="3"/>
  <c r="G409" i="3"/>
  <c r="F409" i="3"/>
  <c r="E409" i="3"/>
  <c r="D409" i="3"/>
  <c r="AC408" i="3"/>
  <c r="AB408" i="3"/>
  <c r="AA408" i="3"/>
  <c r="Z408" i="3"/>
  <c r="Y408" i="3"/>
  <c r="X408" i="3"/>
  <c r="W408" i="3"/>
  <c r="V408" i="3"/>
  <c r="AC407" i="3"/>
  <c r="AB407" i="3"/>
  <c r="AA407" i="3"/>
  <c r="Z407" i="3"/>
  <c r="Y407" i="3"/>
  <c r="X407" i="3"/>
  <c r="W407" i="3"/>
  <c r="V407" i="3"/>
  <c r="AC405" i="3"/>
  <c r="AB405" i="3"/>
  <c r="AA405" i="3"/>
  <c r="Z405" i="3"/>
  <c r="Y405" i="3"/>
  <c r="X405" i="3"/>
  <c r="W405" i="3"/>
  <c r="V405" i="3"/>
  <c r="AC404" i="3"/>
  <c r="AB404" i="3"/>
  <c r="AA404" i="3"/>
  <c r="Z404" i="3"/>
  <c r="Y404" i="3"/>
  <c r="X404" i="3"/>
  <c r="W404" i="3"/>
  <c r="V404" i="3"/>
  <c r="AC403" i="3"/>
  <c r="AB403" i="3"/>
  <c r="AA403" i="3"/>
  <c r="Z403" i="3"/>
  <c r="Y403" i="3"/>
  <c r="X403" i="3"/>
  <c r="W403" i="3"/>
  <c r="V403" i="3"/>
  <c r="AC402" i="3"/>
  <c r="AB402" i="3"/>
  <c r="AA402" i="3"/>
  <c r="Z402" i="3"/>
  <c r="Y402" i="3"/>
  <c r="X402" i="3"/>
  <c r="W402" i="3"/>
  <c r="V402" i="3"/>
  <c r="AC401" i="3"/>
  <c r="AB401" i="3"/>
  <c r="AA401" i="3"/>
  <c r="Z401" i="3"/>
  <c r="Y401" i="3"/>
  <c r="X401" i="3"/>
  <c r="W401" i="3"/>
  <c r="V401" i="3"/>
  <c r="AC400" i="3"/>
  <c r="AB400" i="3"/>
  <c r="AA400" i="3"/>
  <c r="Z400" i="3"/>
  <c r="Y400" i="3"/>
  <c r="X400" i="3"/>
  <c r="W400" i="3"/>
  <c r="V400" i="3"/>
  <c r="AC399" i="3"/>
  <c r="AB399" i="3"/>
  <c r="AA399" i="3"/>
  <c r="Z399" i="3"/>
  <c r="Y399" i="3"/>
  <c r="X399" i="3"/>
  <c r="W399" i="3"/>
  <c r="V399" i="3"/>
  <c r="AC398" i="3"/>
  <c r="AB398" i="3"/>
  <c r="AA398" i="3"/>
  <c r="Z398" i="3"/>
  <c r="Y398" i="3"/>
  <c r="X398" i="3"/>
  <c r="W398" i="3"/>
  <c r="V398" i="3"/>
  <c r="U397" i="3"/>
  <c r="T397" i="3"/>
  <c r="S397" i="3"/>
  <c r="R397" i="3"/>
  <c r="Q397" i="3"/>
  <c r="Q390" i="3" s="1"/>
  <c r="P397" i="3"/>
  <c r="O397" i="3"/>
  <c r="N397" i="3"/>
  <c r="M397" i="3"/>
  <c r="L397" i="3"/>
  <c r="L390" i="3" s="1"/>
  <c r="K397" i="3"/>
  <c r="J397" i="3"/>
  <c r="I397" i="3"/>
  <c r="H397" i="3"/>
  <c r="G397" i="3"/>
  <c r="F397" i="3"/>
  <c r="E397" i="3"/>
  <c r="D397" i="3"/>
  <c r="AC396" i="3"/>
  <c r="AB396" i="3"/>
  <c r="AA396" i="3"/>
  <c r="Z396" i="3"/>
  <c r="Y396" i="3"/>
  <c r="X396" i="3"/>
  <c r="W396" i="3"/>
  <c r="V396" i="3"/>
  <c r="AC395" i="3"/>
  <c r="AB395" i="3"/>
  <c r="AA395" i="3"/>
  <c r="Z395" i="3"/>
  <c r="Y395" i="3"/>
  <c r="X395" i="3"/>
  <c r="W395" i="3"/>
  <c r="V395" i="3"/>
  <c r="AC394" i="3"/>
  <c r="AB394" i="3"/>
  <c r="AA394" i="3"/>
  <c r="Z394" i="3"/>
  <c r="Y394" i="3"/>
  <c r="X394" i="3"/>
  <c r="W394" i="3"/>
  <c r="V394" i="3"/>
  <c r="AC393" i="3"/>
  <c r="AB393" i="3"/>
  <c r="AA393" i="3"/>
  <c r="Z393" i="3"/>
  <c r="Y393" i="3"/>
  <c r="X393" i="3"/>
  <c r="W393" i="3"/>
  <c r="V393" i="3"/>
  <c r="AC392" i="3"/>
  <c r="AB392" i="3"/>
  <c r="AA392" i="3"/>
  <c r="Z392" i="3"/>
  <c r="Y392" i="3"/>
  <c r="X392" i="3"/>
  <c r="W392" i="3"/>
  <c r="V392" i="3"/>
  <c r="AC391" i="3"/>
  <c r="AB391" i="3"/>
  <c r="AA391" i="3"/>
  <c r="Z391" i="3"/>
  <c r="Y391" i="3"/>
  <c r="X391" i="3"/>
  <c r="W391" i="3"/>
  <c r="V391" i="3"/>
  <c r="F390" i="3"/>
  <c r="AC388" i="3"/>
  <c r="AB388" i="3"/>
  <c r="AA388" i="3"/>
  <c r="Z388" i="3"/>
  <c r="Y388" i="3"/>
  <c r="X388" i="3"/>
  <c r="W388" i="3"/>
  <c r="V388" i="3"/>
  <c r="AC387" i="3"/>
  <c r="AB387" i="3"/>
  <c r="AA387" i="3"/>
  <c r="Z387" i="3"/>
  <c r="Y387" i="3"/>
  <c r="X387" i="3"/>
  <c r="W387" i="3"/>
  <c r="V387" i="3"/>
  <c r="AC386" i="3"/>
  <c r="AB386" i="3"/>
  <c r="AA386" i="3"/>
  <c r="Z386" i="3"/>
  <c r="Y386" i="3"/>
  <c r="X386" i="3"/>
  <c r="W386" i="3"/>
  <c r="V386" i="3"/>
  <c r="AC385" i="3"/>
  <c r="AB385" i="3"/>
  <c r="AA385" i="3"/>
  <c r="Z385" i="3"/>
  <c r="Y385" i="3"/>
  <c r="X385" i="3"/>
  <c r="W385" i="3"/>
  <c r="V385" i="3"/>
  <c r="U384" i="3"/>
  <c r="T384" i="3"/>
  <c r="S384" i="3"/>
  <c r="R384" i="3"/>
  <c r="Z384" i="3" s="1"/>
  <c r="Q384" i="3"/>
  <c r="P384" i="3"/>
  <c r="O384" i="3"/>
  <c r="N384" i="3"/>
  <c r="M384" i="3"/>
  <c r="L384" i="3"/>
  <c r="K384" i="3"/>
  <c r="J384" i="3"/>
  <c r="I384" i="3"/>
  <c r="H384" i="3"/>
  <c r="G384" i="3"/>
  <c r="F384" i="3"/>
  <c r="E384" i="3"/>
  <c r="D384" i="3"/>
  <c r="AC383" i="3"/>
  <c r="AB383" i="3"/>
  <c r="AA383" i="3"/>
  <c r="Z383" i="3"/>
  <c r="Y383" i="3"/>
  <c r="X383" i="3"/>
  <c r="W383" i="3"/>
  <c r="V383" i="3"/>
  <c r="AC382" i="3"/>
  <c r="AB382" i="3"/>
  <c r="AA382" i="3"/>
  <c r="Z382" i="3"/>
  <c r="Y382" i="3"/>
  <c r="X382" i="3"/>
  <c r="W382" i="3"/>
  <c r="V382" i="3"/>
  <c r="AC381" i="3"/>
  <c r="AB381" i="3"/>
  <c r="AA381" i="3"/>
  <c r="Z381" i="3"/>
  <c r="Y381" i="3"/>
  <c r="X381" i="3"/>
  <c r="W381" i="3"/>
  <c r="V381" i="3"/>
  <c r="AC380" i="3"/>
  <c r="AB380" i="3"/>
  <c r="AA380" i="3"/>
  <c r="Z380" i="3"/>
  <c r="Y380" i="3"/>
  <c r="X380" i="3"/>
  <c r="W380" i="3"/>
  <c r="V380" i="3"/>
  <c r="AC379" i="3"/>
  <c r="AB379" i="3"/>
  <c r="AA379" i="3"/>
  <c r="Z379" i="3"/>
  <c r="Y379" i="3"/>
  <c r="X379" i="3"/>
  <c r="W379" i="3"/>
  <c r="V379" i="3"/>
  <c r="AC378" i="3"/>
  <c r="AB378" i="3"/>
  <c r="AA378" i="3"/>
  <c r="Z378" i="3"/>
  <c r="Y378" i="3"/>
  <c r="X378" i="3"/>
  <c r="W378" i="3"/>
  <c r="V378" i="3"/>
  <c r="AC377" i="3"/>
  <c r="AB377" i="3"/>
  <c r="AA377" i="3"/>
  <c r="Z377" i="3"/>
  <c r="Y377" i="3"/>
  <c r="X377" i="3"/>
  <c r="W377" i="3"/>
  <c r="V377" i="3"/>
  <c r="AC376" i="3"/>
  <c r="AB376" i="3"/>
  <c r="AA376" i="3"/>
  <c r="Z376" i="3"/>
  <c r="Y376" i="3"/>
  <c r="X376" i="3"/>
  <c r="W376" i="3"/>
  <c r="V376" i="3"/>
  <c r="AC375" i="3"/>
  <c r="AB375" i="3"/>
  <c r="AA375" i="3"/>
  <c r="Z375" i="3"/>
  <c r="Y375" i="3"/>
  <c r="X375" i="3"/>
  <c r="W375" i="3"/>
  <c r="V375" i="3"/>
  <c r="U374" i="3"/>
  <c r="T374" i="3"/>
  <c r="S374" i="3"/>
  <c r="R374" i="3"/>
  <c r="Q374" i="3"/>
  <c r="P374" i="3"/>
  <c r="P356" i="3" s="1"/>
  <c r="O374" i="3"/>
  <c r="N374" i="3"/>
  <c r="M374" i="3"/>
  <c r="L374" i="3"/>
  <c r="K374" i="3"/>
  <c r="J374" i="3"/>
  <c r="I374" i="3"/>
  <c r="H374" i="3"/>
  <c r="G374" i="3"/>
  <c r="F374" i="3"/>
  <c r="E374" i="3"/>
  <c r="D374" i="3"/>
  <c r="D356" i="3" s="1"/>
  <c r="AC373" i="3"/>
  <c r="AB373" i="3"/>
  <c r="AA373" i="3"/>
  <c r="Z373" i="3"/>
  <c r="Y373" i="3"/>
  <c r="X373" i="3"/>
  <c r="W373" i="3"/>
  <c r="V373" i="3"/>
  <c r="AC372" i="3"/>
  <c r="AB372" i="3"/>
  <c r="AA372" i="3"/>
  <c r="Z372" i="3"/>
  <c r="Y372" i="3"/>
  <c r="X372" i="3"/>
  <c r="W372" i="3"/>
  <c r="V372" i="3"/>
  <c r="AC371" i="3"/>
  <c r="AB371" i="3"/>
  <c r="AA371" i="3"/>
  <c r="Z371" i="3"/>
  <c r="Y371" i="3"/>
  <c r="X371" i="3"/>
  <c r="W371" i="3"/>
  <c r="V371" i="3"/>
  <c r="AC370" i="3"/>
  <c r="AB370" i="3"/>
  <c r="AA370" i="3"/>
  <c r="Z370" i="3"/>
  <c r="Y370" i="3"/>
  <c r="X370" i="3"/>
  <c r="W370" i="3"/>
  <c r="V370" i="3"/>
  <c r="AC369" i="3"/>
  <c r="AB369" i="3"/>
  <c r="AA369" i="3"/>
  <c r="Z369" i="3"/>
  <c r="Y369" i="3"/>
  <c r="X369" i="3"/>
  <c r="W369" i="3"/>
  <c r="V369" i="3"/>
  <c r="AC368" i="3"/>
  <c r="AB368" i="3"/>
  <c r="AA368" i="3"/>
  <c r="Z368" i="3"/>
  <c r="Y368" i="3"/>
  <c r="X368" i="3"/>
  <c r="W368" i="3"/>
  <c r="V368" i="3"/>
  <c r="AC367" i="3"/>
  <c r="AB367" i="3"/>
  <c r="AA367" i="3"/>
  <c r="Z367" i="3"/>
  <c r="Y367" i="3"/>
  <c r="X367" i="3"/>
  <c r="W367" i="3"/>
  <c r="V367" i="3"/>
  <c r="AC366" i="3"/>
  <c r="AB366" i="3"/>
  <c r="AA366" i="3"/>
  <c r="Z366" i="3"/>
  <c r="Y366" i="3"/>
  <c r="X366" i="3"/>
  <c r="W366" i="3"/>
  <c r="V366" i="3"/>
  <c r="AC365" i="3"/>
  <c r="AB365" i="3"/>
  <c r="AA365" i="3"/>
  <c r="Z365" i="3"/>
  <c r="Y365" i="3"/>
  <c r="X365" i="3"/>
  <c r="W365" i="3"/>
  <c r="V365" i="3"/>
  <c r="AC364" i="3"/>
  <c r="AB364" i="3"/>
  <c r="AA364" i="3"/>
  <c r="Z364" i="3"/>
  <c r="Y364" i="3"/>
  <c r="X364" i="3"/>
  <c r="W364" i="3"/>
  <c r="V364" i="3"/>
  <c r="U363" i="3"/>
  <c r="T363" i="3"/>
  <c r="AC363" i="3" s="1"/>
  <c r="S363" i="3"/>
  <c r="R363" i="3"/>
  <c r="Q363" i="3"/>
  <c r="P363" i="3"/>
  <c r="O363" i="3"/>
  <c r="N363" i="3"/>
  <c r="M363" i="3"/>
  <c r="L363" i="3"/>
  <c r="K363" i="3"/>
  <c r="J363" i="3"/>
  <c r="I363" i="3"/>
  <c r="I356" i="3" s="1"/>
  <c r="H363" i="3"/>
  <c r="G363" i="3"/>
  <c r="F363" i="3"/>
  <c r="E363" i="3"/>
  <c r="D363" i="3"/>
  <c r="AC362" i="3"/>
  <c r="AB362" i="3"/>
  <c r="AA362" i="3"/>
  <c r="Z362" i="3"/>
  <c r="Y362" i="3"/>
  <c r="X362" i="3"/>
  <c r="W362" i="3"/>
  <c r="V362" i="3"/>
  <c r="AC361" i="3"/>
  <c r="AB361" i="3"/>
  <c r="AA361" i="3"/>
  <c r="Z361" i="3"/>
  <c r="Y361" i="3"/>
  <c r="X361" i="3"/>
  <c r="W361" i="3"/>
  <c r="V361" i="3"/>
  <c r="AC360" i="3"/>
  <c r="AB360" i="3"/>
  <c r="AA360" i="3"/>
  <c r="Z360" i="3"/>
  <c r="Y360" i="3"/>
  <c r="X360" i="3"/>
  <c r="W360" i="3"/>
  <c r="V360" i="3"/>
  <c r="AC359" i="3"/>
  <c r="AB359" i="3"/>
  <c r="AA359" i="3"/>
  <c r="Z359" i="3"/>
  <c r="Y359" i="3"/>
  <c r="X359" i="3"/>
  <c r="W359" i="3"/>
  <c r="V359" i="3"/>
  <c r="AC358" i="3"/>
  <c r="AB358" i="3"/>
  <c r="AA358" i="3"/>
  <c r="Z358" i="3"/>
  <c r="Y358" i="3"/>
  <c r="X358" i="3"/>
  <c r="W358" i="3"/>
  <c r="V358" i="3"/>
  <c r="AC357" i="3"/>
  <c r="AB357" i="3"/>
  <c r="AA357" i="3"/>
  <c r="Z357" i="3"/>
  <c r="Y357" i="3"/>
  <c r="X357" i="3"/>
  <c r="W357" i="3"/>
  <c r="V357" i="3"/>
  <c r="U356" i="3"/>
  <c r="J356" i="3"/>
  <c r="V353" i="3"/>
  <c r="U353" i="3"/>
  <c r="U50" i="3" s="1"/>
  <c r="T353" i="3"/>
  <c r="AB353" i="3" s="1"/>
  <c r="S353" i="3"/>
  <c r="R353" i="3"/>
  <c r="Q353" i="3"/>
  <c r="P353" i="3"/>
  <c r="O353" i="3"/>
  <c r="O50" i="3" s="1"/>
  <c r="N353" i="3"/>
  <c r="M353" i="3"/>
  <c r="L353" i="3"/>
  <c r="K353" i="3"/>
  <c r="J353" i="3"/>
  <c r="I353" i="3"/>
  <c r="I50" i="3" s="1"/>
  <c r="H353" i="3"/>
  <c r="G353" i="3"/>
  <c r="F353" i="3"/>
  <c r="E353" i="3"/>
  <c r="D353" i="3"/>
  <c r="U352" i="3"/>
  <c r="T352" i="3"/>
  <c r="S352" i="3"/>
  <c r="R352" i="3"/>
  <c r="Q352" i="3"/>
  <c r="P352" i="3"/>
  <c r="O352" i="3"/>
  <c r="N352" i="3"/>
  <c r="M352" i="3"/>
  <c r="K352" i="3"/>
  <c r="J352" i="3"/>
  <c r="I352" i="3"/>
  <c r="H352" i="3"/>
  <c r="G352" i="3"/>
  <c r="F352" i="3"/>
  <c r="E352" i="3"/>
  <c r="D352" i="3"/>
  <c r="U351" i="3"/>
  <c r="U48" i="3" s="1"/>
  <c r="T351" i="3"/>
  <c r="S351" i="3"/>
  <c r="R351" i="3"/>
  <c r="Q351" i="3"/>
  <c r="P351" i="3"/>
  <c r="O351" i="3"/>
  <c r="O350" i="3" s="1"/>
  <c r="N351" i="3"/>
  <c r="Y351" i="3" s="1"/>
  <c r="M351" i="3"/>
  <c r="L351" i="3"/>
  <c r="K351" i="3"/>
  <c r="J351" i="3"/>
  <c r="I351" i="3"/>
  <c r="I48" i="3" s="1"/>
  <c r="H351" i="3"/>
  <c r="H350" i="3" s="1"/>
  <c r="G351" i="3"/>
  <c r="F351" i="3"/>
  <c r="E351" i="3"/>
  <c r="D351" i="3"/>
  <c r="U350" i="3"/>
  <c r="Y349" i="3"/>
  <c r="U349" i="3"/>
  <c r="T349" i="3"/>
  <c r="S349" i="3"/>
  <c r="R349" i="3"/>
  <c r="AA349" i="3" s="1"/>
  <c r="Q349" i="3"/>
  <c r="Q46" i="3" s="1"/>
  <c r="P349" i="3"/>
  <c r="O349" i="3"/>
  <c r="N349" i="3"/>
  <c r="M349" i="3"/>
  <c r="L349" i="3"/>
  <c r="K349" i="3"/>
  <c r="K46" i="3" s="1"/>
  <c r="J349" i="3"/>
  <c r="I349" i="3"/>
  <c r="H349" i="3"/>
  <c r="G349" i="3"/>
  <c r="F349" i="3"/>
  <c r="E349" i="3"/>
  <c r="E46" i="3" s="1"/>
  <c r="D349" i="3"/>
  <c r="U348" i="3"/>
  <c r="T348" i="3"/>
  <c r="S348" i="3"/>
  <c r="R348" i="3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U347" i="3"/>
  <c r="T347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U346" i="3"/>
  <c r="T346" i="3"/>
  <c r="S346" i="3"/>
  <c r="S42" i="3" s="1"/>
  <c r="R346" i="3"/>
  <c r="Q346" i="3"/>
  <c r="P346" i="3"/>
  <c r="O346" i="3"/>
  <c r="N346" i="3"/>
  <c r="M346" i="3"/>
  <c r="M42" i="3" s="1"/>
  <c r="L346" i="3"/>
  <c r="W346" i="3" s="1"/>
  <c r="K346" i="3"/>
  <c r="J346" i="3"/>
  <c r="I346" i="3"/>
  <c r="H346" i="3"/>
  <c r="G346" i="3"/>
  <c r="G42" i="3" s="1"/>
  <c r="F346" i="3"/>
  <c r="E346" i="3"/>
  <c r="D346" i="3"/>
  <c r="W345" i="3"/>
  <c r="V345" i="3"/>
  <c r="U345" i="3"/>
  <c r="U41" i="3" s="1"/>
  <c r="T345" i="3"/>
  <c r="AB345" i="3" s="1"/>
  <c r="S345" i="3"/>
  <c r="R345" i="3"/>
  <c r="Q345" i="3"/>
  <c r="P345" i="3"/>
  <c r="O345" i="3"/>
  <c r="O41" i="3" s="1"/>
  <c r="N345" i="3"/>
  <c r="M345" i="3"/>
  <c r="L345" i="3"/>
  <c r="K345" i="3"/>
  <c r="J345" i="3"/>
  <c r="I345" i="3"/>
  <c r="I41" i="3" s="1"/>
  <c r="H345" i="3"/>
  <c r="G345" i="3"/>
  <c r="F345" i="3"/>
  <c r="E345" i="3"/>
  <c r="D345" i="3"/>
  <c r="Y344" i="3"/>
  <c r="U344" i="3"/>
  <c r="T344" i="3"/>
  <c r="S344" i="3"/>
  <c r="R344" i="3"/>
  <c r="Q344" i="3"/>
  <c r="Q40" i="3" s="1"/>
  <c r="P344" i="3"/>
  <c r="O344" i="3"/>
  <c r="N344" i="3"/>
  <c r="M344" i="3"/>
  <c r="L344" i="3"/>
  <c r="K344" i="3"/>
  <c r="K40" i="3" s="1"/>
  <c r="J344" i="3"/>
  <c r="I344" i="3"/>
  <c r="H344" i="3"/>
  <c r="G344" i="3"/>
  <c r="F344" i="3"/>
  <c r="F40" i="3" s="1"/>
  <c r="E344" i="3"/>
  <c r="E40" i="3" s="1"/>
  <c r="D344" i="3"/>
  <c r="W343" i="3"/>
  <c r="U343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U342" i="3"/>
  <c r="U38" i="3" s="1"/>
  <c r="T342" i="3"/>
  <c r="S342" i="3"/>
  <c r="R342" i="3"/>
  <c r="Q342" i="3"/>
  <c r="P342" i="3"/>
  <c r="O342" i="3"/>
  <c r="O38" i="3" s="1"/>
  <c r="N342" i="3"/>
  <c r="M342" i="3"/>
  <c r="L342" i="3"/>
  <c r="W342" i="3" s="1"/>
  <c r="K342" i="3"/>
  <c r="J342" i="3"/>
  <c r="I342" i="3"/>
  <c r="I38" i="3" s="1"/>
  <c r="H342" i="3"/>
  <c r="H38" i="3" s="1"/>
  <c r="G342" i="3"/>
  <c r="F342" i="3"/>
  <c r="E342" i="3"/>
  <c r="D342" i="3"/>
  <c r="U341" i="3"/>
  <c r="T341" i="3"/>
  <c r="S341" i="3"/>
  <c r="R341" i="3"/>
  <c r="Q341" i="3"/>
  <c r="Q37" i="3" s="1"/>
  <c r="P341" i="3"/>
  <c r="O341" i="3"/>
  <c r="N341" i="3"/>
  <c r="M341" i="3"/>
  <c r="L341" i="3"/>
  <c r="K341" i="3"/>
  <c r="K37" i="3" s="1"/>
  <c r="J341" i="3"/>
  <c r="I341" i="3"/>
  <c r="H341" i="3"/>
  <c r="G341" i="3"/>
  <c r="F341" i="3"/>
  <c r="E341" i="3"/>
  <c r="E37" i="3" s="1"/>
  <c r="D341" i="3"/>
  <c r="W340" i="3"/>
  <c r="U340" i="3"/>
  <c r="T340" i="3"/>
  <c r="AC340" i="3" s="1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V339" i="3"/>
  <c r="U339" i="3"/>
  <c r="T339" i="3"/>
  <c r="S339" i="3"/>
  <c r="R339" i="3"/>
  <c r="AB339" i="3" s="1"/>
  <c r="Q339" i="3"/>
  <c r="P339" i="3"/>
  <c r="P337" i="3" s="1"/>
  <c r="O339" i="3"/>
  <c r="N339" i="3"/>
  <c r="M339" i="3"/>
  <c r="L339" i="3"/>
  <c r="W339" i="3" s="1"/>
  <c r="K339" i="3"/>
  <c r="J339" i="3"/>
  <c r="J337" i="3" s="1"/>
  <c r="I339" i="3"/>
  <c r="H339" i="3"/>
  <c r="G339" i="3"/>
  <c r="F339" i="3"/>
  <c r="E339" i="3"/>
  <c r="D339" i="3"/>
  <c r="D337" i="3" s="1"/>
  <c r="U338" i="3"/>
  <c r="T338" i="3"/>
  <c r="S338" i="3"/>
  <c r="R338" i="3"/>
  <c r="Q338" i="3"/>
  <c r="P338" i="3"/>
  <c r="O338" i="3"/>
  <c r="N338" i="3"/>
  <c r="Y338" i="3" s="1"/>
  <c r="M338" i="3"/>
  <c r="L338" i="3"/>
  <c r="K338" i="3"/>
  <c r="K337" i="3" s="1"/>
  <c r="J338" i="3"/>
  <c r="I338" i="3"/>
  <c r="H338" i="3"/>
  <c r="G338" i="3"/>
  <c r="F338" i="3"/>
  <c r="E338" i="3"/>
  <c r="D338" i="3"/>
  <c r="W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U335" i="3"/>
  <c r="T335" i="3"/>
  <c r="AC335" i="3" s="1"/>
  <c r="S335" i="3"/>
  <c r="R335" i="3"/>
  <c r="Q335" i="3"/>
  <c r="P335" i="3"/>
  <c r="O335" i="3"/>
  <c r="N335" i="3"/>
  <c r="AA335" i="3" s="1"/>
  <c r="M335" i="3"/>
  <c r="L335" i="3"/>
  <c r="K335" i="3"/>
  <c r="J335" i="3"/>
  <c r="I335" i="3"/>
  <c r="H335" i="3"/>
  <c r="Y335" i="3" s="1"/>
  <c r="G335" i="3"/>
  <c r="F335" i="3"/>
  <c r="E335" i="3"/>
  <c r="D335" i="3"/>
  <c r="Y334" i="3"/>
  <c r="W334" i="3"/>
  <c r="U334" i="3"/>
  <c r="T334" i="3"/>
  <c r="S334" i="3"/>
  <c r="R334" i="3"/>
  <c r="AA334" i="3" s="1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U333" i="3"/>
  <c r="T333" i="3"/>
  <c r="S333" i="3"/>
  <c r="R333" i="3"/>
  <c r="Q333" i="3"/>
  <c r="P333" i="3"/>
  <c r="O333" i="3"/>
  <c r="N333" i="3"/>
  <c r="M333" i="3"/>
  <c r="K333" i="3"/>
  <c r="J333" i="3"/>
  <c r="I333" i="3"/>
  <c r="H333" i="3"/>
  <c r="G333" i="3"/>
  <c r="F333" i="3"/>
  <c r="E333" i="3"/>
  <c r="D333" i="3"/>
  <c r="U332" i="3"/>
  <c r="T332" i="3"/>
  <c r="S332" i="3"/>
  <c r="R332" i="3"/>
  <c r="Z332" i="3" s="1"/>
  <c r="Q332" i="3"/>
  <c r="P332" i="3"/>
  <c r="O332" i="3"/>
  <c r="N332" i="3"/>
  <c r="M332" i="3"/>
  <c r="L332" i="3"/>
  <c r="K332" i="3"/>
  <c r="J332" i="3"/>
  <c r="I332" i="3"/>
  <c r="H332" i="3"/>
  <c r="G332" i="3"/>
  <c r="F332" i="3"/>
  <c r="W332" i="3" s="1"/>
  <c r="E332" i="3"/>
  <c r="D332" i="3"/>
  <c r="U331" i="3"/>
  <c r="T331" i="3"/>
  <c r="AC331" i="3" s="1"/>
  <c r="S331" i="3"/>
  <c r="R331" i="3"/>
  <c r="AA331" i="3" s="1"/>
  <c r="Q331" i="3"/>
  <c r="P331" i="3"/>
  <c r="O331" i="3"/>
  <c r="N331" i="3"/>
  <c r="M331" i="3"/>
  <c r="L331" i="3"/>
  <c r="W331" i="3" s="1"/>
  <c r="K331" i="3"/>
  <c r="J331" i="3"/>
  <c r="I331" i="3"/>
  <c r="H331" i="3"/>
  <c r="G331" i="3"/>
  <c r="F331" i="3"/>
  <c r="E331" i="3"/>
  <c r="D331" i="3"/>
  <c r="U330" i="3"/>
  <c r="T330" i="3"/>
  <c r="S330" i="3"/>
  <c r="S26" i="3" s="1"/>
  <c r="R330" i="3"/>
  <c r="Q330" i="3"/>
  <c r="P330" i="3"/>
  <c r="O330" i="3"/>
  <c r="N330" i="3"/>
  <c r="M330" i="3"/>
  <c r="M26" i="3" s="1"/>
  <c r="L330" i="3"/>
  <c r="K330" i="3"/>
  <c r="J330" i="3"/>
  <c r="I330" i="3"/>
  <c r="H330" i="3"/>
  <c r="G330" i="3"/>
  <c r="G26" i="3" s="1"/>
  <c r="F330" i="3"/>
  <c r="E330" i="3"/>
  <c r="D330" i="3"/>
  <c r="AB329" i="3"/>
  <c r="U329" i="3"/>
  <c r="T329" i="3"/>
  <c r="AC329" i="3" s="1"/>
  <c r="S329" i="3"/>
  <c r="R329" i="3"/>
  <c r="Q329" i="3"/>
  <c r="Q25" i="3" s="1"/>
  <c r="P329" i="3"/>
  <c r="O329" i="3"/>
  <c r="N329" i="3"/>
  <c r="AA329" i="3" s="1"/>
  <c r="M329" i="3"/>
  <c r="L329" i="3"/>
  <c r="K329" i="3"/>
  <c r="K25" i="3" s="1"/>
  <c r="J329" i="3"/>
  <c r="I329" i="3"/>
  <c r="G329" i="3"/>
  <c r="E329" i="3"/>
  <c r="U328" i="3"/>
  <c r="T328" i="3"/>
  <c r="S328" i="3"/>
  <c r="R328" i="3"/>
  <c r="AA328" i="3" s="1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U327" i="3"/>
  <c r="T327" i="3"/>
  <c r="S327" i="3"/>
  <c r="R327" i="3"/>
  <c r="Q327" i="3"/>
  <c r="P327" i="3"/>
  <c r="O327" i="3"/>
  <c r="N327" i="3"/>
  <c r="Y327" i="3" s="1"/>
  <c r="M327" i="3"/>
  <c r="L327" i="3"/>
  <c r="K327" i="3"/>
  <c r="J327" i="3"/>
  <c r="I327" i="3"/>
  <c r="H327" i="3"/>
  <c r="G327" i="3"/>
  <c r="F327" i="3"/>
  <c r="E327" i="3"/>
  <c r="D327" i="3"/>
  <c r="U326" i="3"/>
  <c r="T326" i="3"/>
  <c r="AC326" i="3" s="1"/>
  <c r="S326" i="3"/>
  <c r="R326" i="3"/>
  <c r="Q326" i="3"/>
  <c r="P326" i="3"/>
  <c r="O326" i="3"/>
  <c r="N326" i="3"/>
  <c r="AA326" i="3" s="1"/>
  <c r="M326" i="3"/>
  <c r="L326" i="3"/>
  <c r="K326" i="3"/>
  <c r="J326" i="3"/>
  <c r="I326" i="3"/>
  <c r="H326" i="3"/>
  <c r="Y326" i="3" s="1"/>
  <c r="G326" i="3"/>
  <c r="F326" i="3"/>
  <c r="E326" i="3"/>
  <c r="D326" i="3"/>
  <c r="U324" i="3"/>
  <c r="T324" i="3"/>
  <c r="S324" i="3"/>
  <c r="R324" i="3"/>
  <c r="Q324" i="3"/>
  <c r="P324" i="3"/>
  <c r="O324" i="3"/>
  <c r="N324" i="3"/>
  <c r="M324" i="3"/>
  <c r="K324" i="3"/>
  <c r="J324" i="3"/>
  <c r="I324" i="3"/>
  <c r="H324" i="3"/>
  <c r="G324" i="3"/>
  <c r="F324" i="3"/>
  <c r="E324" i="3"/>
  <c r="D324" i="3"/>
  <c r="V323" i="3"/>
  <c r="U323" i="3"/>
  <c r="T323" i="3"/>
  <c r="AC323" i="3" s="1"/>
  <c r="S323" i="3"/>
  <c r="R323" i="3"/>
  <c r="Q323" i="3"/>
  <c r="P323" i="3"/>
  <c r="O323" i="3"/>
  <c r="N323" i="3"/>
  <c r="M323" i="3"/>
  <c r="L323" i="3"/>
  <c r="K323" i="3"/>
  <c r="J323" i="3"/>
  <c r="I323" i="3"/>
  <c r="H323" i="3"/>
  <c r="Y323" i="3" s="1"/>
  <c r="G323" i="3"/>
  <c r="F323" i="3"/>
  <c r="E323" i="3"/>
  <c r="D323" i="3"/>
  <c r="X322" i="3"/>
  <c r="U322" i="3"/>
  <c r="T322" i="3"/>
  <c r="S322" i="3"/>
  <c r="R322" i="3"/>
  <c r="AC322" i="3" s="1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U320" i="3"/>
  <c r="T320" i="3"/>
  <c r="S320" i="3"/>
  <c r="R320" i="3"/>
  <c r="Z320" i="3" s="1"/>
  <c r="Q320" i="3"/>
  <c r="P320" i="3"/>
  <c r="O320" i="3"/>
  <c r="N320" i="3"/>
  <c r="M320" i="3"/>
  <c r="K320" i="3"/>
  <c r="J320" i="3"/>
  <c r="I320" i="3"/>
  <c r="H320" i="3"/>
  <c r="G320" i="3"/>
  <c r="E320" i="3"/>
  <c r="D320" i="3"/>
  <c r="U319" i="3"/>
  <c r="T319" i="3"/>
  <c r="S319" i="3"/>
  <c r="R319" i="3"/>
  <c r="Q319" i="3"/>
  <c r="P319" i="3"/>
  <c r="O319" i="3"/>
  <c r="N319" i="3"/>
  <c r="M319" i="3"/>
  <c r="K319" i="3"/>
  <c r="J319" i="3"/>
  <c r="I319" i="3"/>
  <c r="H319" i="3"/>
  <c r="G319" i="3"/>
  <c r="E319" i="3"/>
  <c r="D319" i="3"/>
  <c r="AC315" i="3"/>
  <c r="AB315" i="3"/>
  <c r="AA315" i="3"/>
  <c r="Z315" i="3"/>
  <c r="Y315" i="3"/>
  <c r="X315" i="3"/>
  <c r="W315" i="3"/>
  <c r="V315" i="3"/>
  <c r="AC314" i="3"/>
  <c r="AB314" i="3"/>
  <c r="AA314" i="3"/>
  <c r="Z314" i="3"/>
  <c r="Y314" i="3"/>
  <c r="X314" i="3"/>
  <c r="W314" i="3"/>
  <c r="V314" i="3"/>
  <c r="AC313" i="3"/>
  <c r="AB313" i="3"/>
  <c r="AA313" i="3"/>
  <c r="Z313" i="3"/>
  <c r="Y313" i="3"/>
  <c r="X313" i="3"/>
  <c r="W313" i="3"/>
  <c r="V313" i="3"/>
  <c r="AB312" i="3"/>
  <c r="V312" i="3"/>
  <c r="U312" i="3"/>
  <c r="T312" i="3"/>
  <c r="S312" i="3"/>
  <c r="S282" i="3" s="1"/>
  <c r="R312" i="3"/>
  <c r="Q312" i="3"/>
  <c r="P312" i="3"/>
  <c r="O312" i="3"/>
  <c r="N312" i="3"/>
  <c r="M312" i="3"/>
  <c r="L312" i="3"/>
  <c r="K312" i="3"/>
  <c r="J312" i="3"/>
  <c r="I312" i="3"/>
  <c r="H312" i="3"/>
  <c r="X312" i="3" s="1"/>
  <c r="G312" i="3"/>
  <c r="G282" i="3" s="1"/>
  <c r="F312" i="3"/>
  <c r="E312" i="3"/>
  <c r="D312" i="3"/>
  <c r="AC311" i="3"/>
  <c r="AB311" i="3"/>
  <c r="AA311" i="3"/>
  <c r="Z311" i="3"/>
  <c r="Y311" i="3"/>
  <c r="X311" i="3"/>
  <c r="W311" i="3"/>
  <c r="V311" i="3"/>
  <c r="AC310" i="3"/>
  <c r="AB310" i="3"/>
  <c r="AA310" i="3"/>
  <c r="Z310" i="3"/>
  <c r="Y310" i="3"/>
  <c r="X310" i="3"/>
  <c r="W310" i="3"/>
  <c r="V310" i="3"/>
  <c r="AC309" i="3"/>
  <c r="AB309" i="3"/>
  <c r="AA309" i="3"/>
  <c r="Z309" i="3"/>
  <c r="Y309" i="3"/>
  <c r="X309" i="3"/>
  <c r="W309" i="3"/>
  <c r="V309" i="3"/>
  <c r="AC308" i="3"/>
  <c r="AB308" i="3"/>
  <c r="AA308" i="3"/>
  <c r="Z308" i="3"/>
  <c r="Y308" i="3"/>
  <c r="X308" i="3"/>
  <c r="W308" i="3"/>
  <c r="V308" i="3"/>
  <c r="AC307" i="3"/>
  <c r="AB307" i="3"/>
  <c r="AA307" i="3"/>
  <c r="Z307" i="3"/>
  <c r="Y307" i="3"/>
  <c r="X307" i="3"/>
  <c r="W307" i="3"/>
  <c r="V307" i="3"/>
  <c r="AC306" i="3"/>
  <c r="AB306" i="3"/>
  <c r="AA306" i="3"/>
  <c r="Z306" i="3"/>
  <c r="Y306" i="3"/>
  <c r="X306" i="3"/>
  <c r="W306" i="3"/>
  <c r="V306" i="3"/>
  <c r="AC305" i="3"/>
  <c r="AB305" i="3"/>
  <c r="AA305" i="3"/>
  <c r="Z305" i="3"/>
  <c r="Y305" i="3"/>
  <c r="X305" i="3"/>
  <c r="W305" i="3"/>
  <c r="V305" i="3"/>
  <c r="AC304" i="3"/>
  <c r="AB304" i="3"/>
  <c r="AA304" i="3"/>
  <c r="Z304" i="3"/>
  <c r="Y304" i="3"/>
  <c r="X304" i="3"/>
  <c r="W304" i="3"/>
  <c r="V304" i="3"/>
  <c r="AC303" i="3"/>
  <c r="AB303" i="3"/>
  <c r="AA303" i="3"/>
  <c r="Z303" i="3"/>
  <c r="Y303" i="3"/>
  <c r="X303" i="3"/>
  <c r="W303" i="3"/>
  <c r="V303" i="3"/>
  <c r="AC302" i="3"/>
  <c r="AB302" i="3"/>
  <c r="AA302" i="3"/>
  <c r="Z302" i="3"/>
  <c r="Y302" i="3"/>
  <c r="X302" i="3"/>
  <c r="W302" i="3"/>
  <c r="V302" i="3"/>
  <c r="AC301" i="3"/>
  <c r="AB301" i="3"/>
  <c r="AA301" i="3"/>
  <c r="Z301" i="3"/>
  <c r="Y301" i="3"/>
  <c r="X301" i="3"/>
  <c r="W301" i="3"/>
  <c r="V301" i="3"/>
  <c r="AC299" i="3"/>
  <c r="AB299" i="3"/>
  <c r="AA299" i="3"/>
  <c r="Z299" i="3"/>
  <c r="Y299" i="3"/>
  <c r="X299" i="3"/>
  <c r="W299" i="3"/>
  <c r="V299" i="3"/>
  <c r="AC298" i="3"/>
  <c r="AB298" i="3"/>
  <c r="AA298" i="3"/>
  <c r="Z298" i="3"/>
  <c r="Y298" i="3"/>
  <c r="X298" i="3"/>
  <c r="W298" i="3"/>
  <c r="V298" i="3"/>
  <c r="AC297" i="3"/>
  <c r="AB297" i="3"/>
  <c r="AA297" i="3"/>
  <c r="Z297" i="3"/>
  <c r="Y297" i="3"/>
  <c r="X297" i="3"/>
  <c r="W297" i="3"/>
  <c r="V297" i="3"/>
  <c r="AC296" i="3"/>
  <c r="AB296" i="3"/>
  <c r="AA296" i="3"/>
  <c r="Z296" i="3"/>
  <c r="Y296" i="3"/>
  <c r="X296" i="3"/>
  <c r="W296" i="3"/>
  <c r="V296" i="3"/>
  <c r="AC295" i="3"/>
  <c r="AB295" i="3"/>
  <c r="AA295" i="3"/>
  <c r="Z295" i="3"/>
  <c r="Y295" i="3"/>
  <c r="X295" i="3"/>
  <c r="W295" i="3"/>
  <c r="V295" i="3"/>
  <c r="AC294" i="3"/>
  <c r="AB294" i="3"/>
  <c r="AA294" i="3"/>
  <c r="Z294" i="3"/>
  <c r="Y294" i="3"/>
  <c r="X294" i="3"/>
  <c r="W294" i="3"/>
  <c r="V294" i="3"/>
  <c r="AC293" i="3"/>
  <c r="AB293" i="3"/>
  <c r="AA293" i="3"/>
  <c r="Z293" i="3"/>
  <c r="Y293" i="3"/>
  <c r="X293" i="3"/>
  <c r="W293" i="3"/>
  <c r="V293" i="3"/>
  <c r="AC292" i="3"/>
  <c r="AB292" i="3"/>
  <c r="AA292" i="3"/>
  <c r="Z292" i="3"/>
  <c r="Y292" i="3"/>
  <c r="X292" i="3"/>
  <c r="W292" i="3"/>
  <c r="V292" i="3"/>
  <c r="AC291" i="3"/>
  <c r="AB291" i="3"/>
  <c r="AA291" i="3"/>
  <c r="Z291" i="3"/>
  <c r="Y291" i="3"/>
  <c r="X291" i="3"/>
  <c r="W291" i="3"/>
  <c r="V291" i="3"/>
  <c r="AC290" i="3"/>
  <c r="AB290" i="3"/>
  <c r="AA290" i="3"/>
  <c r="Z290" i="3"/>
  <c r="Y290" i="3"/>
  <c r="X290" i="3"/>
  <c r="W290" i="3"/>
  <c r="V290" i="3"/>
  <c r="Y289" i="3"/>
  <c r="U289" i="3"/>
  <c r="T289" i="3"/>
  <c r="AC289" i="3" s="1"/>
  <c r="S289" i="3"/>
  <c r="R289" i="3"/>
  <c r="Q289" i="3"/>
  <c r="P289" i="3"/>
  <c r="O289" i="3"/>
  <c r="N289" i="3"/>
  <c r="M289" i="3"/>
  <c r="L289" i="3"/>
  <c r="K289" i="3"/>
  <c r="J289" i="3"/>
  <c r="I289" i="3"/>
  <c r="H289" i="3"/>
  <c r="H282" i="3" s="1"/>
  <c r="G289" i="3"/>
  <c r="F289" i="3"/>
  <c r="E289" i="3"/>
  <c r="D289" i="3"/>
  <c r="AC288" i="3"/>
  <c r="AB288" i="3"/>
  <c r="AA288" i="3"/>
  <c r="Z288" i="3"/>
  <c r="Y288" i="3"/>
  <c r="X288" i="3"/>
  <c r="W288" i="3"/>
  <c r="V288" i="3"/>
  <c r="AC287" i="3"/>
  <c r="AB287" i="3"/>
  <c r="AA287" i="3"/>
  <c r="Z287" i="3"/>
  <c r="Y287" i="3"/>
  <c r="X287" i="3"/>
  <c r="W287" i="3"/>
  <c r="V287" i="3"/>
  <c r="AC286" i="3"/>
  <c r="AB286" i="3"/>
  <c r="AA286" i="3"/>
  <c r="Z286" i="3"/>
  <c r="Y286" i="3"/>
  <c r="X286" i="3"/>
  <c r="W286" i="3"/>
  <c r="V286" i="3"/>
  <c r="AC285" i="3"/>
  <c r="AB285" i="3"/>
  <c r="AA285" i="3"/>
  <c r="Z285" i="3"/>
  <c r="Y285" i="3"/>
  <c r="X285" i="3"/>
  <c r="W285" i="3"/>
  <c r="V285" i="3"/>
  <c r="AC284" i="3"/>
  <c r="AB284" i="3"/>
  <c r="AA284" i="3"/>
  <c r="Z284" i="3"/>
  <c r="Y284" i="3"/>
  <c r="X284" i="3"/>
  <c r="W284" i="3"/>
  <c r="V284" i="3"/>
  <c r="AC283" i="3"/>
  <c r="AB283" i="3"/>
  <c r="AA283" i="3"/>
  <c r="Z283" i="3"/>
  <c r="Y283" i="3"/>
  <c r="X283" i="3"/>
  <c r="W283" i="3"/>
  <c r="V283" i="3"/>
  <c r="M282" i="3"/>
  <c r="AC281" i="3"/>
  <c r="AB281" i="3"/>
  <c r="AA281" i="3"/>
  <c r="Z281" i="3"/>
  <c r="Y281" i="3"/>
  <c r="X281" i="3"/>
  <c r="W281" i="3"/>
  <c r="V281" i="3"/>
  <c r="AC280" i="3"/>
  <c r="AB280" i="3"/>
  <c r="AA280" i="3"/>
  <c r="Z280" i="3"/>
  <c r="Y280" i="3"/>
  <c r="X280" i="3"/>
  <c r="W280" i="3"/>
  <c r="V280" i="3"/>
  <c r="AC279" i="3"/>
  <c r="AB279" i="3"/>
  <c r="AA279" i="3"/>
  <c r="Z279" i="3"/>
  <c r="Y279" i="3"/>
  <c r="X279" i="3"/>
  <c r="W279" i="3"/>
  <c r="V279" i="3"/>
  <c r="AC278" i="3"/>
  <c r="AB278" i="3"/>
  <c r="AA278" i="3"/>
  <c r="Z278" i="3"/>
  <c r="Y278" i="3"/>
  <c r="X278" i="3"/>
  <c r="W278" i="3"/>
  <c r="V278" i="3"/>
  <c r="AC277" i="3"/>
  <c r="AB277" i="3"/>
  <c r="AA277" i="3"/>
  <c r="Z277" i="3"/>
  <c r="Y277" i="3"/>
  <c r="X277" i="3"/>
  <c r="W277" i="3"/>
  <c r="V277" i="3"/>
  <c r="U276" i="3"/>
  <c r="T276" i="3"/>
  <c r="S276" i="3"/>
  <c r="R276" i="3"/>
  <c r="Q276" i="3"/>
  <c r="P276" i="3"/>
  <c r="O276" i="3"/>
  <c r="N276" i="3"/>
  <c r="N246" i="3" s="1"/>
  <c r="M276" i="3"/>
  <c r="L276" i="3"/>
  <c r="W276" i="3" s="1"/>
  <c r="K276" i="3"/>
  <c r="J276" i="3"/>
  <c r="I276" i="3"/>
  <c r="H276" i="3"/>
  <c r="H246" i="3" s="1"/>
  <c r="G276" i="3"/>
  <c r="F276" i="3"/>
  <c r="E276" i="3"/>
  <c r="D276" i="3"/>
  <c r="AC275" i="3"/>
  <c r="AB275" i="3"/>
  <c r="AA275" i="3"/>
  <c r="Z275" i="3"/>
  <c r="Y275" i="3"/>
  <c r="X275" i="3"/>
  <c r="W275" i="3"/>
  <c r="V275" i="3"/>
  <c r="AC274" i="3"/>
  <c r="AB274" i="3"/>
  <c r="AA274" i="3"/>
  <c r="Z274" i="3"/>
  <c r="Y274" i="3"/>
  <c r="X274" i="3"/>
  <c r="W274" i="3"/>
  <c r="V274" i="3"/>
  <c r="AC273" i="3"/>
  <c r="AB273" i="3"/>
  <c r="AA273" i="3"/>
  <c r="Z273" i="3"/>
  <c r="Y273" i="3"/>
  <c r="X273" i="3"/>
  <c r="W273" i="3"/>
  <c r="V273" i="3"/>
  <c r="AC272" i="3"/>
  <c r="AB272" i="3"/>
  <c r="AA272" i="3"/>
  <c r="Z272" i="3"/>
  <c r="Y272" i="3"/>
  <c r="X272" i="3"/>
  <c r="W272" i="3"/>
  <c r="V272" i="3"/>
  <c r="AC271" i="3"/>
  <c r="AB271" i="3"/>
  <c r="AA271" i="3"/>
  <c r="Z271" i="3"/>
  <c r="Y271" i="3"/>
  <c r="X271" i="3"/>
  <c r="W271" i="3"/>
  <c r="V271" i="3"/>
  <c r="AC270" i="3"/>
  <c r="AB270" i="3"/>
  <c r="AA270" i="3"/>
  <c r="Z270" i="3"/>
  <c r="Y270" i="3"/>
  <c r="X270" i="3"/>
  <c r="W270" i="3"/>
  <c r="V270" i="3"/>
  <c r="AC269" i="3"/>
  <c r="AB269" i="3"/>
  <c r="AA269" i="3"/>
  <c r="Z269" i="3"/>
  <c r="Y269" i="3"/>
  <c r="X269" i="3"/>
  <c r="W269" i="3"/>
  <c r="V269" i="3"/>
  <c r="AC268" i="3"/>
  <c r="AB268" i="3"/>
  <c r="AA268" i="3"/>
  <c r="Z268" i="3"/>
  <c r="Y268" i="3"/>
  <c r="X268" i="3"/>
  <c r="W268" i="3"/>
  <c r="V268" i="3"/>
  <c r="AC267" i="3"/>
  <c r="AB267" i="3"/>
  <c r="AA267" i="3"/>
  <c r="Z267" i="3"/>
  <c r="Y267" i="3"/>
  <c r="X267" i="3"/>
  <c r="W267" i="3"/>
  <c r="V267" i="3"/>
  <c r="AC266" i="3"/>
  <c r="AB266" i="3"/>
  <c r="AA266" i="3"/>
  <c r="Z266" i="3"/>
  <c r="Y266" i="3"/>
  <c r="X266" i="3"/>
  <c r="W266" i="3"/>
  <c r="V266" i="3"/>
  <c r="AC265" i="3"/>
  <c r="AB265" i="3"/>
  <c r="AA265" i="3"/>
  <c r="Z265" i="3"/>
  <c r="Y265" i="3"/>
  <c r="X265" i="3"/>
  <c r="W265" i="3"/>
  <c r="V265" i="3"/>
  <c r="AC263" i="3"/>
  <c r="AB263" i="3"/>
  <c r="AA263" i="3"/>
  <c r="Z263" i="3"/>
  <c r="Y263" i="3"/>
  <c r="X263" i="3"/>
  <c r="W263" i="3"/>
  <c r="V263" i="3"/>
  <c r="AC262" i="3"/>
  <c r="AB262" i="3"/>
  <c r="AA262" i="3"/>
  <c r="Z262" i="3"/>
  <c r="Y262" i="3"/>
  <c r="X262" i="3"/>
  <c r="W262" i="3"/>
  <c r="V262" i="3"/>
  <c r="AC261" i="3"/>
  <c r="AB261" i="3"/>
  <c r="AA261" i="3"/>
  <c r="Z261" i="3"/>
  <c r="Y261" i="3"/>
  <c r="X261" i="3"/>
  <c r="W261" i="3"/>
  <c r="V261" i="3"/>
  <c r="AC260" i="3"/>
  <c r="AB260" i="3"/>
  <c r="AA260" i="3"/>
  <c r="Z260" i="3"/>
  <c r="Y260" i="3"/>
  <c r="X260" i="3"/>
  <c r="W260" i="3"/>
  <c r="V260" i="3"/>
  <c r="AC259" i="3"/>
  <c r="AB259" i="3"/>
  <c r="AA259" i="3"/>
  <c r="Z259" i="3"/>
  <c r="Y259" i="3"/>
  <c r="X259" i="3"/>
  <c r="W259" i="3"/>
  <c r="V259" i="3"/>
  <c r="AC258" i="3"/>
  <c r="AB258" i="3"/>
  <c r="AA258" i="3"/>
  <c r="Z258" i="3"/>
  <c r="Y258" i="3"/>
  <c r="X258" i="3"/>
  <c r="W258" i="3"/>
  <c r="V258" i="3"/>
  <c r="AC257" i="3"/>
  <c r="AB257" i="3"/>
  <c r="AA257" i="3"/>
  <c r="Z257" i="3"/>
  <c r="Y257" i="3"/>
  <c r="X257" i="3"/>
  <c r="W257" i="3"/>
  <c r="V257" i="3"/>
  <c r="AC256" i="3"/>
  <c r="AB256" i="3"/>
  <c r="AA256" i="3"/>
  <c r="Z256" i="3"/>
  <c r="Y256" i="3"/>
  <c r="X256" i="3"/>
  <c r="W256" i="3"/>
  <c r="V256" i="3"/>
  <c r="AC255" i="3"/>
  <c r="AB255" i="3"/>
  <c r="AA255" i="3"/>
  <c r="Z255" i="3"/>
  <c r="Y255" i="3"/>
  <c r="X255" i="3"/>
  <c r="W255" i="3"/>
  <c r="V255" i="3"/>
  <c r="AC254" i="3"/>
  <c r="AB254" i="3"/>
  <c r="AA254" i="3"/>
  <c r="Z254" i="3"/>
  <c r="Y254" i="3"/>
  <c r="X254" i="3"/>
  <c r="W254" i="3"/>
  <c r="V254" i="3"/>
  <c r="Y253" i="3"/>
  <c r="X253" i="3"/>
  <c r="U253" i="3"/>
  <c r="T253" i="3"/>
  <c r="S253" i="3"/>
  <c r="R253" i="3"/>
  <c r="Q253" i="3"/>
  <c r="P253" i="3"/>
  <c r="P246" i="3" s="1"/>
  <c r="O253" i="3"/>
  <c r="N253" i="3"/>
  <c r="M253" i="3"/>
  <c r="L253" i="3"/>
  <c r="K253" i="3"/>
  <c r="J253" i="3"/>
  <c r="J246" i="3" s="1"/>
  <c r="I253" i="3"/>
  <c r="H253" i="3"/>
  <c r="G253" i="3"/>
  <c r="F253" i="3"/>
  <c r="E253" i="3"/>
  <c r="D253" i="3"/>
  <c r="D246" i="3" s="1"/>
  <c r="AC252" i="3"/>
  <c r="AB252" i="3"/>
  <c r="AA252" i="3"/>
  <c r="Z252" i="3"/>
  <c r="Y252" i="3"/>
  <c r="X252" i="3"/>
  <c r="W252" i="3"/>
  <c r="V252" i="3"/>
  <c r="AC251" i="3"/>
  <c r="AB251" i="3"/>
  <c r="AA251" i="3"/>
  <c r="Z251" i="3"/>
  <c r="Y251" i="3"/>
  <c r="X251" i="3"/>
  <c r="W251" i="3"/>
  <c r="V251" i="3"/>
  <c r="AC250" i="3"/>
  <c r="AB250" i="3"/>
  <c r="AA250" i="3"/>
  <c r="Z250" i="3"/>
  <c r="Y250" i="3"/>
  <c r="X250" i="3"/>
  <c r="W250" i="3"/>
  <c r="V250" i="3"/>
  <c r="AC249" i="3"/>
  <c r="AB249" i="3"/>
  <c r="AA249" i="3"/>
  <c r="Z249" i="3"/>
  <c r="Y249" i="3"/>
  <c r="X249" i="3"/>
  <c r="W249" i="3"/>
  <c r="V249" i="3"/>
  <c r="AC248" i="3"/>
  <c r="AB248" i="3"/>
  <c r="AA248" i="3"/>
  <c r="Z248" i="3"/>
  <c r="Y248" i="3"/>
  <c r="X248" i="3"/>
  <c r="W248" i="3"/>
  <c r="V248" i="3"/>
  <c r="AC247" i="3"/>
  <c r="AB247" i="3"/>
  <c r="AA247" i="3"/>
  <c r="Z247" i="3"/>
  <c r="Y247" i="3"/>
  <c r="X247" i="3"/>
  <c r="W247" i="3"/>
  <c r="V247" i="3"/>
  <c r="AC245" i="3"/>
  <c r="AB245" i="3"/>
  <c r="AA245" i="3"/>
  <c r="Z245" i="3"/>
  <c r="Y245" i="3"/>
  <c r="X245" i="3"/>
  <c r="W245" i="3"/>
  <c r="V245" i="3"/>
  <c r="AC244" i="3"/>
  <c r="AB244" i="3"/>
  <c r="AA244" i="3"/>
  <c r="Z244" i="3"/>
  <c r="Y244" i="3"/>
  <c r="X244" i="3"/>
  <c r="W244" i="3"/>
  <c r="V244" i="3"/>
  <c r="AC243" i="3"/>
  <c r="AB243" i="3"/>
  <c r="AA243" i="3"/>
  <c r="Z243" i="3"/>
  <c r="Y243" i="3"/>
  <c r="X243" i="3"/>
  <c r="W243" i="3"/>
  <c r="V243" i="3"/>
  <c r="AC242" i="3"/>
  <c r="AB242" i="3"/>
  <c r="AA242" i="3"/>
  <c r="Z242" i="3"/>
  <c r="Y242" i="3"/>
  <c r="X242" i="3"/>
  <c r="W242" i="3"/>
  <c r="V242" i="3"/>
  <c r="AC241" i="3"/>
  <c r="AB241" i="3"/>
  <c r="AA241" i="3"/>
  <c r="Z241" i="3"/>
  <c r="Y241" i="3"/>
  <c r="X241" i="3"/>
  <c r="W241" i="3"/>
  <c r="V241" i="3"/>
  <c r="Y240" i="3"/>
  <c r="W240" i="3"/>
  <c r="U240" i="3"/>
  <c r="T240" i="3"/>
  <c r="S240" i="3"/>
  <c r="R240" i="3"/>
  <c r="AA240" i="3" s="1"/>
  <c r="Q240" i="3"/>
  <c r="P240" i="3"/>
  <c r="O240" i="3"/>
  <c r="N240" i="3"/>
  <c r="M240" i="3"/>
  <c r="L240" i="3"/>
  <c r="L209" i="3" s="1"/>
  <c r="K240" i="3"/>
  <c r="J240" i="3"/>
  <c r="I240" i="3"/>
  <c r="H240" i="3"/>
  <c r="G240" i="3"/>
  <c r="F240" i="3"/>
  <c r="E240" i="3"/>
  <c r="D240" i="3"/>
  <c r="AC239" i="3"/>
  <c r="AB239" i="3"/>
  <c r="AA239" i="3"/>
  <c r="Z239" i="3"/>
  <c r="Y239" i="3"/>
  <c r="X239" i="3"/>
  <c r="W239" i="3"/>
  <c r="V239" i="3"/>
  <c r="AC238" i="3"/>
  <c r="AB238" i="3"/>
  <c r="AA238" i="3"/>
  <c r="Z238" i="3"/>
  <c r="Y238" i="3"/>
  <c r="X238" i="3"/>
  <c r="W238" i="3"/>
  <c r="V238" i="3"/>
  <c r="AC237" i="3"/>
  <c r="AB237" i="3"/>
  <c r="AA237" i="3"/>
  <c r="Z237" i="3"/>
  <c r="Y237" i="3"/>
  <c r="X237" i="3"/>
  <c r="W237" i="3"/>
  <c r="V237" i="3"/>
  <c r="AC236" i="3"/>
  <c r="AB236" i="3"/>
  <c r="AA236" i="3"/>
  <c r="Z236" i="3"/>
  <c r="Y236" i="3"/>
  <c r="X236" i="3"/>
  <c r="W236" i="3"/>
  <c r="V236" i="3"/>
  <c r="AC235" i="3"/>
  <c r="AB235" i="3"/>
  <c r="AA235" i="3"/>
  <c r="Z235" i="3"/>
  <c r="Y235" i="3"/>
  <c r="X235" i="3"/>
  <c r="W235" i="3"/>
  <c r="V235" i="3"/>
  <c r="AC234" i="3"/>
  <c r="AB234" i="3"/>
  <c r="AA234" i="3"/>
  <c r="Z234" i="3"/>
  <c r="Y234" i="3"/>
  <c r="X234" i="3"/>
  <c r="W234" i="3"/>
  <c r="V234" i="3"/>
  <c r="AC233" i="3"/>
  <c r="AB233" i="3"/>
  <c r="AA233" i="3"/>
  <c r="Z233" i="3"/>
  <c r="Y233" i="3"/>
  <c r="X233" i="3"/>
  <c r="W233" i="3"/>
  <c r="V233" i="3"/>
  <c r="AC232" i="3"/>
  <c r="AB232" i="3"/>
  <c r="AA232" i="3"/>
  <c r="Z232" i="3"/>
  <c r="Y232" i="3"/>
  <c r="X232" i="3"/>
  <c r="W232" i="3"/>
  <c r="V232" i="3"/>
  <c r="AC231" i="3"/>
  <c r="AB231" i="3"/>
  <c r="AA231" i="3"/>
  <c r="Z231" i="3"/>
  <c r="Y231" i="3"/>
  <c r="X231" i="3"/>
  <c r="W231" i="3"/>
  <c r="V231" i="3"/>
  <c r="AC230" i="3"/>
  <c r="AB230" i="3"/>
  <c r="AA230" i="3"/>
  <c r="Z230" i="3"/>
  <c r="Y230" i="3"/>
  <c r="X230" i="3"/>
  <c r="W230" i="3"/>
  <c r="V230" i="3"/>
  <c r="AC229" i="3"/>
  <c r="AB229" i="3"/>
  <c r="AA229" i="3"/>
  <c r="Z229" i="3"/>
  <c r="Y229" i="3"/>
  <c r="X229" i="3"/>
  <c r="W229" i="3"/>
  <c r="V229" i="3"/>
  <c r="AC227" i="3"/>
  <c r="AB227" i="3"/>
  <c r="AA227" i="3"/>
  <c r="Z227" i="3"/>
  <c r="Y227" i="3"/>
  <c r="X227" i="3"/>
  <c r="W227" i="3"/>
  <c r="V227" i="3"/>
  <c r="AC226" i="3"/>
  <c r="AB226" i="3"/>
  <c r="AA226" i="3"/>
  <c r="Z226" i="3"/>
  <c r="Y226" i="3"/>
  <c r="X226" i="3"/>
  <c r="W226" i="3"/>
  <c r="V226" i="3"/>
  <c r="AC224" i="3"/>
  <c r="AB224" i="3"/>
  <c r="AA224" i="3"/>
  <c r="Z224" i="3"/>
  <c r="Y224" i="3"/>
  <c r="X224" i="3"/>
  <c r="W224" i="3"/>
  <c r="V224" i="3"/>
  <c r="AC223" i="3"/>
  <c r="AB223" i="3"/>
  <c r="AA223" i="3"/>
  <c r="Z223" i="3"/>
  <c r="Y223" i="3"/>
  <c r="X223" i="3"/>
  <c r="W223" i="3"/>
  <c r="V223" i="3"/>
  <c r="AC222" i="3"/>
  <c r="AB222" i="3"/>
  <c r="AA222" i="3"/>
  <c r="Z222" i="3"/>
  <c r="Y222" i="3"/>
  <c r="X222" i="3"/>
  <c r="W222" i="3"/>
  <c r="V222" i="3"/>
  <c r="AC221" i="3"/>
  <c r="AB221" i="3"/>
  <c r="AA221" i="3"/>
  <c r="Z221" i="3"/>
  <c r="Y221" i="3"/>
  <c r="X221" i="3"/>
  <c r="W221" i="3"/>
  <c r="V221" i="3"/>
  <c r="AC220" i="3"/>
  <c r="AB220" i="3"/>
  <c r="AA220" i="3"/>
  <c r="Z220" i="3"/>
  <c r="W220" i="3"/>
  <c r="V220" i="3"/>
  <c r="H220" i="3"/>
  <c r="Y220" i="3" s="1"/>
  <c r="D220" i="3"/>
  <c r="D216" i="3" s="1"/>
  <c r="D209" i="3" s="1"/>
  <c r="AC219" i="3"/>
  <c r="AB219" i="3"/>
  <c r="AA219" i="3"/>
  <c r="Z219" i="3"/>
  <c r="Y219" i="3"/>
  <c r="X219" i="3"/>
  <c r="W219" i="3"/>
  <c r="V219" i="3"/>
  <c r="AC218" i="3"/>
  <c r="AB218" i="3"/>
  <c r="AA218" i="3"/>
  <c r="Z218" i="3"/>
  <c r="Y218" i="3"/>
  <c r="X218" i="3"/>
  <c r="W218" i="3"/>
  <c r="V218" i="3"/>
  <c r="AC217" i="3"/>
  <c r="AB217" i="3"/>
  <c r="AA217" i="3"/>
  <c r="Z217" i="3"/>
  <c r="Y217" i="3"/>
  <c r="X217" i="3"/>
  <c r="W217" i="3"/>
  <c r="V217" i="3"/>
  <c r="V216" i="3"/>
  <c r="U216" i="3"/>
  <c r="T216" i="3"/>
  <c r="AB216" i="3" s="1"/>
  <c r="S216" i="3"/>
  <c r="R216" i="3"/>
  <c r="Q216" i="3"/>
  <c r="P216" i="3"/>
  <c r="P209" i="3" s="1"/>
  <c r="O216" i="3"/>
  <c r="N216" i="3"/>
  <c r="N209" i="3" s="1"/>
  <c r="M216" i="3"/>
  <c r="L216" i="3"/>
  <c r="W216" i="3" s="1"/>
  <c r="K216" i="3"/>
  <c r="J216" i="3"/>
  <c r="J209" i="3" s="1"/>
  <c r="I216" i="3"/>
  <c r="G216" i="3"/>
  <c r="G209" i="3" s="1"/>
  <c r="F216" i="3"/>
  <c r="E216" i="3"/>
  <c r="AC215" i="3"/>
  <c r="AB215" i="3"/>
  <c r="AA215" i="3"/>
  <c r="Z215" i="3"/>
  <c r="Y215" i="3"/>
  <c r="X215" i="3"/>
  <c r="W215" i="3"/>
  <c r="V215" i="3"/>
  <c r="AC214" i="3"/>
  <c r="AB214" i="3"/>
  <c r="AA214" i="3"/>
  <c r="Z214" i="3"/>
  <c r="Y214" i="3"/>
  <c r="X214" i="3"/>
  <c r="W214" i="3"/>
  <c r="V214" i="3"/>
  <c r="AC213" i="3"/>
  <c r="AB213" i="3"/>
  <c r="AA213" i="3"/>
  <c r="Z213" i="3"/>
  <c r="Y213" i="3"/>
  <c r="X213" i="3"/>
  <c r="W213" i="3"/>
  <c r="V213" i="3"/>
  <c r="AC212" i="3"/>
  <c r="AB212" i="3"/>
  <c r="AA212" i="3"/>
  <c r="Z212" i="3"/>
  <c r="Y212" i="3"/>
  <c r="X212" i="3"/>
  <c r="W212" i="3"/>
  <c r="V212" i="3"/>
  <c r="AC211" i="3"/>
  <c r="AB211" i="3"/>
  <c r="AA211" i="3"/>
  <c r="Z211" i="3"/>
  <c r="Y211" i="3"/>
  <c r="X211" i="3"/>
  <c r="W211" i="3"/>
  <c r="V211" i="3"/>
  <c r="AC210" i="3"/>
  <c r="AB210" i="3"/>
  <c r="AA210" i="3"/>
  <c r="Z210" i="3"/>
  <c r="Y210" i="3"/>
  <c r="X210" i="3"/>
  <c r="W210" i="3"/>
  <c r="V210" i="3"/>
  <c r="T209" i="3"/>
  <c r="M209" i="3"/>
  <c r="F209" i="3"/>
  <c r="AC206" i="3"/>
  <c r="AB206" i="3"/>
  <c r="AA206" i="3"/>
  <c r="Z206" i="3"/>
  <c r="Y206" i="3"/>
  <c r="X206" i="3"/>
  <c r="W206" i="3"/>
  <c r="V206" i="3"/>
  <c r="AC205" i="3"/>
  <c r="AB205" i="3"/>
  <c r="AA205" i="3"/>
  <c r="Z205" i="3"/>
  <c r="Y205" i="3"/>
  <c r="X205" i="3"/>
  <c r="AC204" i="3"/>
  <c r="AB204" i="3"/>
  <c r="AA204" i="3"/>
  <c r="Z204" i="3"/>
  <c r="Y204" i="3"/>
  <c r="X204" i="3"/>
  <c r="W203" i="3"/>
  <c r="U203" i="3"/>
  <c r="T203" i="3"/>
  <c r="S203" i="3"/>
  <c r="R203" i="3"/>
  <c r="AA203" i="3" s="1"/>
  <c r="Q203" i="3"/>
  <c r="P203" i="3"/>
  <c r="O203" i="3"/>
  <c r="N203" i="3"/>
  <c r="M203" i="3"/>
  <c r="L203" i="3"/>
  <c r="V203" i="3" s="1"/>
  <c r="K203" i="3"/>
  <c r="J203" i="3"/>
  <c r="I203" i="3"/>
  <c r="H203" i="3"/>
  <c r="G203" i="3"/>
  <c r="F203" i="3"/>
  <c r="E203" i="3"/>
  <c r="D203" i="3"/>
  <c r="AC202" i="3"/>
  <c r="AB202" i="3"/>
  <c r="AA202" i="3"/>
  <c r="Z202" i="3"/>
  <c r="Y202" i="3"/>
  <c r="X202" i="3"/>
  <c r="W202" i="3"/>
  <c r="V202" i="3"/>
  <c r="AC200" i="3"/>
  <c r="AB200" i="3"/>
  <c r="AA200" i="3"/>
  <c r="Z200" i="3"/>
  <c r="Y200" i="3"/>
  <c r="X200" i="3"/>
  <c r="W200" i="3"/>
  <c r="V200" i="3"/>
  <c r="AC199" i="3"/>
  <c r="AB199" i="3"/>
  <c r="AA199" i="3"/>
  <c r="Z199" i="3"/>
  <c r="Y199" i="3"/>
  <c r="X199" i="3"/>
  <c r="W199" i="3"/>
  <c r="V199" i="3"/>
  <c r="AC198" i="3"/>
  <c r="AB198" i="3"/>
  <c r="AA198" i="3"/>
  <c r="Z198" i="3"/>
  <c r="Y198" i="3"/>
  <c r="X198" i="3"/>
  <c r="W198" i="3"/>
  <c r="V198" i="3"/>
  <c r="AC197" i="3"/>
  <c r="AB197" i="3"/>
  <c r="AA197" i="3"/>
  <c r="Z197" i="3"/>
  <c r="Y197" i="3"/>
  <c r="X197" i="3"/>
  <c r="W197" i="3"/>
  <c r="V197" i="3"/>
  <c r="AC196" i="3"/>
  <c r="AB196" i="3"/>
  <c r="AA196" i="3"/>
  <c r="Z196" i="3"/>
  <c r="Y196" i="3"/>
  <c r="X196" i="3"/>
  <c r="W196" i="3"/>
  <c r="V196" i="3"/>
  <c r="AC195" i="3"/>
  <c r="AB195" i="3"/>
  <c r="AA195" i="3"/>
  <c r="Z195" i="3"/>
  <c r="Y195" i="3"/>
  <c r="X195" i="3"/>
  <c r="W195" i="3"/>
  <c r="V195" i="3"/>
  <c r="AC194" i="3"/>
  <c r="AB194" i="3"/>
  <c r="AA194" i="3"/>
  <c r="Z194" i="3"/>
  <c r="Y194" i="3"/>
  <c r="X194" i="3"/>
  <c r="W194" i="3"/>
  <c r="V194" i="3"/>
  <c r="AC193" i="3"/>
  <c r="AB193" i="3"/>
  <c r="AA193" i="3"/>
  <c r="Z193" i="3"/>
  <c r="Y193" i="3"/>
  <c r="X193" i="3"/>
  <c r="W193" i="3"/>
  <c r="V193" i="3"/>
  <c r="AC192" i="3"/>
  <c r="AB192" i="3"/>
  <c r="AA192" i="3"/>
  <c r="Z192" i="3"/>
  <c r="Y192" i="3"/>
  <c r="X192" i="3"/>
  <c r="W192" i="3"/>
  <c r="V192" i="3"/>
  <c r="AC190" i="3"/>
  <c r="AB190" i="3"/>
  <c r="AA190" i="3"/>
  <c r="Z190" i="3"/>
  <c r="Y190" i="3"/>
  <c r="X190" i="3"/>
  <c r="W190" i="3"/>
  <c r="V190" i="3"/>
  <c r="AC189" i="3"/>
  <c r="AB189" i="3"/>
  <c r="AA189" i="3"/>
  <c r="Z189" i="3"/>
  <c r="Y189" i="3"/>
  <c r="X189" i="3"/>
  <c r="W189" i="3"/>
  <c r="V189" i="3"/>
  <c r="AC188" i="3"/>
  <c r="AB188" i="3"/>
  <c r="AA188" i="3"/>
  <c r="Z188" i="3"/>
  <c r="Y188" i="3"/>
  <c r="X188" i="3"/>
  <c r="W188" i="3"/>
  <c r="V188" i="3"/>
  <c r="AC187" i="3"/>
  <c r="AB187" i="3"/>
  <c r="AA187" i="3"/>
  <c r="Z187" i="3"/>
  <c r="Y187" i="3"/>
  <c r="X187" i="3"/>
  <c r="W187" i="3"/>
  <c r="V187" i="3"/>
  <c r="AC186" i="3"/>
  <c r="AB186" i="3"/>
  <c r="AA186" i="3"/>
  <c r="Z186" i="3"/>
  <c r="Y186" i="3"/>
  <c r="X186" i="3"/>
  <c r="W186" i="3"/>
  <c r="V186" i="3"/>
  <c r="AC185" i="3"/>
  <c r="AB185" i="3"/>
  <c r="AA185" i="3"/>
  <c r="Z185" i="3"/>
  <c r="Y185" i="3"/>
  <c r="X185" i="3"/>
  <c r="W185" i="3"/>
  <c r="V185" i="3"/>
  <c r="AC184" i="3"/>
  <c r="AB184" i="3"/>
  <c r="AA184" i="3"/>
  <c r="Z184" i="3"/>
  <c r="Y184" i="3"/>
  <c r="X184" i="3"/>
  <c r="W184" i="3"/>
  <c r="V184" i="3"/>
  <c r="AC183" i="3"/>
  <c r="AB183" i="3"/>
  <c r="AA183" i="3"/>
  <c r="Z183" i="3"/>
  <c r="Y183" i="3"/>
  <c r="X183" i="3"/>
  <c r="W183" i="3"/>
  <c r="V183" i="3"/>
  <c r="AC182" i="3"/>
  <c r="AB182" i="3"/>
  <c r="AA182" i="3"/>
  <c r="Z182" i="3"/>
  <c r="Y182" i="3"/>
  <c r="X182" i="3"/>
  <c r="W182" i="3"/>
  <c r="V182" i="3"/>
  <c r="AC181" i="3"/>
  <c r="AB181" i="3"/>
  <c r="AA181" i="3"/>
  <c r="Z181" i="3"/>
  <c r="Y181" i="3"/>
  <c r="X181" i="3"/>
  <c r="W181" i="3"/>
  <c r="V181" i="3"/>
  <c r="AC180" i="3"/>
  <c r="AB180" i="3"/>
  <c r="AA180" i="3"/>
  <c r="Z180" i="3"/>
  <c r="Y180" i="3"/>
  <c r="X180" i="3"/>
  <c r="W180" i="3"/>
  <c r="V180" i="3"/>
  <c r="U179" i="3"/>
  <c r="T179" i="3"/>
  <c r="S179" i="3"/>
  <c r="R179" i="3"/>
  <c r="AA179" i="3" s="1"/>
  <c r="Q179" i="3"/>
  <c r="P179" i="3"/>
  <c r="O179" i="3"/>
  <c r="N179" i="3"/>
  <c r="Y179" i="3" s="1"/>
  <c r="M179" i="3"/>
  <c r="L179" i="3"/>
  <c r="K179" i="3"/>
  <c r="J179" i="3"/>
  <c r="I179" i="3"/>
  <c r="H179" i="3"/>
  <c r="G179" i="3"/>
  <c r="F179" i="3"/>
  <c r="F172" i="3" s="1"/>
  <c r="E179" i="3"/>
  <c r="D179" i="3"/>
  <c r="AC178" i="3"/>
  <c r="AB178" i="3"/>
  <c r="AA178" i="3"/>
  <c r="Z178" i="3"/>
  <c r="Y178" i="3"/>
  <c r="X178" i="3"/>
  <c r="W178" i="3"/>
  <c r="V178" i="3"/>
  <c r="AC177" i="3"/>
  <c r="AB177" i="3"/>
  <c r="AA177" i="3"/>
  <c r="Z177" i="3"/>
  <c r="Y177" i="3"/>
  <c r="X177" i="3"/>
  <c r="W177" i="3"/>
  <c r="V177" i="3"/>
  <c r="AC176" i="3"/>
  <c r="AB176" i="3"/>
  <c r="AA176" i="3"/>
  <c r="Z176" i="3"/>
  <c r="Y176" i="3"/>
  <c r="X176" i="3"/>
  <c r="W176" i="3"/>
  <c r="V176" i="3"/>
  <c r="AC175" i="3"/>
  <c r="AB175" i="3"/>
  <c r="AA175" i="3"/>
  <c r="Z175" i="3"/>
  <c r="Y175" i="3"/>
  <c r="X175" i="3"/>
  <c r="W175" i="3"/>
  <c r="V175" i="3"/>
  <c r="AC174" i="3"/>
  <c r="AB174" i="3"/>
  <c r="AA174" i="3"/>
  <c r="Z174" i="3"/>
  <c r="Y174" i="3"/>
  <c r="X174" i="3"/>
  <c r="W174" i="3"/>
  <c r="V174" i="3"/>
  <c r="AC173" i="3"/>
  <c r="AB173" i="3"/>
  <c r="AA173" i="3"/>
  <c r="Z173" i="3"/>
  <c r="Y173" i="3"/>
  <c r="X173" i="3"/>
  <c r="W173" i="3"/>
  <c r="V173" i="3"/>
  <c r="M172" i="3"/>
  <c r="G172" i="3"/>
  <c r="AC169" i="3"/>
  <c r="AB169" i="3"/>
  <c r="AA169" i="3"/>
  <c r="Z169" i="3"/>
  <c r="Y169" i="3"/>
  <c r="X169" i="3"/>
  <c r="W169" i="3"/>
  <c r="V169" i="3"/>
  <c r="AC168" i="3"/>
  <c r="AB168" i="3"/>
  <c r="AA168" i="3"/>
  <c r="Z168" i="3"/>
  <c r="Y168" i="3"/>
  <c r="X168" i="3"/>
  <c r="W168" i="3"/>
  <c r="L168" i="3"/>
  <c r="V168" i="3" s="1"/>
  <c r="AC167" i="3"/>
  <c r="AB167" i="3"/>
  <c r="AA167" i="3"/>
  <c r="Z167" i="3"/>
  <c r="Y167" i="3"/>
  <c r="X167" i="3"/>
  <c r="W167" i="3"/>
  <c r="V167" i="3"/>
  <c r="X166" i="3"/>
  <c r="U166" i="3"/>
  <c r="T166" i="3"/>
  <c r="S166" i="3"/>
  <c r="R166" i="3"/>
  <c r="Z166" i="3" s="1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AC165" i="3"/>
  <c r="AB165" i="3"/>
  <c r="AA165" i="3"/>
  <c r="Z165" i="3"/>
  <c r="Y165" i="3"/>
  <c r="X165" i="3"/>
  <c r="W165" i="3"/>
  <c r="V165" i="3"/>
  <c r="AC164" i="3"/>
  <c r="AB164" i="3"/>
  <c r="AA164" i="3"/>
  <c r="Z164" i="3"/>
  <c r="Y164" i="3"/>
  <c r="X164" i="3"/>
  <c r="W164" i="3"/>
  <c r="V164" i="3"/>
  <c r="AC163" i="3"/>
  <c r="AB163" i="3"/>
  <c r="AA163" i="3"/>
  <c r="Z163" i="3"/>
  <c r="Y163" i="3"/>
  <c r="X163" i="3"/>
  <c r="W163" i="3"/>
  <c r="V163" i="3"/>
  <c r="AC162" i="3"/>
  <c r="AB162" i="3"/>
  <c r="AA162" i="3"/>
  <c r="Z162" i="3"/>
  <c r="Y162" i="3"/>
  <c r="X162" i="3"/>
  <c r="W162" i="3"/>
  <c r="V162" i="3"/>
  <c r="AC161" i="3"/>
  <c r="AB161" i="3"/>
  <c r="AA161" i="3"/>
  <c r="Z161" i="3"/>
  <c r="Y161" i="3"/>
  <c r="X161" i="3"/>
  <c r="W161" i="3"/>
  <c r="V161" i="3"/>
  <c r="AC160" i="3"/>
  <c r="AB160" i="3"/>
  <c r="AA160" i="3"/>
  <c r="Z160" i="3"/>
  <c r="Y160" i="3"/>
  <c r="X160" i="3"/>
  <c r="W160" i="3"/>
  <c r="V160" i="3"/>
  <c r="AC159" i="3"/>
  <c r="AB159" i="3"/>
  <c r="AA159" i="3"/>
  <c r="Z159" i="3"/>
  <c r="Y159" i="3"/>
  <c r="X159" i="3"/>
  <c r="W159" i="3"/>
  <c r="V159" i="3"/>
  <c r="AC158" i="3"/>
  <c r="AB158" i="3"/>
  <c r="AA158" i="3"/>
  <c r="Z158" i="3"/>
  <c r="Y158" i="3"/>
  <c r="X158" i="3"/>
  <c r="W158" i="3"/>
  <c r="V158" i="3"/>
  <c r="AC157" i="3"/>
  <c r="AB157" i="3"/>
  <c r="AA157" i="3"/>
  <c r="Z157" i="3"/>
  <c r="Y157" i="3"/>
  <c r="X157" i="3"/>
  <c r="W157" i="3"/>
  <c r="V157" i="3"/>
  <c r="AC156" i="3"/>
  <c r="AB156" i="3"/>
  <c r="AA156" i="3"/>
  <c r="Z156" i="3"/>
  <c r="Y156" i="3"/>
  <c r="X156" i="3"/>
  <c r="W156" i="3"/>
  <c r="V156" i="3"/>
  <c r="AC154" i="3"/>
  <c r="AB154" i="3"/>
  <c r="AA154" i="3"/>
  <c r="Z154" i="3"/>
  <c r="Y154" i="3"/>
  <c r="X154" i="3"/>
  <c r="W154" i="3"/>
  <c r="V154" i="3"/>
  <c r="AC153" i="3"/>
  <c r="AB153" i="3"/>
  <c r="AA153" i="3"/>
  <c r="Z153" i="3"/>
  <c r="Y153" i="3"/>
  <c r="X153" i="3"/>
  <c r="W153" i="3"/>
  <c r="V153" i="3"/>
  <c r="AC152" i="3"/>
  <c r="AB152" i="3"/>
  <c r="AA152" i="3"/>
  <c r="Z152" i="3"/>
  <c r="Y152" i="3"/>
  <c r="X152" i="3"/>
  <c r="V152" i="3"/>
  <c r="L152" i="3"/>
  <c r="W152" i="3" s="1"/>
  <c r="AC151" i="3"/>
  <c r="AB151" i="3"/>
  <c r="AA151" i="3"/>
  <c r="Z151" i="3"/>
  <c r="Y151" i="3"/>
  <c r="X151" i="3"/>
  <c r="W151" i="3"/>
  <c r="V151" i="3"/>
  <c r="AC150" i="3"/>
  <c r="AB150" i="3"/>
  <c r="AA150" i="3"/>
  <c r="Z150" i="3"/>
  <c r="Y150" i="3"/>
  <c r="X150" i="3"/>
  <c r="W150" i="3"/>
  <c r="V150" i="3"/>
  <c r="AC149" i="3"/>
  <c r="AB149" i="3"/>
  <c r="AA149" i="3"/>
  <c r="Z149" i="3"/>
  <c r="Y149" i="3"/>
  <c r="X149" i="3"/>
  <c r="W149" i="3"/>
  <c r="V149" i="3"/>
  <c r="AC148" i="3"/>
  <c r="AB148" i="3"/>
  <c r="AA148" i="3"/>
  <c r="Z148" i="3"/>
  <c r="Y148" i="3"/>
  <c r="X148" i="3"/>
  <c r="W148" i="3"/>
  <c r="V148" i="3"/>
  <c r="AC147" i="3"/>
  <c r="AB147" i="3"/>
  <c r="AA147" i="3"/>
  <c r="Z147" i="3"/>
  <c r="Y147" i="3"/>
  <c r="X147" i="3"/>
  <c r="W147" i="3"/>
  <c r="V147" i="3"/>
  <c r="AC146" i="3"/>
  <c r="AB146" i="3"/>
  <c r="AA146" i="3"/>
  <c r="Z146" i="3"/>
  <c r="Y146" i="3"/>
  <c r="X146" i="3"/>
  <c r="W146" i="3"/>
  <c r="V146" i="3"/>
  <c r="AC145" i="3"/>
  <c r="AB145" i="3"/>
  <c r="AA145" i="3"/>
  <c r="Z145" i="3"/>
  <c r="Y145" i="3"/>
  <c r="X145" i="3"/>
  <c r="W145" i="3"/>
  <c r="V145" i="3"/>
  <c r="U144" i="3"/>
  <c r="U137" i="3" s="1"/>
  <c r="T144" i="3"/>
  <c r="S144" i="3"/>
  <c r="R144" i="3"/>
  <c r="Q144" i="3"/>
  <c r="P144" i="3"/>
  <c r="O144" i="3"/>
  <c r="O137" i="3" s="1"/>
  <c r="N144" i="3"/>
  <c r="M144" i="3"/>
  <c r="L144" i="3"/>
  <c r="K144" i="3"/>
  <c r="J144" i="3"/>
  <c r="I144" i="3"/>
  <c r="I137" i="3" s="1"/>
  <c r="H144" i="3"/>
  <c r="H137" i="3" s="1"/>
  <c r="G144" i="3"/>
  <c r="F144" i="3"/>
  <c r="E144" i="3"/>
  <c r="D144" i="3"/>
  <c r="AC143" i="3"/>
  <c r="AB143" i="3"/>
  <c r="AA143" i="3"/>
  <c r="Z143" i="3"/>
  <c r="Y143" i="3"/>
  <c r="X143" i="3"/>
  <c r="W143" i="3"/>
  <c r="V143" i="3"/>
  <c r="AC142" i="3"/>
  <c r="AB142" i="3"/>
  <c r="AA142" i="3"/>
  <c r="Z142" i="3"/>
  <c r="Y142" i="3"/>
  <c r="X142" i="3"/>
  <c r="W142" i="3"/>
  <c r="V142" i="3"/>
  <c r="AC141" i="3"/>
  <c r="AB141" i="3"/>
  <c r="AA141" i="3"/>
  <c r="Z141" i="3"/>
  <c r="Y141" i="3"/>
  <c r="X141" i="3"/>
  <c r="W141" i="3"/>
  <c r="V141" i="3"/>
  <c r="AC140" i="3"/>
  <c r="AB140" i="3"/>
  <c r="AA140" i="3"/>
  <c r="Z140" i="3"/>
  <c r="Y140" i="3"/>
  <c r="X140" i="3"/>
  <c r="W140" i="3"/>
  <c r="V140" i="3"/>
  <c r="AC139" i="3"/>
  <c r="AB139" i="3"/>
  <c r="AA139" i="3"/>
  <c r="Z139" i="3"/>
  <c r="Y139" i="3"/>
  <c r="X139" i="3"/>
  <c r="L139" i="3"/>
  <c r="F139" i="3"/>
  <c r="F320" i="3" s="1"/>
  <c r="AC138" i="3"/>
  <c r="AB138" i="3"/>
  <c r="AA138" i="3"/>
  <c r="Z138" i="3"/>
  <c r="Y138" i="3"/>
  <c r="X138" i="3"/>
  <c r="L138" i="3"/>
  <c r="F138" i="3"/>
  <c r="F319" i="3" s="1"/>
  <c r="AC134" i="3"/>
  <c r="AB134" i="3"/>
  <c r="AA134" i="3"/>
  <c r="Z134" i="3"/>
  <c r="Y134" i="3"/>
  <c r="X134" i="3"/>
  <c r="W134" i="3"/>
  <c r="V134" i="3"/>
  <c r="AC133" i="3"/>
  <c r="AB133" i="3"/>
  <c r="AA133" i="3"/>
  <c r="Z133" i="3"/>
  <c r="Y133" i="3"/>
  <c r="X133" i="3"/>
  <c r="W133" i="3"/>
  <c r="V133" i="3"/>
  <c r="L133" i="3"/>
  <c r="AC132" i="3"/>
  <c r="AB132" i="3"/>
  <c r="AA132" i="3"/>
  <c r="Z132" i="3"/>
  <c r="Y132" i="3"/>
  <c r="X132" i="3"/>
  <c r="W132" i="3"/>
  <c r="V132" i="3"/>
  <c r="X131" i="3"/>
  <c r="W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C130" i="3"/>
  <c r="AB130" i="3"/>
  <c r="AA130" i="3"/>
  <c r="Z130" i="3"/>
  <c r="Y130" i="3"/>
  <c r="X130" i="3"/>
  <c r="W130" i="3"/>
  <c r="V130" i="3"/>
  <c r="AC128" i="3"/>
  <c r="AB128" i="3"/>
  <c r="AA128" i="3"/>
  <c r="Z128" i="3"/>
  <c r="Y128" i="3"/>
  <c r="X128" i="3"/>
  <c r="W128" i="3"/>
  <c r="V128" i="3"/>
  <c r="AC127" i="3"/>
  <c r="AB127" i="3"/>
  <c r="AA127" i="3"/>
  <c r="Z127" i="3"/>
  <c r="Y127" i="3"/>
  <c r="X127" i="3"/>
  <c r="W127" i="3"/>
  <c r="V127" i="3"/>
  <c r="AC126" i="3"/>
  <c r="AB126" i="3"/>
  <c r="AA126" i="3"/>
  <c r="Z126" i="3"/>
  <c r="Y126" i="3"/>
  <c r="X126" i="3"/>
  <c r="W126" i="3"/>
  <c r="V126" i="3"/>
  <c r="AC125" i="3"/>
  <c r="AB125" i="3"/>
  <c r="AA125" i="3"/>
  <c r="Z125" i="3"/>
  <c r="Y125" i="3"/>
  <c r="X125" i="3"/>
  <c r="W125" i="3"/>
  <c r="V125" i="3"/>
  <c r="AC124" i="3"/>
  <c r="AB124" i="3"/>
  <c r="AA124" i="3"/>
  <c r="Z124" i="3"/>
  <c r="Y124" i="3"/>
  <c r="X124" i="3"/>
  <c r="W124" i="3"/>
  <c r="V124" i="3"/>
  <c r="AC123" i="3"/>
  <c r="AB123" i="3"/>
  <c r="AA123" i="3"/>
  <c r="Z123" i="3"/>
  <c r="Y123" i="3"/>
  <c r="X123" i="3"/>
  <c r="W123" i="3"/>
  <c r="V123" i="3"/>
  <c r="AC122" i="3"/>
  <c r="AB122" i="3"/>
  <c r="AA122" i="3"/>
  <c r="Z122" i="3"/>
  <c r="Y122" i="3"/>
  <c r="X122" i="3"/>
  <c r="W122" i="3"/>
  <c r="V122" i="3"/>
  <c r="AC121" i="3"/>
  <c r="AB121" i="3"/>
  <c r="AA121" i="3"/>
  <c r="Z121" i="3"/>
  <c r="Y121" i="3"/>
  <c r="X121" i="3"/>
  <c r="W121" i="3"/>
  <c r="V121" i="3"/>
  <c r="AC120" i="3"/>
  <c r="AB120" i="3"/>
  <c r="AA120" i="3"/>
  <c r="Z120" i="3"/>
  <c r="Y120" i="3"/>
  <c r="X120" i="3"/>
  <c r="W120" i="3"/>
  <c r="V120" i="3"/>
  <c r="AC118" i="3"/>
  <c r="AB118" i="3"/>
  <c r="AA118" i="3"/>
  <c r="Z118" i="3"/>
  <c r="Y118" i="3"/>
  <c r="X118" i="3"/>
  <c r="W118" i="3"/>
  <c r="V118" i="3"/>
  <c r="AC117" i="3"/>
  <c r="AB117" i="3"/>
  <c r="AA117" i="3"/>
  <c r="Z117" i="3"/>
  <c r="Y117" i="3"/>
  <c r="X117" i="3"/>
  <c r="W117" i="3"/>
  <c r="V117" i="3"/>
  <c r="AC116" i="3"/>
  <c r="AB116" i="3"/>
  <c r="AA116" i="3"/>
  <c r="Z116" i="3"/>
  <c r="Y116" i="3"/>
  <c r="X116" i="3"/>
  <c r="L116" i="3"/>
  <c r="L333" i="3" s="1"/>
  <c r="AC115" i="3"/>
  <c r="AB115" i="3"/>
  <c r="AA115" i="3"/>
  <c r="Z115" i="3"/>
  <c r="Y115" i="3"/>
  <c r="X115" i="3"/>
  <c r="W115" i="3"/>
  <c r="V115" i="3"/>
  <c r="AC114" i="3"/>
  <c r="AB114" i="3"/>
  <c r="AA114" i="3"/>
  <c r="Z114" i="3"/>
  <c r="Y114" i="3"/>
  <c r="X114" i="3"/>
  <c r="W114" i="3"/>
  <c r="V114" i="3"/>
  <c r="AC113" i="3"/>
  <c r="AB113" i="3"/>
  <c r="AA113" i="3"/>
  <c r="Z113" i="3"/>
  <c r="Y113" i="3"/>
  <c r="X113" i="3"/>
  <c r="W113" i="3"/>
  <c r="V113" i="3"/>
  <c r="AC112" i="3"/>
  <c r="AB112" i="3"/>
  <c r="AA112" i="3"/>
  <c r="Z112" i="3"/>
  <c r="Y112" i="3"/>
  <c r="X112" i="3"/>
  <c r="F112" i="3"/>
  <c r="D112" i="3"/>
  <c r="D108" i="3" s="1"/>
  <c r="D101" i="3" s="1"/>
  <c r="AC111" i="3"/>
  <c r="AB111" i="3"/>
  <c r="AA111" i="3"/>
  <c r="Z111" i="3"/>
  <c r="Y111" i="3"/>
  <c r="X111" i="3"/>
  <c r="W111" i="3"/>
  <c r="V111" i="3"/>
  <c r="AC110" i="3"/>
  <c r="AB110" i="3"/>
  <c r="AA110" i="3"/>
  <c r="Z110" i="3"/>
  <c r="Y110" i="3"/>
  <c r="X110" i="3"/>
  <c r="W110" i="3"/>
  <c r="V110" i="3"/>
  <c r="AC109" i="3"/>
  <c r="AB109" i="3"/>
  <c r="AA109" i="3"/>
  <c r="Z109" i="3"/>
  <c r="Y109" i="3"/>
  <c r="X109" i="3"/>
  <c r="W109" i="3"/>
  <c r="V109" i="3"/>
  <c r="X108" i="3"/>
  <c r="U108" i="3"/>
  <c r="T108" i="3"/>
  <c r="S108" i="3"/>
  <c r="Q108" i="3"/>
  <c r="P108" i="3"/>
  <c r="O108" i="3"/>
  <c r="N108" i="3"/>
  <c r="AA108" i="3" s="1"/>
  <c r="M108" i="3"/>
  <c r="M101" i="3" s="1"/>
  <c r="L108" i="3"/>
  <c r="K108" i="3"/>
  <c r="J108" i="3"/>
  <c r="J101" i="3" s="1"/>
  <c r="I108" i="3"/>
  <c r="H108" i="3"/>
  <c r="G108" i="3"/>
  <c r="G101" i="3" s="1"/>
  <c r="F108" i="3"/>
  <c r="E108" i="3"/>
  <c r="AC107" i="3"/>
  <c r="AB107" i="3"/>
  <c r="AA107" i="3"/>
  <c r="Z107" i="3"/>
  <c r="Y107" i="3"/>
  <c r="X107" i="3"/>
  <c r="L107" i="3"/>
  <c r="W107" i="3" s="1"/>
  <c r="AC106" i="3"/>
  <c r="AB106" i="3"/>
  <c r="AA106" i="3"/>
  <c r="Z106" i="3"/>
  <c r="Y106" i="3"/>
  <c r="X106" i="3"/>
  <c r="W106" i="3"/>
  <c r="V106" i="3"/>
  <c r="AC105" i="3"/>
  <c r="AB105" i="3"/>
  <c r="AA105" i="3"/>
  <c r="Z105" i="3"/>
  <c r="Y105" i="3"/>
  <c r="X105" i="3"/>
  <c r="W105" i="3"/>
  <c r="V105" i="3"/>
  <c r="AC104" i="3"/>
  <c r="AB104" i="3"/>
  <c r="AA104" i="3"/>
  <c r="Z104" i="3"/>
  <c r="Y104" i="3"/>
  <c r="X104" i="3"/>
  <c r="W104" i="3"/>
  <c r="V104" i="3"/>
  <c r="AC103" i="3"/>
  <c r="AB103" i="3"/>
  <c r="AA103" i="3"/>
  <c r="Z103" i="3"/>
  <c r="Y103" i="3"/>
  <c r="X103" i="3"/>
  <c r="W103" i="3"/>
  <c r="V103" i="3"/>
  <c r="AC102" i="3"/>
  <c r="AB102" i="3"/>
  <c r="AA102" i="3"/>
  <c r="Z102" i="3"/>
  <c r="Y102" i="3"/>
  <c r="X102" i="3"/>
  <c r="W102" i="3"/>
  <c r="V102" i="3"/>
  <c r="R101" i="3"/>
  <c r="P101" i="3"/>
  <c r="AC98" i="3"/>
  <c r="AB98" i="3"/>
  <c r="AA98" i="3"/>
  <c r="Z98" i="3"/>
  <c r="Y98" i="3"/>
  <c r="X98" i="3"/>
  <c r="W98" i="3"/>
  <c r="V98" i="3"/>
  <c r="AC97" i="3"/>
  <c r="AB97" i="3"/>
  <c r="AA97" i="3"/>
  <c r="Z97" i="3"/>
  <c r="Y97" i="3"/>
  <c r="X97" i="3"/>
  <c r="W97" i="3"/>
  <c r="V97" i="3"/>
  <c r="AC96" i="3"/>
  <c r="AB96" i="3"/>
  <c r="AA96" i="3"/>
  <c r="Z96" i="3"/>
  <c r="Y96" i="3"/>
  <c r="X96" i="3"/>
  <c r="W96" i="3"/>
  <c r="V96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C94" i="3"/>
  <c r="AB94" i="3"/>
  <c r="AA94" i="3"/>
  <c r="Z94" i="3"/>
  <c r="Y94" i="3"/>
  <c r="X94" i="3"/>
  <c r="W94" i="3"/>
  <c r="V94" i="3"/>
  <c r="AC93" i="3"/>
  <c r="AB93" i="3"/>
  <c r="AA93" i="3"/>
  <c r="Z93" i="3"/>
  <c r="Y93" i="3"/>
  <c r="X93" i="3"/>
  <c r="W93" i="3"/>
  <c r="V93" i="3"/>
  <c r="AC92" i="3"/>
  <c r="AB92" i="3"/>
  <c r="AA92" i="3"/>
  <c r="Z92" i="3"/>
  <c r="Y92" i="3"/>
  <c r="X92" i="3"/>
  <c r="W92" i="3"/>
  <c r="V92" i="3"/>
  <c r="AC91" i="3"/>
  <c r="AB91" i="3"/>
  <c r="AA91" i="3"/>
  <c r="Z91" i="3"/>
  <c r="Y91" i="3"/>
  <c r="X91" i="3"/>
  <c r="W91" i="3"/>
  <c r="V91" i="3"/>
  <c r="AC90" i="3"/>
  <c r="AB90" i="3"/>
  <c r="AA90" i="3"/>
  <c r="Z90" i="3"/>
  <c r="Y90" i="3"/>
  <c r="X90" i="3"/>
  <c r="W90" i="3"/>
  <c r="V90" i="3"/>
  <c r="AC89" i="3"/>
  <c r="AB89" i="3"/>
  <c r="AA89" i="3"/>
  <c r="Z89" i="3"/>
  <c r="Y89" i="3"/>
  <c r="X89" i="3"/>
  <c r="W89" i="3"/>
  <c r="V89" i="3"/>
  <c r="AC88" i="3"/>
  <c r="AB88" i="3"/>
  <c r="AA88" i="3"/>
  <c r="Z88" i="3"/>
  <c r="Y88" i="3"/>
  <c r="X88" i="3"/>
  <c r="W88" i="3"/>
  <c r="V88" i="3"/>
  <c r="AC87" i="3"/>
  <c r="AB87" i="3"/>
  <c r="AA87" i="3"/>
  <c r="Z87" i="3"/>
  <c r="Y87" i="3"/>
  <c r="X87" i="3"/>
  <c r="W87" i="3"/>
  <c r="V87" i="3"/>
  <c r="AC86" i="3"/>
  <c r="AB86" i="3"/>
  <c r="AA86" i="3"/>
  <c r="Z86" i="3"/>
  <c r="Y86" i="3"/>
  <c r="X86" i="3"/>
  <c r="W86" i="3"/>
  <c r="V86" i="3"/>
  <c r="AC85" i="3"/>
  <c r="AB85" i="3"/>
  <c r="AA85" i="3"/>
  <c r="Z85" i="3"/>
  <c r="Y85" i="3"/>
  <c r="X85" i="3"/>
  <c r="W85" i="3"/>
  <c r="V85" i="3"/>
  <c r="AC84" i="3"/>
  <c r="AB84" i="3"/>
  <c r="AA84" i="3"/>
  <c r="Z84" i="3"/>
  <c r="Y84" i="3"/>
  <c r="X84" i="3"/>
  <c r="W84" i="3"/>
  <c r="V84" i="3"/>
  <c r="AC82" i="3"/>
  <c r="AB82" i="3"/>
  <c r="AA82" i="3"/>
  <c r="Z82" i="3"/>
  <c r="Y82" i="3"/>
  <c r="X82" i="3"/>
  <c r="W82" i="3"/>
  <c r="V82" i="3"/>
  <c r="AC81" i="3"/>
  <c r="AB81" i="3"/>
  <c r="AA81" i="3"/>
  <c r="Z81" i="3"/>
  <c r="Y81" i="3"/>
  <c r="X81" i="3"/>
  <c r="W81" i="3"/>
  <c r="V81" i="3"/>
  <c r="AC80" i="3"/>
  <c r="AB80" i="3"/>
  <c r="AA80" i="3"/>
  <c r="Z80" i="3"/>
  <c r="Y80" i="3"/>
  <c r="X80" i="3"/>
  <c r="W80" i="3"/>
  <c r="V80" i="3"/>
  <c r="AC79" i="3"/>
  <c r="AB79" i="3"/>
  <c r="AA79" i="3"/>
  <c r="Z79" i="3"/>
  <c r="Y79" i="3"/>
  <c r="X79" i="3"/>
  <c r="W79" i="3"/>
  <c r="V79" i="3"/>
  <c r="AC78" i="3"/>
  <c r="AB78" i="3"/>
  <c r="AA78" i="3"/>
  <c r="Z78" i="3"/>
  <c r="Y78" i="3"/>
  <c r="X78" i="3"/>
  <c r="W78" i="3"/>
  <c r="V78" i="3"/>
  <c r="AC77" i="3"/>
  <c r="AB77" i="3"/>
  <c r="AA77" i="3"/>
  <c r="Z77" i="3"/>
  <c r="Y77" i="3"/>
  <c r="X77" i="3"/>
  <c r="W77" i="3"/>
  <c r="V77" i="3"/>
  <c r="AC76" i="3"/>
  <c r="AB76" i="3"/>
  <c r="AA76" i="3"/>
  <c r="Z76" i="3"/>
  <c r="Y76" i="3"/>
  <c r="X76" i="3"/>
  <c r="W76" i="3"/>
  <c r="V76" i="3"/>
  <c r="AC75" i="3"/>
  <c r="AB75" i="3"/>
  <c r="AA75" i="3"/>
  <c r="Z75" i="3"/>
  <c r="Y75" i="3"/>
  <c r="X75" i="3"/>
  <c r="W75" i="3"/>
  <c r="V75" i="3"/>
  <c r="AC74" i="3"/>
  <c r="AB74" i="3"/>
  <c r="AA74" i="3"/>
  <c r="Z74" i="3"/>
  <c r="Y74" i="3"/>
  <c r="X74" i="3"/>
  <c r="W74" i="3"/>
  <c r="V74" i="3"/>
  <c r="AC73" i="3"/>
  <c r="AB73" i="3"/>
  <c r="AA73" i="3"/>
  <c r="Z73" i="3"/>
  <c r="Y73" i="3"/>
  <c r="X73" i="3"/>
  <c r="W73" i="3"/>
  <c r="V73" i="3"/>
  <c r="U72" i="3"/>
  <c r="T72" i="3"/>
  <c r="S72" i="3"/>
  <c r="R72" i="3"/>
  <c r="Q72" i="3"/>
  <c r="P72" i="3"/>
  <c r="O72" i="3"/>
  <c r="O65" i="3" s="1"/>
  <c r="N72" i="3"/>
  <c r="M72" i="3"/>
  <c r="L72" i="3"/>
  <c r="K72" i="3"/>
  <c r="J72" i="3"/>
  <c r="I72" i="3"/>
  <c r="I65" i="3" s="1"/>
  <c r="H72" i="3"/>
  <c r="H65" i="3" s="1"/>
  <c r="G72" i="3"/>
  <c r="F72" i="3"/>
  <c r="F65" i="3" s="1"/>
  <c r="E72" i="3"/>
  <c r="D72" i="3"/>
  <c r="AC71" i="3"/>
  <c r="AB71" i="3"/>
  <c r="AA71" i="3"/>
  <c r="Z71" i="3"/>
  <c r="Y71" i="3"/>
  <c r="X71" i="3"/>
  <c r="W71" i="3"/>
  <c r="V71" i="3"/>
  <c r="AC70" i="3"/>
  <c r="AB70" i="3"/>
  <c r="AA70" i="3"/>
  <c r="Z70" i="3"/>
  <c r="Y70" i="3"/>
  <c r="X70" i="3"/>
  <c r="W70" i="3"/>
  <c r="V70" i="3"/>
  <c r="AC69" i="3"/>
  <c r="AB69" i="3"/>
  <c r="AA69" i="3"/>
  <c r="Z69" i="3"/>
  <c r="Y69" i="3"/>
  <c r="X69" i="3"/>
  <c r="W69" i="3"/>
  <c r="V69" i="3"/>
  <c r="AC68" i="3"/>
  <c r="AB68" i="3"/>
  <c r="AA68" i="3"/>
  <c r="Z68" i="3"/>
  <c r="Y68" i="3"/>
  <c r="X68" i="3"/>
  <c r="W68" i="3"/>
  <c r="V68" i="3"/>
  <c r="AC67" i="3"/>
  <c r="AB67" i="3"/>
  <c r="AA67" i="3"/>
  <c r="Z67" i="3"/>
  <c r="Y67" i="3"/>
  <c r="X67" i="3"/>
  <c r="W67" i="3"/>
  <c r="V67" i="3"/>
  <c r="AC66" i="3"/>
  <c r="AB66" i="3"/>
  <c r="AA66" i="3"/>
  <c r="Z66" i="3"/>
  <c r="Y66" i="3"/>
  <c r="X66" i="3"/>
  <c r="W66" i="3"/>
  <c r="V66" i="3"/>
  <c r="U65" i="3"/>
  <c r="U53" i="3"/>
  <c r="T53" i="3"/>
  <c r="S53" i="3"/>
  <c r="R53" i="3"/>
  <c r="P53" i="3"/>
  <c r="O53" i="3"/>
  <c r="N53" i="3"/>
  <c r="M53" i="3"/>
  <c r="L53" i="3"/>
  <c r="J53" i="3"/>
  <c r="I53" i="3"/>
  <c r="H53" i="3"/>
  <c r="Y53" i="3" s="1"/>
  <c r="G53" i="3"/>
  <c r="F53" i="3"/>
  <c r="W53" i="3" s="1"/>
  <c r="D53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U51" i="3"/>
  <c r="T51" i="3"/>
  <c r="S51" i="3"/>
  <c r="R51" i="3"/>
  <c r="AA51" i="3" s="1"/>
  <c r="Q51" i="3"/>
  <c r="P51" i="3"/>
  <c r="O51" i="3"/>
  <c r="N51" i="3"/>
  <c r="M51" i="3"/>
  <c r="L51" i="3"/>
  <c r="W51" i="3" s="1"/>
  <c r="K51" i="3"/>
  <c r="J51" i="3"/>
  <c r="I51" i="3"/>
  <c r="H51" i="3"/>
  <c r="G51" i="3"/>
  <c r="F51" i="3"/>
  <c r="E51" i="3"/>
  <c r="D51" i="3"/>
  <c r="T50" i="3"/>
  <c r="AC50" i="3" s="1"/>
  <c r="R50" i="3"/>
  <c r="Q50" i="3"/>
  <c r="P50" i="3"/>
  <c r="N50" i="3"/>
  <c r="X50" i="3" s="1"/>
  <c r="K50" i="3"/>
  <c r="H50" i="3"/>
  <c r="F50" i="3"/>
  <c r="E50" i="3"/>
  <c r="D50" i="3"/>
  <c r="AA49" i="3"/>
  <c r="T49" i="3"/>
  <c r="S49" i="3"/>
  <c r="R49" i="3"/>
  <c r="P49" i="3"/>
  <c r="N49" i="3"/>
  <c r="M49" i="3"/>
  <c r="J49" i="3"/>
  <c r="H49" i="3"/>
  <c r="G49" i="3"/>
  <c r="F49" i="3"/>
  <c r="D49" i="3"/>
  <c r="P48" i="3"/>
  <c r="O48" i="3"/>
  <c r="N48" i="3"/>
  <c r="K48" i="3"/>
  <c r="J48" i="3"/>
  <c r="H48" i="3"/>
  <c r="X48" i="3" s="1"/>
  <c r="F48" i="3"/>
  <c r="D48" i="3"/>
  <c r="U46" i="3"/>
  <c r="T46" i="3"/>
  <c r="S46" i="3"/>
  <c r="R46" i="3"/>
  <c r="AA46" i="3" s="1"/>
  <c r="P46" i="3"/>
  <c r="O46" i="3"/>
  <c r="N46" i="3"/>
  <c r="M46" i="3"/>
  <c r="L46" i="3"/>
  <c r="J46" i="3"/>
  <c r="I46" i="3"/>
  <c r="H46" i="3"/>
  <c r="Y46" i="3" s="1"/>
  <c r="G46" i="3"/>
  <c r="F46" i="3"/>
  <c r="V46" i="3" s="1"/>
  <c r="D46" i="3"/>
  <c r="AA45" i="3"/>
  <c r="X45" i="3"/>
  <c r="U45" i="3"/>
  <c r="T45" i="3"/>
  <c r="S45" i="3"/>
  <c r="R45" i="3"/>
  <c r="Z45" i="3" s="1"/>
  <c r="Q45" i="3"/>
  <c r="P45" i="3"/>
  <c r="O45" i="3"/>
  <c r="N45" i="3"/>
  <c r="M45" i="3"/>
  <c r="L45" i="3"/>
  <c r="W45" i="3" s="1"/>
  <c r="K45" i="3"/>
  <c r="J45" i="3"/>
  <c r="I45" i="3"/>
  <c r="H45" i="3"/>
  <c r="G45" i="3"/>
  <c r="F45" i="3"/>
  <c r="E45" i="3"/>
  <c r="D45" i="3"/>
  <c r="W44" i="3"/>
  <c r="U44" i="3"/>
  <c r="T44" i="3"/>
  <c r="AB44" i="3" s="1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W43" i="3"/>
  <c r="U43" i="3"/>
  <c r="T43" i="3"/>
  <c r="AC43" i="3" s="1"/>
  <c r="S43" i="3"/>
  <c r="R43" i="3"/>
  <c r="Q43" i="3"/>
  <c r="P43" i="3"/>
  <c r="O43" i="3"/>
  <c r="N43" i="3"/>
  <c r="Z43" i="3" s="1"/>
  <c r="M43" i="3"/>
  <c r="L43" i="3"/>
  <c r="K43" i="3"/>
  <c r="J43" i="3"/>
  <c r="I43" i="3"/>
  <c r="H43" i="3"/>
  <c r="G43" i="3"/>
  <c r="F43" i="3"/>
  <c r="E43" i="3"/>
  <c r="D43" i="3"/>
  <c r="U42" i="3"/>
  <c r="R42" i="3"/>
  <c r="O42" i="3"/>
  <c r="K42" i="3"/>
  <c r="J42" i="3"/>
  <c r="I42" i="3"/>
  <c r="H42" i="3"/>
  <c r="F42" i="3"/>
  <c r="E42" i="3"/>
  <c r="D42" i="3"/>
  <c r="S41" i="3"/>
  <c r="R41" i="3"/>
  <c r="Q41" i="3"/>
  <c r="P41" i="3"/>
  <c r="N41" i="3"/>
  <c r="M41" i="3"/>
  <c r="L41" i="3"/>
  <c r="V41" i="3" s="1"/>
  <c r="K41" i="3"/>
  <c r="J41" i="3"/>
  <c r="H41" i="3"/>
  <c r="Y41" i="3" s="1"/>
  <c r="G41" i="3"/>
  <c r="F41" i="3"/>
  <c r="E41" i="3"/>
  <c r="D41" i="3"/>
  <c r="V40" i="3"/>
  <c r="U40" i="3"/>
  <c r="T40" i="3"/>
  <c r="S40" i="3"/>
  <c r="R40" i="3"/>
  <c r="P40" i="3"/>
  <c r="O40" i="3"/>
  <c r="N40" i="3"/>
  <c r="M40" i="3"/>
  <c r="L40" i="3"/>
  <c r="W40" i="3" s="1"/>
  <c r="J40" i="3"/>
  <c r="I40" i="3"/>
  <c r="H40" i="3"/>
  <c r="G40" i="3"/>
  <c r="D40" i="3"/>
  <c r="U39" i="3"/>
  <c r="T39" i="3"/>
  <c r="AB39" i="3" s="1"/>
  <c r="R39" i="3"/>
  <c r="Q39" i="3"/>
  <c r="O39" i="3"/>
  <c r="N39" i="3"/>
  <c r="X39" i="3" s="1"/>
  <c r="L39" i="3"/>
  <c r="W39" i="3" s="1"/>
  <c r="K39" i="3"/>
  <c r="I39" i="3"/>
  <c r="H39" i="3"/>
  <c r="F39" i="3"/>
  <c r="E39" i="3"/>
  <c r="T38" i="3"/>
  <c r="S38" i="3"/>
  <c r="R38" i="3"/>
  <c r="Q38" i="3"/>
  <c r="P38" i="3"/>
  <c r="M38" i="3"/>
  <c r="L38" i="3"/>
  <c r="J38" i="3"/>
  <c r="G38" i="3"/>
  <c r="F38" i="3"/>
  <c r="E38" i="3"/>
  <c r="D38" i="3"/>
  <c r="U37" i="3"/>
  <c r="T37" i="3"/>
  <c r="S37" i="3"/>
  <c r="P37" i="3"/>
  <c r="O37" i="3"/>
  <c r="N37" i="3"/>
  <c r="M37" i="3"/>
  <c r="L37" i="3"/>
  <c r="W37" i="3" s="1"/>
  <c r="J37" i="3"/>
  <c r="I37" i="3"/>
  <c r="H37" i="3"/>
  <c r="G37" i="3"/>
  <c r="F37" i="3"/>
  <c r="D37" i="3"/>
  <c r="U36" i="3"/>
  <c r="T36" i="3"/>
  <c r="R36" i="3"/>
  <c r="Q36" i="3"/>
  <c r="P36" i="3"/>
  <c r="N36" i="3"/>
  <c r="L36" i="3"/>
  <c r="V36" i="3" s="1"/>
  <c r="K36" i="3"/>
  <c r="J36" i="3"/>
  <c r="I36" i="3"/>
  <c r="F36" i="3"/>
  <c r="E36" i="3"/>
  <c r="D36" i="3"/>
  <c r="T35" i="3"/>
  <c r="S35" i="3"/>
  <c r="R35" i="3"/>
  <c r="Q35" i="3"/>
  <c r="P35" i="3"/>
  <c r="M35" i="3"/>
  <c r="L35" i="3"/>
  <c r="K35" i="3"/>
  <c r="J35" i="3"/>
  <c r="J33" i="3" s="1"/>
  <c r="I35" i="3"/>
  <c r="H35" i="3"/>
  <c r="G35" i="3"/>
  <c r="F35" i="3"/>
  <c r="E35" i="3"/>
  <c r="D35" i="3"/>
  <c r="W34" i="3"/>
  <c r="T34" i="3"/>
  <c r="AC34" i="3" s="1"/>
  <c r="S34" i="3"/>
  <c r="R34" i="3"/>
  <c r="Z34" i="3" s="1"/>
  <c r="Q34" i="3"/>
  <c r="P34" i="3"/>
  <c r="N34" i="3"/>
  <c r="M34" i="3"/>
  <c r="L34" i="3"/>
  <c r="K34" i="3"/>
  <c r="K33" i="3" s="1"/>
  <c r="J34" i="3"/>
  <c r="H34" i="3"/>
  <c r="G34" i="3"/>
  <c r="F34" i="3"/>
  <c r="V34" i="3" s="1"/>
  <c r="E34" i="3"/>
  <c r="D34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U30" i="3"/>
  <c r="T30" i="3"/>
  <c r="S30" i="3"/>
  <c r="R30" i="3"/>
  <c r="AB30" i="3" s="1"/>
  <c r="Q30" i="3"/>
  <c r="P30" i="3"/>
  <c r="O30" i="3"/>
  <c r="N30" i="3"/>
  <c r="X30" i="3" s="1"/>
  <c r="M30" i="3"/>
  <c r="K30" i="3"/>
  <c r="J30" i="3"/>
  <c r="I30" i="3"/>
  <c r="H30" i="3"/>
  <c r="G30" i="3"/>
  <c r="F30" i="3"/>
  <c r="E30" i="3"/>
  <c r="D30" i="3"/>
  <c r="U29" i="3"/>
  <c r="T29" i="3"/>
  <c r="AC29" i="3" s="1"/>
  <c r="S29" i="3"/>
  <c r="R29" i="3"/>
  <c r="Q29" i="3"/>
  <c r="P29" i="3"/>
  <c r="O29" i="3"/>
  <c r="N29" i="3"/>
  <c r="M29" i="3"/>
  <c r="K29" i="3"/>
  <c r="J29" i="3"/>
  <c r="I29" i="3"/>
  <c r="H29" i="3"/>
  <c r="G29" i="3"/>
  <c r="F29" i="3"/>
  <c r="E29" i="3"/>
  <c r="D29" i="3"/>
  <c r="U28" i="3"/>
  <c r="T28" i="3"/>
  <c r="S28" i="3"/>
  <c r="R28" i="3"/>
  <c r="P28" i="3"/>
  <c r="O28" i="3"/>
  <c r="N28" i="3"/>
  <c r="M28" i="3"/>
  <c r="K28" i="3"/>
  <c r="I28" i="3"/>
  <c r="H28" i="3"/>
  <c r="G28" i="3"/>
  <c r="F28" i="3"/>
  <c r="E28" i="3"/>
  <c r="Y27" i="3"/>
  <c r="V27" i="3"/>
  <c r="T27" i="3"/>
  <c r="AB27" i="3" s="1"/>
  <c r="S27" i="3"/>
  <c r="R27" i="3"/>
  <c r="Q27" i="3"/>
  <c r="P27" i="3"/>
  <c r="O27" i="3"/>
  <c r="N27" i="3"/>
  <c r="M27" i="3"/>
  <c r="L27" i="3"/>
  <c r="W27" i="3" s="1"/>
  <c r="K27" i="3"/>
  <c r="J27" i="3"/>
  <c r="I27" i="3"/>
  <c r="H27" i="3"/>
  <c r="G27" i="3"/>
  <c r="F27" i="3"/>
  <c r="E27" i="3"/>
  <c r="D27" i="3"/>
  <c r="W26" i="3"/>
  <c r="U26" i="3"/>
  <c r="T26" i="3"/>
  <c r="R26" i="3"/>
  <c r="Q26" i="3"/>
  <c r="P26" i="3"/>
  <c r="O26" i="3"/>
  <c r="N26" i="3"/>
  <c r="L26" i="3"/>
  <c r="K26" i="3"/>
  <c r="J26" i="3"/>
  <c r="I26" i="3"/>
  <c r="H26" i="3"/>
  <c r="F26" i="3"/>
  <c r="E26" i="3"/>
  <c r="D26" i="3"/>
  <c r="U25" i="3"/>
  <c r="S25" i="3"/>
  <c r="R25" i="3"/>
  <c r="P25" i="3"/>
  <c r="O25" i="3"/>
  <c r="M25" i="3"/>
  <c r="J25" i="3"/>
  <c r="I25" i="3"/>
  <c r="G25" i="3"/>
  <c r="E25" i="3"/>
  <c r="T24" i="3"/>
  <c r="AB24" i="3" s="1"/>
  <c r="S24" i="3"/>
  <c r="R24" i="3"/>
  <c r="Q24" i="3"/>
  <c r="P24" i="3"/>
  <c r="N24" i="3"/>
  <c r="M24" i="3"/>
  <c r="L24" i="3"/>
  <c r="W24" i="3" s="1"/>
  <c r="K24" i="3"/>
  <c r="J24" i="3"/>
  <c r="H24" i="3"/>
  <c r="G24" i="3"/>
  <c r="F24" i="3"/>
  <c r="E24" i="3"/>
  <c r="D24" i="3"/>
  <c r="U23" i="3"/>
  <c r="T23" i="3"/>
  <c r="S23" i="3"/>
  <c r="R23" i="3"/>
  <c r="AA23" i="3" s="1"/>
  <c r="Q23" i="3"/>
  <c r="Q21" i="3" s="1"/>
  <c r="P23" i="3"/>
  <c r="O23" i="3"/>
  <c r="N23" i="3"/>
  <c r="M23" i="3"/>
  <c r="L23" i="3"/>
  <c r="K23" i="3"/>
  <c r="J23" i="3"/>
  <c r="I23" i="3"/>
  <c r="H23" i="3"/>
  <c r="G23" i="3"/>
  <c r="F23" i="3"/>
  <c r="E23" i="3"/>
  <c r="E21" i="3" s="1"/>
  <c r="D23" i="3"/>
  <c r="U22" i="3"/>
  <c r="S22" i="3"/>
  <c r="R22" i="3"/>
  <c r="Q22" i="3"/>
  <c r="P22" i="3"/>
  <c r="O22" i="3"/>
  <c r="M22" i="3"/>
  <c r="L22" i="3"/>
  <c r="K22" i="3"/>
  <c r="J22" i="3"/>
  <c r="I22" i="3"/>
  <c r="G22" i="3"/>
  <c r="F22" i="3"/>
  <c r="E22" i="3"/>
  <c r="D22" i="3"/>
  <c r="R21" i="3"/>
  <c r="Q20" i="3"/>
  <c r="P20" i="3"/>
  <c r="K20" i="3"/>
  <c r="J20" i="3"/>
  <c r="I20" i="3"/>
  <c r="H20" i="3"/>
  <c r="G20" i="3"/>
  <c r="E20" i="3"/>
  <c r="D20" i="3"/>
  <c r="Y19" i="3"/>
  <c r="V19" i="3"/>
  <c r="U19" i="3"/>
  <c r="T19" i="3"/>
  <c r="S19" i="3"/>
  <c r="R19" i="3"/>
  <c r="AC19" i="3" s="1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Y18" i="3"/>
  <c r="U18" i="3"/>
  <c r="T18" i="3"/>
  <c r="S18" i="3"/>
  <c r="R18" i="3"/>
  <c r="AA18" i="3" s="1"/>
  <c r="Q18" i="3"/>
  <c r="P18" i="3"/>
  <c r="O18" i="3"/>
  <c r="N18" i="3"/>
  <c r="X18" i="3" s="1"/>
  <c r="M18" i="3"/>
  <c r="L18" i="3"/>
  <c r="K18" i="3"/>
  <c r="J18" i="3"/>
  <c r="I18" i="3"/>
  <c r="H18" i="3"/>
  <c r="G18" i="3"/>
  <c r="E18" i="3"/>
  <c r="D18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E17" i="3"/>
  <c r="D17" i="3"/>
  <c r="U16" i="3"/>
  <c r="T16" i="3"/>
  <c r="S16" i="3"/>
  <c r="R16" i="3"/>
  <c r="Z16" i="3" s="1"/>
  <c r="Q16" i="3"/>
  <c r="P16" i="3"/>
  <c r="O16" i="3"/>
  <c r="N16" i="3"/>
  <c r="M16" i="3"/>
  <c r="K16" i="3"/>
  <c r="J16" i="3"/>
  <c r="I16" i="3"/>
  <c r="H16" i="3"/>
  <c r="Y16" i="3" s="1"/>
  <c r="G16" i="3"/>
  <c r="F16" i="3"/>
  <c r="E16" i="3"/>
  <c r="D16" i="3"/>
  <c r="U15" i="3"/>
  <c r="T15" i="3"/>
  <c r="AB15" i="3" s="1"/>
  <c r="S15" i="3"/>
  <c r="R15" i="3"/>
  <c r="Q15" i="3"/>
  <c r="P15" i="3"/>
  <c r="O15" i="3"/>
  <c r="N15" i="3"/>
  <c r="Y15" i="3" s="1"/>
  <c r="M15" i="3"/>
  <c r="K15" i="3"/>
  <c r="J15" i="3"/>
  <c r="I15" i="3"/>
  <c r="H15" i="3"/>
  <c r="G15" i="3"/>
  <c r="F15" i="3"/>
  <c r="E15" i="3"/>
  <c r="D15" i="3"/>
  <c r="F11" i="2"/>
  <c r="I11" i="2"/>
  <c r="I17" i="2" s="1"/>
  <c r="L11" i="2"/>
  <c r="O11" i="2"/>
  <c r="O17" i="2" s="1"/>
  <c r="S11" i="2"/>
  <c r="E12" i="2"/>
  <c r="G12" i="2"/>
  <c r="E13" i="2"/>
  <c r="E17" i="2" s="1"/>
  <c r="G13" i="2"/>
  <c r="H13" i="2"/>
  <c r="H17" i="2" s="1"/>
  <c r="I13" i="2"/>
  <c r="F16" i="2"/>
  <c r="F17" i="2" s="1"/>
  <c r="I16" i="2"/>
  <c r="L16" i="2"/>
  <c r="L17" i="2" s="1"/>
  <c r="O16" i="2"/>
  <c r="Q16" i="2"/>
  <c r="S16" i="2"/>
  <c r="U16" i="2"/>
  <c r="U17" i="2" s="1"/>
  <c r="G17" i="2"/>
  <c r="J17" i="2"/>
  <c r="K17" i="2"/>
  <c r="M17" i="2"/>
  <c r="N17" i="2"/>
  <c r="P17" i="2"/>
  <c r="Q17" i="2"/>
  <c r="R17" i="2"/>
  <c r="T17" i="2"/>
  <c r="F21" i="2"/>
  <c r="F28" i="2" s="1"/>
  <c r="G21" i="2"/>
  <c r="G28" i="2" s="1"/>
  <c r="I21" i="2"/>
  <c r="I28" i="2" s="1"/>
  <c r="L21" i="2"/>
  <c r="L28" i="2" s="1"/>
  <c r="O21" i="2"/>
  <c r="O28" i="2" s="1"/>
  <c r="Q21" i="2"/>
  <c r="Q28" i="2" s="1"/>
  <c r="S21" i="2"/>
  <c r="S28" i="2" s="1"/>
  <c r="U21" i="2"/>
  <c r="U28" i="2" s="1"/>
  <c r="U29" i="2" s="1"/>
  <c r="G22" i="2"/>
  <c r="E24" i="2"/>
  <c r="E28" i="2" s="1"/>
  <c r="H28" i="2"/>
  <c r="J28" i="2"/>
  <c r="K28" i="2"/>
  <c r="K29" i="2" s="1"/>
  <c r="M28" i="2"/>
  <c r="M29" i="2" s="1"/>
  <c r="M52" i="2" s="1"/>
  <c r="M61" i="2" s="1"/>
  <c r="N28" i="2"/>
  <c r="P28" i="2"/>
  <c r="P29" i="2" s="1"/>
  <c r="R28" i="2"/>
  <c r="R29" i="2" s="1"/>
  <c r="T28" i="2"/>
  <c r="T29" i="2" s="1"/>
  <c r="E30" i="2"/>
  <c r="H30" i="2"/>
  <c r="J30" i="2"/>
  <c r="J51" i="2" s="1"/>
  <c r="K30" i="2"/>
  <c r="K51" i="2" s="1"/>
  <c r="L30" i="2"/>
  <c r="M30" i="2"/>
  <c r="N30" i="2"/>
  <c r="N51" i="2" s="1"/>
  <c r="P30" i="2"/>
  <c r="P51" i="2" s="1"/>
  <c r="R30" i="2"/>
  <c r="R51" i="2" s="1"/>
  <c r="R52" i="2" s="1"/>
  <c r="T30" i="2"/>
  <c r="T51" i="2" s="1"/>
  <c r="E31" i="2"/>
  <c r="F31" i="2"/>
  <c r="F30" i="2" s="1"/>
  <c r="G31" i="2"/>
  <c r="G30" i="2" s="1"/>
  <c r="I31" i="2"/>
  <c r="O31" i="2"/>
  <c r="E32" i="2"/>
  <c r="G32" i="2"/>
  <c r="I32" i="2"/>
  <c r="I51" i="2" s="1"/>
  <c r="O32" i="2"/>
  <c r="Q32" i="2"/>
  <c r="Q30" i="2" s="1"/>
  <c r="Q51" i="2" s="1"/>
  <c r="S32" i="2"/>
  <c r="S30" i="2" s="1"/>
  <c r="S51" i="2" s="1"/>
  <c r="U32" i="2"/>
  <c r="U30" i="2" s="1"/>
  <c r="U51" i="2" s="1"/>
  <c r="G33" i="2"/>
  <c r="O33" i="2"/>
  <c r="E36" i="2"/>
  <c r="E37" i="2"/>
  <c r="E38" i="2"/>
  <c r="E39" i="2"/>
  <c r="H51" i="2"/>
  <c r="L51" i="2"/>
  <c r="M51" i="2"/>
  <c r="G54" i="2"/>
  <c r="G57" i="2"/>
  <c r="E59" i="2"/>
  <c r="F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L60" i="2"/>
  <c r="V23" i="3" l="1"/>
  <c r="Z17" i="3"/>
  <c r="AC17" i="3"/>
  <c r="AC24" i="3"/>
  <c r="Z26" i="3"/>
  <c r="Z27" i="3"/>
  <c r="AC16" i="3"/>
  <c r="AA19" i="3"/>
  <c r="AB19" i="3"/>
  <c r="W23" i="3"/>
  <c r="X28" i="3"/>
  <c r="Z31" i="3"/>
  <c r="AB31" i="3"/>
  <c r="Z36" i="3"/>
  <c r="Y37" i="3"/>
  <c r="V39" i="3"/>
  <c r="AC39" i="3"/>
  <c r="V43" i="3"/>
  <c r="AA43" i="3"/>
  <c r="V45" i="3"/>
  <c r="V51" i="3"/>
  <c r="X53" i="3"/>
  <c r="F101" i="3"/>
  <c r="S101" i="3"/>
  <c r="H101" i="3"/>
  <c r="AC131" i="3"/>
  <c r="W138" i="3"/>
  <c r="E137" i="3"/>
  <c r="K137" i="3"/>
  <c r="Q137" i="3"/>
  <c r="N172" i="3"/>
  <c r="AB203" i="3"/>
  <c r="S209" i="3"/>
  <c r="F246" i="3"/>
  <c r="W253" i="3"/>
  <c r="AC253" i="3"/>
  <c r="W312" i="3"/>
  <c r="AA319" i="3"/>
  <c r="AB323" i="3"/>
  <c r="X328" i="3"/>
  <c r="Y328" i="3"/>
  <c r="K21" i="3"/>
  <c r="E337" i="3"/>
  <c r="X27" i="3"/>
  <c r="F33" i="3"/>
  <c r="AB35" i="3"/>
  <c r="X41" i="3"/>
  <c r="Z52" i="3"/>
  <c r="AC52" i="3"/>
  <c r="X72" i="3"/>
  <c r="AB95" i="3"/>
  <c r="I101" i="3"/>
  <c r="O101" i="3"/>
  <c r="U101" i="3"/>
  <c r="AC216" i="3"/>
  <c r="X240" i="3"/>
  <c r="E246" i="3"/>
  <c r="K246" i="3"/>
  <c r="Q246" i="3"/>
  <c r="Y276" i="3"/>
  <c r="X289" i="3"/>
  <c r="Y322" i="3"/>
  <c r="AB322" i="3"/>
  <c r="W323" i="3"/>
  <c r="Z323" i="3"/>
  <c r="F337" i="3"/>
  <c r="X341" i="3"/>
  <c r="Y341" i="3"/>
  <c r="Y32" i="3"/>
  <c r="Y48" i="3"/>
  <c r="D172" i="3"/>
  <c r="J172" i="3"/>
  <c r="P172" i="3"/>
  <c r="V276" i="3"/>
  <c r="AA276" i="3"/>
  <c r="N282" i="3"/>
  <c r="Y319" i="3"/>
  <c r="X319" i="3"/>
  <c r="AB320" i="3"/>
  <c r="Y353" i="3"/>
  <c r="Y44" i="3"/>
  <c r="Y144" i="3"/>
  <c r="D137" i="3"/>
  <c r="J137" i="3"/>
  <c r="P137" i="3"/>
  <c r="X344" i="3"/>
  <c r="W19" i="3"/>
  <c r="AC23" i="3"/>
  <c r="Y24" i="3"/>
  <c r="AC27" i="3"/>
  <c r="X29" i="3"/>
  <c r="AB29" i="3"/>
  <c r="Y30" i="3"/>
  <c r="AC30" i="3"/>
  <c r="Q33" i="3"/>
  <c r="V38" i="3"/>
  <c r="AB38" i="3"/>
  <c r="AB45" i="3"/>
  <c r="W46" i="3"/>
  <c r="F47" i="3"/>
  <c r="AC49" i="3"/>
  <c r="Y51" i="3"/>
  <c r="AC51" i="3"/>
  <c r="E65" i="3"/>
  <c r="K65" i="3"/>
  <c r="Q65" i="3"/>
  <c r="Y108" i="3"/>
  <c r="D282" i="3"/>
  <c r="J282" i="3"/>
  <c r="P282" i="3"/>
  <c r="Y324" i="3"/>
  <c r="G325" i="3"/>
  <c r="M325" i="3"/>
  <c r="S325" i="3"/>
  <c r="AC330" i="3"/>
  <c r="X331" i="3"/>
  <c r="Y331" i="3"/>
  <c r="V332" i="3"/>
  <c r="P350" i="3"/>
  <c r="D350" i="3"/>
  <c r="AC28" i="3"/>
  <c r="D33" i="3"/>
  <c r="Y39" i="3"/>
  <c r="AC46" i="3"/>
  <c r="Y50" i="3"/>
  <c r="AB53" i="3"/>
  <c r="F137" i="3"/>
  <c r="V166" i="3"/>
  <c r="S172" i="3"/>
  <c r="AC240" i="3"/>
  <c r="W322" i="3"/>
  <c r="V342" i="3"/>
  <c r="F282" i="3"/>
  <c r="AA289" i="3"/>
  <c r="AC332" i="3"/>
  <c r="AA333" i="3"/>
  <c r="AC333" i="3"/>
  <c r="X334" i="3"/>
  <c r="Z335" i="3"/>
  <c r="AC343" i="3"/>
  <c r="F356" i="3"/>
  <c r="AA363" i="3"/>
  <c r="O356" i="3"/>
  <c r="D390" i="3"/>
  <c r="J390" i="3"/>
  <c r="P390" i="3"/>
  <c r="V397" i="3"/>
  <c r="G390" i="3"/>
  <c r="M390" i="3"/>
  <c r="S390" i="3"/>
  <c r="G425" i="3"/>
  <c r="Z432" i="3"/>
  <c r="AC432" i="3"/>
  <c r="I462" i="3"/>
  <c r="P462" i="3"/>
  <c r="H573" i="3"/>
  <c r="AA616" i="3"/>
  <c r="W618" i="3"/>
  <c r="AA620" i="3"/>
  <c r="AB623" i="3"/>
  <c r="AB626" i="3"/>
  <c r="W637" i="3"/>
  <c r="AC637" i="3"/>
  <c r="E717" i="3"/>
  <c r="K717" i="3"/>
  <c r="R717" i="3"/>
  <c r="E752" i="3"/>
  <c r="K752" i="3"/>
  <c r="X794" i="3"/>
  <c r="V831" i="3"/>
  <c r="AA831" i="3"/>
  <c r="Z835" i="3"/>
  <c r="AB835" i="3"/>
  <c r="Q892" i="3"/>
  <c r="N1176" i="3"/>
  <c r="X1074" i="3"/>
  <c r="H1194" i="3"/>
  <c r="T1194" i="3"/>
  <c r="Q536" i="3"/>
  <c r="Y611" i="3"/>
  <c r="W816" i="3"/>
  <c r="W843" i="3"/>
  <c r="AB843" i="3"/>
  <c r="AA843" i="3"/>
  <c r="W847" i="3"/>
  <c r="V847" i="3"/>
  <c r="X1168" i="3"/>
  <c r="W1266" i="3"/>
  <c r="V1266" i="3"/>
  <c r="N1308" i="3"/>
  <c r="X1338" i="3"/>
  <c r="V1356" i="3"/>
  <c r="X363" i="3"/>
  <c r="X491" i="3"/>
  <c r="V565" i="3"/>
  <c r="R565" i="3"/>
  <c r="Z565" i="3" s="1"/>
  <c r="F573" i="3"/>
  <c r="R573" i="3"/>
  <c r="W630" i="3"/>
  <c r="AB633" i="3"/>
  <c r="AA634" i="3"/>
  <c r="AC638" i="3"/>
  <c r="AA644" i="3"/>
  <c r="Z676" i="3"/>
  <c r="H682" i="3"/>
  <c r="M717" i="3"/>
  <c r="S717" i="3"/>
  <c r="V748" i="3"/>
  <c r="Y759" i="3"/>
  <c r="AB824" i="3"/>
  <c r="T829" i="3"/>
  <c r="AA832" i="3"/>
  <c r="W834" i="3"/>
  <c r="AA834" i="3"/>
  <c r="Q573" i="3"/>
  <c r="AC622" i="3"/>
  <c r="W634" i="3"/>
  <c r="AB634" i="3"/>
  <c r="AB635" i="3"/>
  <c r="AA746" i="3"/>
  <c r="Z825" i="3"/>
  <c r="AC825" i="3"/>
  <c r="Q851" i="3"/>
  <c r="Z1159" i="3"/>
  <c r="Y1159" i="3"/>
  <c r="W1188" i="3"/>
  <c r="Y1362" i="3"/>
  <c r="X1362" i="3"/>
  <c r="X338" i="3"/>
  <c r="AC338" i="3"/>
  <c r="AC342" i="3"/>
  <c r="AC346" i="3"/>
  <c r="Y363" i="3"/>
  <c r="AB397" i="3"/>
  <c r="E390" i="3"/>
  <c r="K390" i="3"/>
  <c r="V436" i="3"/>
  <c r="Z454" i="3"/>
  <c r="AB454" i="3"/>
  <c r="G462" i="3"/>
  <c r="Y491" i="3"/>
  <c r="X602" i="3"/>
  <c r="AC602" i="3"/>
  <c r="X611" i="3"/>
  <c r="AC612" i="3"/>
  <c r="Y620" i="3"/>
  <c r="Z621" i="3"/>
  <c r="AA624" i="3"/>
  <c r="X642" i="3"/>
  <c r="V689" i="3"/>
  <c r="W732" i="3"/>
  <c r="H752" i="3"/>
  <c r="AD752" i="3"/>
  <c r="Y787" i="3"/>
  <c r="F787" i="3"/>
  <c r="X827" i="3"/>
  <c r="S829" i="3"/>
  <c r="AA830" i="3"/>
  <c r="Y832" i="3"/>
  <c r="Y839" i="3"/>
  <c r="V1023" i="3"/>
  <c r="AB1023" i="3"/>
  <c r="R995" i="3"/>
  <c r="X1178" i="3"/>
  <c r="W1348" i="3"/>
  <c r="V1348" i="3"/>
  <c r="AC339" i="3"/>
  <c r="AA344" i="3"/>
  <c r="X349" i="3"/>
  <c r="AC349" i="3"/>
  <c r="W351" i="3"/>
  <c r="W353" i="3"/>
  <c r="Z353" i="3"/>
  <c r="E356" i="3"/>
  <c r="K356" i="3"/>
  <c r="Q356" i="3"/>
  <c r="H356" i="3"/>
  <c r="N356" i="3"/>
  <c r="Y356" i="3" s="1"/>
  <c r="T356" i="3"/>
  <c r="I390" i="3"/>
  <c r="O390" i="3"/>
  <c r="U390" i="3"/>
  <c r="M425" i="3"/>
  <c r="S425" i="3"/>
  <c r="U462" i="3"/>
  <c r="K462" i="3"/>
  <c r="Q462" i="3"/>
  <c r="H499" i="3"/>
  <c r="V528" i="3"/>
  <c r="AA528" i="3"/>
  <c r="E536" i="3"/>
  <c r="G573" i="3"/>
  <c r="M573" i="3"/>
  <c r="S573" i="3"/>
  <c r="I573" i="3"/>
  <c r="O573" i="3"/>
  <c r="U573" i="3"/>
  <c r="AA619" i="3"/>
  <c r="I617" i="3"/>
  <c r="O617" i="3"/>
  <c r="U617" i="3"/>
  <c r="Y621" i="3"/>
  <c r="D28" i="3"/>
  <c r="J28" i="3"/>
  <c r="Q28" i="3"/>
  <c r="I629" i="3"/>
  <c r="O34" i="3"/>
  <c r="U34" i="3"/>
  <c r="AA632" i="3"/>
  <c r="AB642" i="3"/>
  <c r="H647" i="3"/>
  <c r="P717" i="3"/>
  <c r="D752" i="3"/>
  <c r="Q752" i="3"/>
  <c r="Z816" i="3"/>
  <c r="AC823" i="3"/>
  <c r="Y824" i="3"/>
  <c r="AA828" i="3"/>
  <c r="AC830" i="3"/>
  <c r="W838" i="3"/>
  <c r="AA840" i="3"/>
  <c r="H841" i="3"/>
  <c r="AC844" i="3"/>
  <c r="AB844" i="3"/>
  <c r="AB1197" i="3"/>
  <c r="AC1197" i="3"/>
  <c r="X1347" i="3"/>
  <c r="AB1356" i="3"/>
  <c r="Y1366" i="3"/>
  <c r="X1366" i="3"/>
  <c r="K38" i="3"/>
  <c r="D39" i="3"/>
  <c r="J39" i="3"/>
  <c r="P39" i="3"/>
  <c r="M1374" i="3"/>
  <c r="S1374" i="3"/>
  <c r="X1491" i="3"/>
  <c r="AB1505" i="3"/>
  <c r="AA844" i="3"/>
  <c r="X846" i="3"/>
  <c r="AC846" i="3"/>
  <c r="Y849" i="3"/>
  <c r="AC849" i="3"/>
  <c r="K851" i="3"/>
  <c r="V886" i="3"/>
  <c r="AA886" i="3"/>
  <c r="X933" i="3"/>
  <c r="Q926" i="3"/>
  <c r="W954" i="3"/>
  <c r="V989" i="3"/>
  <c r="D1063" i="3"/>
  <c r="Q1063" i="3"/>
  <c r="AB1091" i="3"/>
  <c r="W1104" i="3"/>
  <c r="AB1104" i="3"/>
  <c r="O1131" i="3"/>
  <c r="AA1167" i="3"/>
  <c r="O1172" i="3"/>
  <c r="AB1183" i="3"/>
  <c r="Y1187" i="3"/>
  <c r="J1200" i="3"/>
  <c r="P1200" i="3"/>
  <c r="E1200" i="3"/>
  <c r="K1200" i="3"/>
  <c r="Q1200" i="3"/>
  <c r="D1308" i="3"/>
  <c r="K1308" i="3"/>
  <c r="S1308" i="3"/>
  <c r="I1351" i="3"/>
  <c r="O1351" i="3"/>
  <c r="U1351" i="3"/>
  <c r="Z1367" i="3"/>
  <c r="V1370" i="3"/>
  <c r="Z1373" i="3"/>
  <c r="D1374" i="3"/>
  <c r="J1374" i="3"/>
  <c r="P1374" i="3"/>
  <c r="V1375" i="3"/>
  <c r="H1374" i="3"/>
  <c r="T1374" i="3"/>
  <c r="G1380" i="3"/>
  <c r="M1380" i="3"/>
  <c r="U1380" i="3"/>
  <c r="AC1486" i="3"/>
  <c r="G1503" i="3"/>
  <c r="M1503" i="3"/>
  <c r="S1503" i="3"/>
  <c r="AB1510" i="3"/>
  <c r="Z1512" i="3"/>
  <c r="AB1512" i="3"/>
  <c r="AC1513" i="3"/>
  <c r="AC854" i="3"/>
  <c r="X855" i="3"/>
  <c r="Y1023" i="3"/>
  <c r="F1063" i="3"/>
  <c r="S1063" i="3"/>
  <c r="D1131" i="3"/>
  <c r="P1131" i="3"/>
  <c r="X1175" i="3"/>
  <c r="I1184" i="3"/>
  <c r="O1184" i="3"/>
  <c r="U1184" i="3"/>
  <c r="V1190" i="3"/>
  <c r="Y1266" i="3"/>
  <c r="AC1266" i="3"/>
  <c r="X1356" i="3"/>
  <c r="D1363" i="3"/>
  <c r="J1363" i="3"/>
  <c r="P1363" i="3"/>
  <c r="Q1415" i="3"/>
  <c r="E1450" i="3"/>
  <c r="W1494" i="3"/>
  <c r="P1492" i="3"/>
  <c r="X1500" i="3"/>
  <c r="Z1509" i="3"/>
  <c r="AB1509" i="3"/>
  <c r="V1070" i="3"/>
  <c r="X1104" i="3"/>
  <c r="Y1183" i="3"/>
  <c r="Q1194" i="3"/>
  <c r="F1236" i="3"/>
  <c r="D1272" i="3"/>
  <c r="J1272" i="3"/>
  <c r="V1357" i="3"/>
  <c r="E1415" i="3"/>
  <c r="K1415" i="3"/>
  <c r="X1444" i="3"/>
  <c r="I1450" i="3"/>
  <c r="O1450" i="3"/>
  <c r="U1450" i="3"/>
  <c r="Y1491" i="3"/>
  <c r="M1492" i="3"/>
  <c r="AA1498" i="3"/>
  <c r="F1503" i="3"/>
  <c r="W1506" i="3"/>
  <c r="AA1506" i="3"/>
  <c r="X1513" i="3"/>
  <c r="Y842" i="3"/>
  <c r="W845" i="3"/>
  <c r="AA845" i="3"/>
  <c r="X849" i="3"/>
  <c r="I858" i="3"/>
  <c r="O858" i="3"/>
  <c r="U858" i="3"/>
  <c r="X921" i="3"/>
  <c r="AC968" i="3"/>
  <c r="D995" i="3"/>
  <c r="J995" i="3"/>
  <c r="P995" i="3"/>
  <c r="Z1057" i="3"/>
  <c r="Y1091" i="3"/>
  <c r="I1097" i="3"/>
  <c r="O1097" i="3"/>
  <c r="U1097" i="3"/>
  <c r="AA1159" i="3"/>
  <c r="X1166" i="3"/>
  <c r="AB1166" i="3"/>
  <c r="Y1167" i="3"/>
  <c r="Z1168" i="3"/>
  <c r="Z1170" i="3"/>
  <c r="AB1173" i="3"/>
  <c r="Z1177" i="3"/>
  <c r="AB1177" i="3"/>
  <c r="AC1178" i="3"/>
  <c r="AB1179" i="3"/>
  <c r="M1194" i="3"/>
  <c r="S1194" i="3"/>
  <c r="G1200" i="3"/>
  <c r="M1200" i="3"/>
  <c r="S1200" i="3"/>
  <c r="H1200" i="3"/>
  <c r="F1272" i="3"/>
  <c r="V1338" i="3"/>
  <c r="AB1338" i="3"/>
  <c r="Z1353" i="3"/>
  <c r="X1358" i="3"/>
  <c r="AB1359" i="3"/>
  <c r="V1362" i="3"/>
  <c r="Z1362" i="3"/>
  <c r="Z1366" i="3"/>
  <c r="X1369" i="3"/>
  <c r="AB1369" i="3"/>
  <c r="G1450" i="3"/>
  <c r="Y1487" i="3"/>
  <c r="AC1488" i="3"/>
  <c r="AB1491" i="3"/>
  <c r="AA1491" i="3"/>
  <c r="H1492" i="3"/>
  <c r="T1492" i="3"/>
  <c r="AC1494" i="3"/>
  <c r="W1495" i="3"/>
  <c r="AA1499" i="3"/>
  <c r="AB1501" i="3"/>
  <c r="D1503" i="3"/>
  <c r="J1503" i="3"/>
  <c r="P1503" i="3"/>
  <c r="V1505" i="3"/>
  <c r="V1511" i="3"/>
  <c r="AB1511" i="3"/>
  <c r="AC1512" i="3"/>
  <c r="AC843" i="3"/>
  <c r="L961" i="3"/>
  <c r="AC989" i="3"/>
  <c r="W1070" i="3"/>
  <c r="AA1104" i="3"/>
  <c r="G1131" i="3"/>
  <c r="M1131" i="3"/>
  <c r="G1172" i="3"/>
  <c r="M1172" i="3"/>
  <c r="S1172" i="3"/>
  <c r="F1184" i="3"/>
  <c r="Y1243" i="3"/>
  <c r="E1236" i="3"/>
  <c r="K1236" i="3"/>
  <c r="Q1236" i="3"/>
  <c r="W1302" i="3"/>
  <c r="W1354" i="3"/>
  <c r="Y1356" i="3"/>
  <c r="W1357" i="3"/>
  <c r="AC1375" i="3"/>
  <c r="F1374" i="3"/>
  <c r="O1380" i="3"/>
  <c r="AC1422" i="3"/>
  <c r="W1486" i="3"/>
  <c r="AA1489" i="3"/>
  <c r="I1492" i="3"/>
  <c r="O1492" i="3"/>
  <c r="U1492" i="3"/>
  <c r="G1492" i="3"/>
  <c r="D1514" i="3"/>
  <c r="J1514" i="3"/>
  <c r="P1514" i="3"/>
  <c r="X342" i="3"/>
  <c r="AA342" i="3"/>
  <c r="Y342" i="3"/>
  <c r="AB16" i="3"/>
  <c r="AB18" i="3"/>
  <c r="J21" i="3"/>
  <c r="P21" i="3"/>
  <c r="V22" i="3"/>
  <c r="X24" i="3"/>
  <c r="Y31" i="3"/>
  <c r="Y34" i="3"/>
  <c r="E33" i="3"/>
  <c r="W36" i="3"/>
  <c r="N38" i="3"/>
  <c r="Z39" i="3"/>
  <c r="AA39" i="3"/>
  <c r="Y45" i="3"/>
  <c r="P47" i="3"/>
  <c r="AA50" i="3"/>
  <c r="Y52" i="3"/>
  <c r="AA53" i="3"/>
  <c r="AC53" i="3"/>
  <c r="V131" i="3"/>
  <c r="Z131" i="3"/>
  <c r="AA131" i="3"/>
  <c r="T172" i="3"/>
  <c r="H172" i="3"/>
  <c r="Y172" i="3" s="1"/>
  <c r="X179" i="3"/>
  <c r="AB179" i="3"/>
  <c r="AC179" i="3"/>
  <c r="AC203" i="3"/>
  <c r="H329" i="3"/>
  <c r="H25" i="3" s="1"/>
  <c r="X220" i="3"/>
  <c r="V289" i="3"/>
  <c r="W289" i="3"/>
  <c r="W326" i="3"/>
  <c r="V326" i="3"/>
  <c r="L325" i="3"/>
  <c r="Z326" i="3"/>
  <c r="R325" i="3"/>
  <c r="W335" i="3"/>
  <c r="V335" i="3"/>
  <c r="X339" i="3"/>
  <c r="AA339" i="3"/>
  <c r="Y339" i="3"/>
  <c r="N35" i="3"/>
  <c r="V349" i="3"/>
  <c r="W349" i="3"/>
  <c r="J350" i="3"/>
  <c r="J50" i="3"/>
  <c r="Q425" i="3"/>
  <c r="AC491" i="3"/>
  <c r="T640" i="3"/>
  <c r="T48" i="3" s="1"/>
  <c r="AC566" i="3"/>
  <c r="T565" i="3"/>
  <c r="V615" i="3"/>
  <c r="W615" i="3"/>
  <c r="V627" i="3"/>
  <c r="W627" i="3"/>
  <c r="W840" i="3"/>
  <c r="V840" i="3"/>
  <c r="AA853" i="3"/>
  <c r="AB853" i="3"/>
  <c r="AB144" i="3"/>
  <c r="AC144" i="3"/>
  <c r="T137" i="3"/>
  <c r="W551" i="3"/>
  <c r="V551" i="3"/>
  <c r="Z580" i="3"/>
  <c r="AA580" i="3"/>
  <c r="Y580" i="3"/>
  <c r="T573" i="3"/>
  <c r="AC580" i="3"/>
  <c r="Z865" i="3"/>
  <c r="Y865" i="3"/>
  <c r="T858" i="3"/>
  <c r="AC865" i="3"/>
  <c r="W921" i="3"/>
  <c r="V921" i="3"/>
  <c r="Z921" i="3"/>
  <c r="AB921" i="3"/>
  <c r="O1171" i="3"/>
  <c r="O20" i="3" s="1"/>
  <c r="O926" i="3"/>
  <c r="U1171" i="3"/>
  <c r="U20" i="3" s="1"/>
  <c r="U926" i="3"/>
  <c r="H927" i="3"/>
  <c r="Y934" i="3"/>
  <c r="X934" i="3"/>
  <c r="Z1002" i="3"/>
  <c r="Y1002" i="3"/>
  <c r="AB1002" i="3"/>
  <c r="AC1002" i="3"/>
  <c r="Y1352" i="3"/>
  <c r="N1351" i="3"/>
  <c r="X1352" i="3"/>
  <c r="O1503" i="3"/>
  <c r="O36" i="3"/>
  <c r="X15" i="3"/>
  <c r="Y17" i="3"/>
  <c r="Z19" i="3"/>
  <c r="X19" i="3"/>
  <c r="W22" i="3"/>
  <c r="V24" i="3"/>
  <c r="AA24" i="3"/>
  <c r="Z30" i="3"/>
  <c r="AA30" i="3"/>
  <c r="X32" i="3"/>
  <c r="I34" i="3"/>
  <c r="I33" i="3" s="1"/>
  <c r="P33" i="3"/>
  <c r="V37" i="3"/>
  <c r="AA40" i="3"/>
  <c r="AA41" i="3"/>
  <c r="V44" i="3"/>
  <c r="AA44" i="3"/>
  <c r="AC44" i="3"/>
  <c r="AC45" i="3"/>
  <c r="H47" i="3"/>
  <c r="W52" i="3"/>
  <c r="AA52" i="3"/>
  <c r="V53" i="3"/>
  <c r="D65" i="3"/>
  <c r="J65" i="3"/>
  <c r="P65" i="3"/>
  <c r="V108" i="3"/>
  <c r="F329" i="3"/>
  <c r="V112" i="3"/>
  <c r="AB131" i="3"/>
  <c r="Y203" i="3"/>
  <c r="X203" i="3"/>
  <c r="V344" i="3"/>
  <c r="W344" i="3"/>
  <c r="AA346" i="3"/>
  <c r="Y346" i="3"/>
  <c r="AA638" i="3"/>
  <c r="Y95" i="3"/>
  <c r="X144" i="3"/>
  <c r="N137" i="3"/>
  <c r="W321" i="3"/>
  <c r="V328" i="3"/>
  <c r="W328" i="3"/>
  <c r="V341" i="3"/>
  <c r="W341" i="3"/>
  <c r="AA341" i="3"/>
  <c r="R37" i="3"/>
  <c r="AA343" i="3"/>
  <c r="Y343" i="3"/>
  <c r="X356" i="3"/>
  <c r="V602" i="3"/>
  <c r="W602" i="3"/>
  <c r="L573" i="3"/>
  <c r="AB602" i="3"/>
  <c r="AA602" i="3"/>
  <c r="W612" i="3"/>
  <c r="V612" i="3"/>
  <c r="F629" i="3"/>
  <c r="V638" i="3"/>
  <c r="W638" i="3"/>
  <c r="L42" i="3"/>
  <c r="AA16" i="3"/>
  <c r="W35" i="3"/>
  <c r="J47" i="3"/>
  <c r="Y131" i="3"/>
  <c r="N101" i="3"/>
  <c r="Z101" i="3" s="1"/>
  <c r="AB166" i="3"/>
  <c r="V209" i="3"/>
  <c r="W209" i="3"/>
  <c r="L246" i="3"/>
  <c r="AA15" i="3"/>
  <c r="Y23" i="3"/>
  <c r="AB26" i="3"/>
  <c r="AA27" i="3"/>
  <c r="V32" i="3"/>
  <c r="Z32" i="3"/>
  <c r="AA36" i="3"/>
  <c r="W41" i="3"/>
  <c r="Y43" i="3"/>
  <c r="X44" i="3"/>
  <c r="X51" i="3"/>
  <c r="AB51" i="3"/>
  <c r="N65" i="3"/>
  <c r="W116" i="3"/>
  <c r="V144" i="3"/>
  <c r="W144" i="3"/>
  <c r="AA144" i="3"/>
  <c r="V253" i="3"/>
  <c r="X282" i="3"/>
  <c r="Y282" i="3"/>
  <c r="AA312" i="3"/>
  <c r="Y312" i="3"/>
  <c r="T282" i="3"/>
  <c r="AC312" i="3"/>
  <c r="AA330" i="3"/>
  <c r="Y330" i="3"/>
  <c r="V338" i="3"/>
  <c r="W338" i="3"/>
  <c r="L337" i="3"/>
  <c r="AA338" i="3"/>
  <c r="R337" i="3"/>
  <c r="H337" i="3"/>
  <c r="H36" i="3"/>
  <c r="N337" i="3"/>
  <c r="Y340" i="3"/>
  <c r="AB342" i="3"/>
  <c r="AC344" i="3"/>
  <c r="V363" i="3"/>
  <c r="W363" i="3"/>
  <c r="U536" i="3"/>
  <c r="AB580" i="3"/>
  <c r="V613" i="3"/>
  <c r="W613" i="3"/>
  <c r="Y626" i="3"/>
  <c r="X626" i="3"/>
  <c r="Z628" i="3"/>
  <c r="AA628" i="3"/>
  <c r="Y628" i="3"/>
  <c r="AB628" i="3"/>
  <c r="AC628" i="3"/>
  <c r="Z253" i="3"/>
  <c r="AB253" i="3"/>
  <c r="AA253" i="3"/>
  <c r="R246" i="3"/>
  <c r="AA246" i="3" s="1"/>
  <c r="AA17" i="3"/>
  <c r="X95" i="3"/>
  <c r="AB108" i="3"/>
  <c r="T101" i="3"/>
  <c r="W166" i="3"/>
  <c r="AC15" i="3"/>
  <c r="X16" i="3"/>
  <c r="AC18" i="3"/>
  <c r="H22" i="3"/>
  <c r="H21" i="3" s="1"/>
  <c r="N22" i="3"/>
  <c r="T22" i="3"/>
  <c r="G21" i="3"/>
  <c r="M21" i="3"/>
  <c r="S21" i="3"/>
  <c r="I24" i="3"/>
  <c r="I21" i="3" s="1"/>
  <c r="O24" i="3"/>
  <c r="O21" i="3" s="1"/>
  <c r="U24" i="3"/>
  <c r="U21" i="3" s="1"/>
  <c r="Y26" i="3"/>
  <c r="Z29" i="3"/>
  <c r="AC36" i="3"/>
  <c r="AB36" i="3"/>
  <c r="N47" i="3"/>
  <c r="Y49" i="3"/>
  <c r="T65" i="3"/>
  <c r="Y72" i="3"/>
  <c r="R137" i="3"/>
  <c r="V179" i="3"/>
  <c r="W179" i="3"/>
  <c r="AC328" i="3"/>
  <c r="AC341" i="3"/>
  <c r="X345" i="3"/>
  <c r="AA345" i="3"/>
  <c r="Y345" i="3"/>
  <c r="AC345" i="3"/>
  <c r="T41" i="3"/>
  <c r="Y352" i="3"/>
  <c r="X352" i="3"/>
  <c r="AB352" i="3"/>
  <c r="AC352" i="3"/>
  <c r="V491" i="3"/>
  <c r="W491" i="3"/>
  <c r="AB491" i="3"/>
  <c r="AA491" i="3"/>
  <c r="W631" i="3"/>
  <c r="V631" i="3"/>
  <c r="L853" i="3"/>
  <c r="W678" i="3"/>
  <c r="L676" i="3"/>
  <c r="AC40" i="3"/>
  <c r="Z46" i="3"/>
  <c r="D47" i="3"/>
  <c r="AB50" i="3"/>
  <c r="Z51" i="3"/>
  <c r="G65" i="3"/>
  <c r="M65" i="3"/>
  <c r="S65" i="3"/>
  <c r="W95" i="3"/>
  <c r="Z95" i="3"/>
  <c r="E101" i="3"/>
  <c r="K101" i="3"/>
  <c r="Q101" i="3"/>
  <c r="Z108" i="3"/>
  <c r="G137" i="3"/>
  <c r="M137" i="3"/>
  <c r="S137" i="3"/>
  <c r="I172" i="3"/>
  <c r="O172" i="3"/>
  <c r="U172" i="3"/>
  <c r="I209" i="3"/>
  <c r="O209" i="3"/>
  <c r="U209" i="3"/>
  <c r="AB240" i="3"/>
  <c r="I282" i="3"/>
  <c r="O282" i="3"/>
  <c r="U282" i="3"/>
  <c r="AA320" i="3"/>
  <c r="V322" i="3"/>
  <c r="AA322" i="3"/>
  <c r="AB326" i="3"/>
  <c r="H325" i="3"/>
  <c r="N325" i="3"/>
  <c r="AC327" i="3"/>
  <c r="Z329" i="3"/>
  <c r="AB331" i="3"/>
  <c r="AB335" i="3"/>
  <c r="AA336" i="3"/>
  <c r="AC336" i="3"/>
  <c r="I337" i="3"/>
  <c r="G356" i="3"/>
  <c r="M356" i="3"/>
  <c r="S356" i="3"/>
  <c r="V419" i="3"/>
  <c r="AC419" i="3"/>
  <c r="N425" i="3"/>
  <c r="L432" i="3"/>
  <c r="Y432" i="3"/>
  <c r="W456" i="3"/>
  <c r="H462" i="3"/>
  <c r="J536" i="3"/>
  <c r="V611" i="3"/>
  <c r="AB611" i="3"/>
  <c r="R617" i="3"/>
  <c r="AC621" i="3"/>
  <c r="AB621" i="3"/>
  <c r="V622" i="3"/>
  <c r="X623" i="3"/>
  <c r="G629" i="3"/>
  <c r="M629" i="3"/>
  <c r="S629" i="3"/>
  <c r="AA633" i="3"/>
  <c r="Z634" i="3"/>
  <c r="Y634" i="3"/>
  <c r="AC636" i="3"/>
  <c r="AA641" i="3"/>
  <c r="Z643" i="3"/>
  <c r="Y643" i="3"/>
  <c r="AC643" i="3"/>
  <c r="I647" i="3"/>
  <c r="Y676" i="3"/>
  <c r="X676" i="3"/>
  <c r="AC676" i="3"/>
  <c r="J682" i="3"/>
  <c r="P682" i="3"/>
  <c r="G752" i="3"/>
  <c r="W850" i="3"/>
  <c r="V850" i="3"/>
  <c r="L1196" i="3"/>
  <c r="W1093" i="3"/>
  <c r="V1093" i="3"/>
  <c r="AB289" i="3"/>
  <c r="AC319" i="3"/>
  <c r="AA321" i="3"/>
  <c r="AC321" i="3"/>
  <c r="AB328" i="3"/>
  <c r="V334" i="3"/>
  <c r="X335" i="3"/>
  <c r="AB338" i="3"/>
  <c r="AB341" i="3"/>
  <c r="AB344" i="3"/>
  <c r="AB349" i="3"/>
  <c r="AB363" i="3"/>
  <c r="X384" i="3"/>
  <c r="AC384" i="3"/>
  <c r="Y506" i="3"/>
  <c r="AB506" i="3"/>
  <c r="AC543" i="3"/>
  <c r="Z612" i="3"/>
  <c r="AB612" i="3"/>
  <c r="Z613" i="3"/>
  <c r="AB613" i="3"/>
  <c r="AC613" i="3"/>
  <c r="V614" i="3"/>
  <c r="Z615" i="3"/>
  <c r="AC615" i="3"/>
  <c r="Z627" i="3"/>
  <c r="AC627" i="3"/>
  <c r="V633" i="3"/>
  <c r="W633" i="3"/>
  <c r="AC633" i="3"/>
  <c r="D639" i="3"/>
  <c r="J639" i="3"/>
  <c r="V642" i="3"/>
  <c r="AB644" i="3"/>
  <c r="AC644" i="3"/>
  <c r="D682" i="3"/>
  <c r="L724" i="3"/>
  <c r="W724" i="3" s="1"/>
  <c r="V728" i="3"/>
  <c r="V827" i="3"/>
  <c r="W827" i="3"/>
  <c r="AB827" i="3"/>
  <c r="AA827" i="3"/>
  <c r="Z844" i="3"/>
  <c r="Y844" i="3"/>
  <c r="N841" i="3"/>
  <c r="AC320" i="3"/>
  <c r="I325" i="3"/>
  <c r="O325" i="3"/>
  <c r="U325" i="3"/>
  <c r="AA332" i="3"/>
  <c r="AC334" i="3"/>
  <c r="V351" i="3"/>
  <c r="AA353" i="3"/>
  <c r="H390" i="3"/>
  <c r="X419" i="3"/>
  <c r="AB432" i="3"/>
  <c r="W473" i="3"/>
  <c r="W528" i="3"/>
  <c r="W565" i="3"/>
  <c r="AA614" i="3"/>
  <c r="V620" i="3"/>
  <c r="W620" i="3"/>
  <c r="AC620" i="3"/>
  <c r="AC624" i="3"/>
  <c r="AB624" i="3"/>
  <c r="AA626" i="3"/>
  <c r="V630" i="3"/>
  <c r="L629" i="3"/>
  <c r="AB630" i="3"/>
  <c r="AA630" i="3"/>
  <c r="E629" i="3"/>
  <c r="K629" i="3"/>
  <c r="Q629" i="3"/>
  <c r="AA637" i="3"/>
  <c r="AB641" i="3"/>
  <c r="AC641" i="3"/>
  <c r="AA642" i="3"/>
  <c r="Y836" i="3"/>
  <c r="X836" i="3"/>
  <c r="H851" i="3"/>
  <c r="Y855" i="3"/>
  <c r="L352" i="3"/>
  <c r="W352" i="3" s="1"/>
  <c r="Y166" i="3"/>
  <c r="Z203" i="3"/>
  <c r="R209" i="3"/>
  <c r="Z216" i="3"/>
  <c r="AA216" i="3"/>
  <c r="E209" i="3"/>
  <c r="K209" i="3"/>
  <c r="Q209" i="3"/>
  <c r="G246" i="3"/>
  <c r="M246" i="3"/>
  <c r="S246" i="3"/>
  <c r="Z312" i="3"/>
  <c r="AB319" i="3"/>
  <c r="Y321" i="3"/>
  <c r="J325" i="3"/>
  <c r="J318" i="3" s="1"/>
  <c r="P325" i="3"/>
  <c r="P318" i="3" s="1"/>
  <c r="W330" i="3"/>
  <c r="AB332" i="3"/>
  <c r="AB334" i="3"/>
  <c r="Y336" i="3"/>
  <c r="Z339" i="3"/>
  <c r="V340" i="3"/>
  <c r="Z342" i="3"/>
  <c r="V343" i="3"/>
  <c r="Z345" i="3"/>
  <c r="V346" i="3"/>
  <c r="AA352" i="3"/>
  <c r="X353" i="3"/>
  <c r="Z397" i="3"/>
  <c r="T425" i="3"/>
  <c r="AB425" i="3" s="1"/>
  <c r="I425" i="3"/>
  <c r="AD469" i="3"/>
  <c r="X506" i="3"/>
  <c r="AB543" i="3"/>
  <c r="AA566" i="3"/>
  <c r="AC614" i="3"/>
  <c r="E617" i="3"/>
  <c r="K617" i="3"/>
  <c r="Q617" i="3"/>
  <c r="AA623" i="3"/>
  <c r="Z625" i="3"/>
  <c r="Y625" i="3"/>
  <c r="AB625" i="3"/>
  <c r="V628" i="3"/>
  <c r="W628" i="3"/>
  <c r="D629" i="3"/>
  <c r="J629" i="3"/>
  <c r="P629" i="3"/>
  <c r="V632" i="3"/>
  <c r="X633" i="3"/>
  <c r="AB637" i="3"/>
  <c r="F639" i="3"/>
  <c r="F610" i="3" s="1"/>
  <c r="M639" i="3"/>
  <c r="U639" i="3"/>
  <c r="AC642" i="3"/>
  <c r="L833" i="3"/>
  <c r="V833" i="3" s="1"/>
  <c r="W658" i="3"/>
  <c r="L654" i="3"/>
  <c r="V658" i="3"/>
  <c r="AA711" i="3"/>
  <c r="Y711" i="3"/>
  <c r="AB711" i="3"/>
  <c r="AC711" i="3"/>
  <c r="AC827" i="3"/>
  <c r="Z838" i="3"/>
  <c r="Y838" i="3"/>
  <c r="AB838" i="3"/>
  <c r="AC838" i="3"/>
  <c r="V846" i="3"/>
  <c r="W846" i="3"/>
  <c r="AB846" i="3"/>
  <c r="AA846" i="3"/>
  <c r="N851" i="3"/>
  <c r="Y852" i="3"/>
  <c r="X852" i="3"/>
  <c r="AC852" i="3"/>
  <c r="T851" i="3"/>
  <c r="W1131" i="3"/>
  <c r="V1131" i="3"/>
  <c r="W1168" i="3"/>
  <c r="W1170" i="3"/>
  <c r="V1170" i="3"/>
  <c r="E172" i="3"/>
  <c r="K172" i="3"/>
  <c r="Q172" i="3"/>
  <c r="V240" i="3"/>
  <c r="I246" i="3"/>
  <c r="O246" i="3"/>
  <c r="U246" i="3"/>
  <c r="AC276" i="3"/>
  <c r="E282" i="3"/>
  <c r="K282" i="3"/>
  <c r="Q282" i="3"/>
  <c r="Y320" i="3"/>
  <c r="AA323" i="3"/>
  <c r="AA324" i="3"/>
  <c r="AC324" i="3"/>
  <c r="W327" i="3"/>
  <c r="E325" i="3"/>
  <c r="K325" i="3"/>
  <c r="Q325" i="3"/>
  <c r="V331" i="3"/>
  <c r="Y332" i="3"/>
  <c r="Y333" i="3"/>
  <c r="V336" i="3"/>
  <c r="Q337" i="3"/>
  <c r="G39" i="3"/>
  <c r="M39" i="3"/>
  <c r="S39" i="3"/>
  <c r="AA351" i="3"/>
  <c r="AC351" i="3"/>
  <c r="F350" i="3"/>
  <c r="AC353" i="3"/>
  <c r="D425" i="3"/>
  <c r="J425" i="3"/>
  <c r="L621" i="3"/>
  <c r="L25" i="3" s="1"/>
  <c r="L21" i="3" s="1"/>
  <c r="Y454" i="3"/>
  <c r="F462" i="3"/>
  <c r="L469" i="3"/>
  <c r="V469" i="3" s="1"/>
  <c r="Y565" i="3"/>
  <c r="Y613" i="3"/>
  <c r="Y615" i="3"/>
  <c r="Z616" i="3"/>
  <c r="Y616" i="3"/>
  <c r="AB616" i="3"/>
  <c r="D617" i="3"/>
  <c r="J617" i="3"/>
  <c r="P617" i="3"/>
  <c r="V619" i="3"/>
  <c r="X620" i="3"/>
  <c r="V623" i="3"/>
  <c r="W623" i="3"/>
  <c r="AC623" i="3"/>
  <c r="Y624" i="3"/>
  <c r="AC626" i="3"/>
  <c r="Y627" i="3"/>
  <c r="AC630" i="3"/>
  <c r="O629" i="3"/>
  <c r="U629" i="3"/>
  <c r="Z635" i="3"/>
  <c r="Y635" i="3"/>
  <c r="V636" i="3"/>
  <c r="AB636" i="3"/>
  <c r="AA636" i="3"/>
  <c r="G639" i="3"/>
  <c r="Y640" i="3"/>
  <c r="Y641" i="3"/>
  <c r="Y644" i="3"/>
  <c r="Y689" i="3"/>
  <c r="AC689" i="3"/>
  <c r="AB689" i="3"/>
  <c r="W756" i="3"/>
  <c r="V756" i="3"/>
  <c r="Z781" i="3"/>
  <c r="AA781" i="3"/>
  <c r="Y781" i="3"/>
  <c r="AC781" i="3"/>
  <c r="AB781" i="3"/>
  <c r="Y823" i="3"/>
  <c r="Z823" i="3"/>
  <c r="Y833" i="3"/>
  <c r="X833" i="3"/>
  <c r="Z848" i="3"/>
  <c r="Y848" i="3"/>
  <c r="AB848" i="3"/>
  <c r="AC848" i="3"/>
  <c r="F825" i="3"/>
  <c r="G829" i="3"/>
  <c r="O752" i="3"/>
  <c r="U752" i="3"/>
  <c r="H822" i="3"/>
  <c r="AB825" i="3"/>
  <c r="V835" i="3"/>
  <c r="AA835" i="3"/>
  <c r="AC835" i="3"/>
  <c r="AA837" i="3"/>
  <c r="V839" i="3"/>
  <c r="AB839" i="3"/>
  <c r="E841" i="3"/>
  <c r="K841" i="3"/>
  <c r="Q841" i="3"/>
  <c r="Z847" i="3"/>
  <c r="AC847" i="3"/>
  <c r="AB847" i="3"/>
  <c r="V849" i="3"/>
  <c r="AB849" i="3"/>
  <c r="O851" i="3"/>
  <c r="U851" i="3"/>
  <c r="M851" i="3"/>
  <c r="S851" i="3"/>
  <c r="Q1193" i="3"/>
  <c r="Q42" i="3" s="1"/>
  <c r="U995" i="3"/>
  <c r="AA1023" i="3"/>
  <c r="AA1036" i="3"/>
  <c r="H1063" i="3"/>
  <c r="N1070" i="3"/>
  <c r="U1063" i="3"/>
  <c r="AC1159" i="3"/>
  <c r="AB1159" i="3"/>
  <c r="W1186" i="3"/>
  <c r="AC1186" i="3"/>
  <c r="AA1186" i="3"/>
  <c r="W1367" i="3"/>
  <c r="V1367" i="3"/>
  <c r="X1376" i="3"/>
  <c r="Y1376" i="3"/>
  <c r="V832" i="3"/>
  <c r="AC832" i="3"/>
  <c r="Z840" i="3"/>
  <c r="AC840" i="3"/>
  <c r="AB840" i="3"/>
  <c r="V842" i="3"/>
  <c r="AC842" i="3"/>
  <c r="I841" i="3"/>
  <c r="O841" i="3"/>
  <c r="U841" i="3"/>
  <c r="Z850" i="3"/>
  <c r="AC850" i="3"/>
  <c r="AB850" i="3"/>
  <c r="I851" i="3"/>
  <c r="P851" i="3"/>
  <c r="G851" i="3"/>
  <c r="Z853" i="3"/>
  <c r="AC853" i="3"/>
  <c r="P961" i="3"/>
  <c r="W1023" i="3"/>
  <c r="W1036" i="3"/>
  <c r="V1036" i="3"/>
  <c r="L1029" i="3"/>
  <c r="F1176" i="3"/>
  <c r="V1176" i="3" s="1"/>
  <c r="W1040" i="3"/>
  <c r="Z1185" i="3"/>
  <c r="N1184" i="3"/>
  <c r="AB1185" i="3"/>
  <c r="AC1185" i="3"/>
  <c r="T1184" i="3"/>
  <c r="V1493" i="3"/>
  <c r="W1493" i="3"/>
  <c r="R1492" i="3"/>
  <c r="AC1493" i="3"/>
  <c r="E682" i="3"/>
  <c r="K682" i="3"/>
  <c r="Q682" i="3"/>
  <c r="F826" i="3"/>
  <c r="W826" i="3" s="1"/>
  <c r="Y752" i="3"/>
  <c r="J752" i="3"/>
  <c r="W794" i="3"/>
  <c r="AA794" i="3"/>
  <c r="V816" i="3"/>
  <c r="AC816" i="3"/>
  <c r="X824" i="3"/>
  <c r="AC826" i="3"/>
  <c r="D829" i="3"/>
  <c r="J829" i="3"/>
  <c r="P829" i="3"/>
  <c r="M829" i="3"/>
  <c r="D841" i="3"/>
  <c r="J841" i="3"/>
  <c r="P841" i="3"/>
  <c r="P822" i="3" s="1"/>
  <c r="V845" i="3"/>
  <c r="AC845" i="3"/>
  <c r="D851" i="3"/>
  <c r="J851" i="3"/>
  <c r="AA855" i="3"/>
  <c r="E858" i="3"/>
  <c r="K858" i="3"/>
  <c r="Q858" i="3"/>
  <c r="W886" i="3"/>
  <c r="V965" i="3"/>
  <c r="W965" i="3"/>
  <c r="V1040" i="3"/>
  <c r="AA1074" i="3"/>
  <c r="V1104" i="3"/>
  <c r="AC1104" i="3"/>
  <c r="Y1125" i="3"/>
  <c r="X1125" i="3"/>
  <c r="W1182" i="3"/>
  <c r="AC1182" i="3"/>
  <c r="AA1182" i="3"/>
  <c r="Y1195" i="3"/>
  <c r="N1194" i="3"/>
  <c r="Y1194" i="3" s="1"/>
  <c r="AA1195" i="3"/>
  <c r="X1195" i="3"/>
  <c r="W1279" i="3"/>
  <c r="O1308" i="3"/>
  <c r="H617" i="3"/>
  <c r="Z618" i="3"/>
  <c r="T617" i="3"/>
  <c r="AB618" i="3"/>
  <c r="Z619" i="3"/>
  <c r="AB619" i="3"/>
  <c r="Z622" i="3"/>
  <c r="AB622" i="3"/>
  <c r="H629" i="3"/>
  <c r="Z631" i="3"/>
  <c r="T629" i="3"/>
  <c r="AB631" i="3"/>
  <c r="Z632" i="3"/>
  <c r="AB632" i="3"/>
  <c r="Z637" i="3"/>
  <c r="Z638" i="3"/>
  <c r="AB638" i="3"/>
  <c r="H639" i="3"/>
  <c r="V644" i="3"/>
  <c r="D647" i="3"/>
  <c r="J647" i="3"/>
  <c r="P647" i="3"/>
  <c r="W689" i="3"/>
  <c r="Z689" i="3"/>
  <c r="V711" i="3"/>
  <c r="V721" i="3"/>
  <c r="D717" i="3"/>
  <c r="J717" i="3"/>
  <c r="AA759" i="3"/>
  <c r="V784" i="3"/>
  <c r="G787" i="3"/>
  <c r="S787" i="3"/>
  <c r="AA823" i="3"/>
  <c r="E829" i="3"/>
  <c r="K829" i="3"/>
  <c r="Q829" i="3"/>
  <c r="Z832" i="3"/>
  <c r="AB832" i="3"/>
  <c r="AB833" i="3"/>
  <c r="AA833" i="3"/>
  <c r="Z834" i="3"/>
  <c r="AC834" i="3"/>
  <c r="AB834" i="3"/>
  <c r="V836" i="3"/>
  <c r="AB836" i="3"/>
  <c r="Z837" i="3"/>
  <c r="AC837" i="3"/>
  <c r="AA838" i="3"/>
  <c r="Z842" i="3"/>
  <c r="AB842" i="3"/>
  <c r="V848" i="3"/>
  <c r="AA848" i="3"/>
  <c r="AB852" i="3"/>
  <c r="AA852" i="3"/>
  <c r="Y853" i="3"/>
  <c r="Z854" i="3"/>
  <c r="AB854" i="3"/>
  <c r="AC855" i="3"/>
  <c r="F858" i="3"/>
  <c r="V865" i="3"/>
  <c r="AA865" i="3"/>
  <c r="D892" i="3"/>
  <c r="J892" i="3"/>
  <c r="M1171" i="3"/>
  <c r="M20" i="3" s="1"/>
  <c r="M926" i="3"/>
  <c r="S1171" i="3"/>
  <c r="S20" i="3" s="1"/>
  <c r="S926" i="3"/>
  <c r="W934" i="3"/>
  <c r="V934" i="3"/>
  <c r="X955" i="3"/>
  <c r="F961" i="3"/>
  <c r="Z989" i="3"/>
  <c r="Y989" i="3"/>
  <c r="V1002" i="3"/>
  <c r="L995" i="3"/>
  <c r="W1002" i="3"/>
  <c r="AA1002" i="3"/>
  <c r="H1029" i="3"/>
  <c r="Z1036" i="3"/>
  <c r="AC1036" i="3"/>
  <c r="AB1036" i="3"/>
  <c r="M1097" i="3"/>
  <c r="Y1359" i="3"/>
  <c r="X1359" i="3"/>
  <c r="O1344" i="3"/>
  <c r="AC618" i="3"/>
  <c r="AC631" i="3"/>
  <c r="V635" i="3"/>
  <c r="P639" i="3"/>
  <c r="I639" i="3"/>
  <c r="O639" i="3"/>
  <c r="Y654" i="3"/>
  <c r="G689" i="3"/>
  <c r="G682" i="3" s="1"/>
  <c r="W721" i="3"/>
  <c r="H717" i="3"/>
  <c r="AA724" i="3"/>
  <c r="AB724" i="3"/>
  <c r="Z746" i="3"/>
  <c r="W784" i="3"/>
  <c r="Y816" i="3"/>
  <c r="AB816" i="3"/>
  <c r="AA824" i="3"/>
  <c r="Y825" i="3"/>
  <c r="Z826" i="3"/>
  <c r="AB826" i="3"/>
  <c r="Z828" i="3"/>
  <c r="AC828" i="3"/>
  <c r="N829" i="3"/>
  <c r="F829" i="3"/>
  <c r="V830" i="3"/>
  <c r="Z831" i="3"/>
  <c r="AC831" i="3"/>
  <c r="AB831" i="3"/>
  <c r="AA836" i="3"/>
  <c r="T841" i="3"/>
  <c r="F841" i="3"/>
  <c r="V843" i="3"/>
  <c r="G841" i="3"/>
  <c r="M841" i="3"/>
  <c r="M822" i="3" s="1"/>
  <c r="S841" i="3"/>
  <c r="Z845" i="3"/>
  <c r="AB845" i="3"/>
  <c r="G961" i="3"/>
  <c r="M961" i="3"/>
  <c r="S961" i="3"/>
  <c r="V1138" i="3"/>
  <c r="Y1166" i="3"/>
  <c r="AA1180" i="3"/>
  <c r="AC1180" i="3"/>
  <c r="V1191" i="3"/>
  <c r="W1191" i="3"/>
  <c r="P1236" i="3"/>
  <c r="AD1236" i="3" s="1"/>
  <c r="AD1243" i="3"/>
  <c r="Z886" i="3"/>
  <c r="AC886" i="3"/>
  <c r="AB886" i="3"/>
  <c r="Y899" i="3"/>
  <c r="AB899" i="3"/>
  <c r="AB933" i="3"/>
  <c r="G927" i="3"/>
  <c r="Z954" i="3"/>
  <c r="Z968" i="3"/>
  <c r="AB968" i="3"/>
  <c r="I961" i="3"/>
  <c r="O961" i="3"/>
  <c r="U961" i="3"/>
  <c r="G1029" i="3"/>
  <c r="M1029" i="3"/>
  <c r="S1029" i="3"/>
  <c r="I1063" i="3"/>
  <c r="O1063" i="3"/>
  <c r="G1063" i="3"/>
  <c r="Z1091" i="3"/>
  <c r="AC1091" i="3"/>
  <c r="E1097" i="3"/>
  <c r="K1097" i="3"/>
  <c r="Q1097" i="3"/>
  <c r="F1097" i="3"/>
  <c r="U1165" i="3"/>
  <c r="AC1167" i="3"/>
  <c r="Y1169" i="3"/>
  <c r="AA1173" i="3"/>
  <c r="AC1173" i="3"/>
  <c r="E1172" i="3"/>
  <c r="E1165" i="3" s="1"/>
  <c r="K1172" i="3"/>
  <c r="Q1172" i="3"/>
  <c r="V1177" i="3"/>
  <c r="AA1177" i="3"/>
  <c r="AA1179" i="3"/>
  <c r="AC1179" i="3"/>
  <c r="V1180" i="3"/>
  <c r="AB1180" i="3"/>
  <c r="Z1188" i="3"/>
  <c r="AB1188" i="3"/>
  <c r="W1189" i="3"/>
  <c r="AC1189" i="3"/>
  <c r="AA1192" i="3"/>
  <c r="I1194" i="3"/>
  <c r="I1165" i="3" s="1"/>
  <c r="O1194" i="3"/>
  <c r="U1194" i="3"/>
  <c r="G1194" i="3"/>
  <c r="AA1196" i="3"/>
  <c r="AC1196" i="3"/>
  <c r="V1197" i="3"/>
  <c r="AA1197" i="3"/>
  <c r="X1207" i="3"/>
  <c r="X1236" i="3"/>
  <c r="X1266" i="3"/>
  <c r="G1272" i="3"/>
  <c r="M1272" i="3"/>
  <c r="S1272" i="3"/>
  <c r="E1308" i="3"/>
  <c r="U1308" i="3"/>
  <c r="P1308" i="3"/>
  <c r="AD1308" i="3" s="1"/>
  <c r="X1353" i="3"/>
  <c r="Y1355" i="3"/>
  <c r="X1355" i="3"/>
  <c r="AB1355" i="3"/>
  <c r="H1363" i="3"/>
  <c r="N1363" i="3"/>
  <c r="F1363" i="3"/>
  <c r="E1363" i="3"/>
  <c r="K1363" i="3"/>
  <c r="Q1363" i="3"/>
  <c r="V1501" i="3"/>
  <c r="Z1508" i="3"/>
  <c r="Y1508" i="3"/>
  <c r="AC1508" i="3"/>
  <c r="AB1508" i="3"/>
  <c r="AA1170" i="3"/>
  <c r="AC1170" i="3"/>
  <c r="V1174" i="3"/>
  <c r="AA1178" i="3"/>
  <c r="W1180" i="3"/>
  <c r="Y1182" i="3"/>
  <c r="W1183" i="3"/>
  <c r="Y1186" i="3"/>
  <c r="W1187" i="3"/>
  <c r="Z1191" i="3"/>
  <c r="AB1191" i="3"/>
  <c r="W1192" i="3"/>
  <c r="P1194" i="3"/>
  <c r="G1236" i="3"/>
  <c r="M1236" i="3"/>
  <c r="S1236" i="3"/>
  <c r="Y1346" i="3"/>
  <c r="W1350" i="3"/>
  <c r="V1350" i="3"/>
  <c r="AB1350" i="3"/>
  <c r="G1363" i="3"/>
  <c r="M1363" i="3"/>
  <c r="S1363" i="3"/>
  <c r="W1366" i="3"/>
  <c r="Y1371" i="3"/>
  <c r="Z1422" i="3"/>
  <c r="Y1422" i="3"/>
  <c r="N1415" i="3"/>
  <c r="Y1488" i="3"/>
  <c r="X1488" i="3"/>
  <c r="W1498" i="3"/>
  <c r="V1498" i="3"/>
  <c r="W1517" i="3"/>
  <c r="V1517" i="3"/>
  <c r="D1172" i="3"/>
  <c r="J1172" i="3"/>
  <c r="P1172" i="3"/>
  <c r="W1178" i="3"/>
  <c r="Z1180" i="3"/>
  <c r="G1184" i="3"/>
  <c r="M1184" i="3"/>
  <c r="S1184" i="3"/>
  <c r="Y1189" i="3"/>
  <c r="W1190" i="3"/>
  <c r="AB1266" i="3"/>
  <c r="Y1347" i="3"/>
  <c r="Y1349" i="3"/>
  <c r="D1351" i="3"/>
  <c r="J1351" i="3"/>
  <c r="P1351" i="3"/>
  <c r="W1362" i="3"/>
  <c r="Y1365" i="3"/>
  <c r="AB1366" i="3"/>
  <c r="Y1372" i="3"/>
  <c r="X1372" i="3"/>
  <c r="W1373" i="3"/>
  <c r="V1373" i="3"/>
  <c r="X1380" i="3"/>
  <c r="Y1387" i="3"/>
  <c r="X1387" i="3"/>
  <c r="U1503" i="3"/>
  <c r="D927" i="3"/>
  <c r="E961" i="3"/>
  <c r="K961" i="3"/>
  <c r="Q961" i="3"/>
  <c r="Y968" i="3"/>
  <c r="G995" i="3"/>
  <c r="M995" i="3"/>
  <c r="S995" i="3"/>
  <c r="Z1023" i="3"/>
  <c r="AC1023" i="3"/>
  <c r="D1029" i="3"/>
  <c r="J1029" i="3"/>
  <c r="P1029" i="3"/>
  <c r="AA1091" i="3"/>
  <c r="H1097" i="3"/>
  <c r="Y1104" i="3"/>
  <c r="T1097" i="3"/>
  <c r="W1159" i="3"/>
  <c r="Y1173" i="3"/>
  <c r="Y1179" i="3"/>
  <c r="X1182" i="3"/>
  <c r="AA1183" i="3"/>
  <c r="AC1183" i="3"/>
  <c r="V1185" i="3"/>
  <c r="AA1185" i="3"/>
  <c r="D1184" i="3"/>
  <c r="D1165" i="3" s="1"/>
  <c r="J1184" i="3"/>
  <c r="J1165" i="3" s="1"/>
  <c r="P1184" i="3"/>
  <c r="X1186" i="3"/>
  <c r="AA1187" i="3"/>
  <c r="AC1187" i="3"/>
  <c r="AC1188" i="3"/>
  <c r="Y1192" i="3"/>
  <c r="F1194" i="3"/>
  <c r="W1195" i="3"/>
  <c r="AC1195" i="3"/>
  <c r="AB1196" i="3"/>
  <c r="AC1302" i="3"/>
  <c r="AD1338" i="3"/>
  <c r="X1346" i="3"/>
  <c r="Y1353" i="3"/>
  <c r="W1359" i="3"/>
  <c r="V1359" i="3"/>
  <c r="Z1359" i="3"/>
  <c r="Y1369" i="3"/>
  <c r="X1371" i="3"/>
  <c r="N1374" i="3"/>
  <c r="X1374" i="3" s="1"/>
  <c r="AB1422" i="3"/>
  <c r="Z1502" i="3"/>
  <c r="Y1502" i="3"/>
  <c r="AB1502" i="3"/>
  <c r="AC1502" i="3"/>
  <c r="V1507" i="3"/>
  <c r="W1507" i="3"/>
  <c r="AB1507" i="3"/>
  <c r="R1503" i="3"/>
  <c r="Y1516" i="3"/>
  <c r="AA1516" i="3"/>
  <c r="X1516" i="3"/>
  <c r="H1131" i="3"/>
  <c r="Z1138" i="3"/>
  <c r="S1131" i="3"/>
  <c r="Y1168" i="3"/>
  <c r="AB1168" i="3"/>
  <c r="F1169" i="3"/>
  <c r="V1169" i="3" s="1"/>
  <c r="W1173" i="3"/>
  <c r="Y1175" i="3"/>
  <c r="Y1178" i="3"/>
  <c r="W1179" i="3"/>
  <c r="V1188" i="3"/>
  <c r="X1189" i="3"/>
  <c r="AA1190" i="3"/>
  <c r="AC1190" i="3"/>
  <c r="AC1191" i="3"/>
  <c r="I1272" i="3"/>
  <c r="I1308" i="3"/>
  <c r="Q1308" i="3"/>
  <c r="Y1338" i="3"/>
  <c r="X1349" i="3"/>
  <c r="G1351" i="3"/>
  <c r="M1351" i="3"/>
  <c r="S1351" i="3"/>
  <c r="W1353" i="3"/>
  <c r="AB1353" i="3"/>
  <c r="W1356" i="3"/>
  <c r="Y1358" i="3"/>
  <c r="AB1358" i="3"/>
  <c r="Y1361" i="3"/>
  <c r="X1361" i="3"/>
  <c r="X1365" i="3"/>
  <c r="Z1387" i="3"/>
  <c r="T1415" i="3"/>
  <c r="M1450" i="3"/>
  <c r="S1450" i="3"/>
  <c r="W1347" i="3"/>
  <c r="Z1347" i="3"/>
  <c r="F1351" i="3"/>
  <c r="E1351" i="3"/>
  <c r="K1351" i="3"/>
  <c r="Q1351" i="3"/>
  <c r="W1369" i="3"/>
  <c r="Z1369" i="3"/>
  <c r="W1375" i="3"/>
  <c r="AB1375" i="3"/>
  <c r="X1377" i="3"/>
  <c r="AB1377" i="3"/>
  <c r="I1415" i="3"/>
  <c r="O1415" i="3"/>
  <c r="U1415" i="3"/>
  <c r="AA1479" i="3"/>
  <c r="AB1479" i="3"/>
  <c r="AB1489" i="3"/>
  <c r="AA1490" i="3"/>
  <c r="AB1490" i="3"/>
  <c r="AA1496" i="3"/>
  <c r="AB1496" i="3"/>
  <c r="V1497" i="3"/>
  <c r="AB1497" i="3"/>
  <c r="Y1497" i="3"/>
  <c r="Z1499" i="3"/>
  <c r="AB1499" i="3"/>
  <c r="V1504" i="3"/>
  <c r="AB1504" i="3"/>
  <c r="AA1504" i="3"/>
  <c r="H1503" i="3"/>
  <c r="Z1505" i="3"/>
  <c r="AC1505" i="3"/>
  <c r="Y1509" i="3"/>
  <c r="Y1510" i="3"/>
  <c r="V1512" i="3"/>
  <c r="AA1512" i="3"/>
  <c r="E1514" i="3"/>
  <c r="K1514" i="3"/>
  <c r="Q1514" i="3"/>
  <c r="I1514" i="3"/>
  <c r="I1485" i="3" s="1"/>
  <c r="O1514" i="3"/>
  <c r="U1514" i="3"/>
  <c r="G1514" i="3"/>
  <c r="M1514" i="3"/>
  <c r="Y1368" i="3"/>
  <c r="AB1368" i="3"/>
  <c r="W1372" i="3"/>
  <c r="Z1372" i="3"/>
  <c r="J1380" i="3"/>
  <c r="AA1387" i="3"/>
  <c r="F1380" i="3"/>
  <c r="V1487" i="3"/>
  <c r="V1491" i="3"/>
  <c r="AA1493" i="3"/>
  <c r="Z1498" i="3"/>
  <c r="AC1498" i="3"/>
  <c r="AB1498" i="3"/>
  <c r="V1500" i="3"/>
  <c r="AA1500" i="3"/>
  <c r="Z1501" i="3"/>
  <c r="AC1501" i="3"/>
  <c r="E1503" i="3"/>
  <c r="K1503" i="3"/>
  <c r="Q1503" i="3"/>
  <c r="Y1507" i="3"/>
  <c r="V1509" i="3"/>
  <c r="AA1509" i="3"/>
  <c r="AC1509" i="3"/>
  <c r="AA1513" i="3"/>
  <c r="F1514" i="3"/>
  <c r="V1515" i="3"/>
  <c r="AA1515" i="3"/>
  <c r="AA1517" i="3"/>
  <c r="AC1517" i="3"/>
  <c r="X1375" i="3"/>
  <c r="F1415" i="3"/>
  <c r="V1494" i="3"/>
  <c r="Y1504" i="3"/>
  <c r="D1485" i="3"/>
  <c r="J1485" i="3"/>
  <c r="P1485" i="3"/>
  <c r="V1506" i="3"/>
  <c r="AC1506" i="3"/>
  <c r="W1511" i="3"/>
  <c r="AA1511" i="3"/>
  <c r="W1513" i="3"/>
  <c r="Z1377" i="3"/>
  <c r="AA1380" i="3"/>
  <c r="Y1409" i="3"/>
  <c r="L1422" i="3"/>
  <c r="W1426" i="3"/>
  <c r="K1450" i="3"/>
  <c r="Q1450" i="3"/>
  <c r="Z1486" i="3"/>
  <c r="AB1486" i="3"/>
  <c r="AA1487" i="3"/>
  <c r="AB1487" i="3"/>
  <c r="AB1488" i="3"/>
  <c r="AA1488" i="3"/>
  <c r="AA1494" i="3"/>
  <c r="Z1495" i="3"/>
  <c r="AC1495" i="3"/>
  <c r="AB1495" i="3"/>
  <c r="V1502" i="3"/>
  <c r="AA1502" i="3"/>
  <c r="W1508" i="3"/>
  <c r="H1514" i="3"/>
  <c r="T1514" i="3"/>
  <c r="W1516" i="3"/>
  <c r="AC1516" i="3"/>
  <c r="W1377" i="3"/>
  <c r="G1415" i="3"/>
  <c r="M1415" i="3"/>
  <c r="S1415" i="3"/>
  <c r="Y1444" i="3"/>
  <c r="X1457" i="3"/>
  <c r="V1479" i="3"/>
  <c r="Y1489" i="3"/>
  <c r="V1490" i="3"/>
  <c r="K1492" i="3"/>
  <c r="Q1492" i="3"/>
  <c r="Y1493" i="3"/>
  <c r="V1499" i="3"/>
  <c r="AC1499" i="3"/>
  <c r="Y1501" i="3"/>
  <c r="W1505" i="3"/>
  <c r="Z1506" i="3"/>
  <c r="AB1506" i="3"/>
  <c r="X1507" i="3"/>
  <c r="V1510" i="3"/>
  <c r="AA1510" i="3"/>
  <c r="Z1511" i="3"/>
  <c r="AC1511" i="3"/>
  <c r="Y1513" i="3"/>
  <c r="Y1517" i="3"/>
  <c r="G51" i="2"/>
  <c r="K52" i="2"/>
  <c r="K61" i="2" s="1"/>
  <c r="J29" i="2"/>
  <c r="J52" i="2" s="1"/>
  <c r="J61" i="2" s="1"/>
  <c r="S17" i="2"/>
  <c r="G59" i="2"/>
  <c r="R61" i="2"/>
  <c r="N29" i="2"/>
  <c r="N52" i="2" s="1"/>
  <c r="N61" i="2" s="1"/>
  <c r="O29" i="2"/>
  <c r="I29" i="2"/>
  <c r="I52" i="2" s="1"/>
  <c r="I61" i="2" s="1"/>
  <c r="F29" i="2"/>
  <c r="F51" i="2"/>
  <c r="L29" i="2"/>
  <c r="S29" i="2"/>
  <c r="S52" i="2" s="1"/>
  <c r="S61" i="2" s="1"/>
  <c r="L52" i="2"/>
  <c r="L61" i="2" s="1"/>
  <c r="I30" i="2"/>
  <c r="O30" i="2"/>
  <c r="O51" i="2" s="1"/>
  <c r="O52" i="2" s="1"/>
  <c r="O61" i="2" s="1"/>
  <c r="G29" i="2"/>
  <c r="G52" i="2" s="1"/>
  <c r="G61" i="2" s="1"/>
  <c r="E51" i="2"/>
  <c r="E52" i="2" s="1"/>
  <c r="E61" i="2" s="1"/>
  <c r="P52" i="2"/>
  <c r="P61" i="2" s="1"/>
  <c r="H29" i="2"/>
  <c r="H52" i="2" s="1"/>
  <c r="H61" i="2" s="1"/>
  <c r="Q29" i="2"/>
  <c r="Q52" i="2" s="1"/>
  <c r="Q61" i="2" s="1"/>
  <c r="X17" i="3"/>
  <c r="X23" i="3"/>
  <c r="Z28" i="3"/>
  <c r="Y29" i="3"/>
  <c r="L33" i="3"/>
  <c r="V35" i="3"/>
  <c r="X37" i="3"/>
  <c r="AA38" i="3"/>
  <c r="Z38" i="3"/>
  <c r="AC38" i="3"/>
  <c r="M50" i="3"/>
  <c r="AB72" i="3"/>
  <c r="AA137" i="3"/>
  <c r="Z137" i="3"/>
  <c r="I350" i="3"/>
  <c r="I318" i="3" s="1"/>
  <c r="W390" i="3"/>
  <c r="V390" i="3"/>
  <c r="Y469" i="3"/>
  <c r="N462" i="3"/>
  <c r="X469" i="3"/>
  <c r="T462" i="3"/>
  <c r="AC469" i="3"/>
  <c r="AB469" i="3"/>
  <c r="Z40" i="3"/>
  <c r="X40" i="3"/>
  <c r="Z23" i="3"/>
  <c r="AC26" i="3"/>
  <c r="AB28" i="3"/>
  <c r="AA29" i="3"/>
  <c r="AA32" i="3"/>
  <c r="H33" i="3"/>
  <c r="X34" i="3"/>
  <c r="N33" i="3"/>
  <c r="AB34" i="3"/>
  <c r="T33" i="3"/>
  <c r="AA34" i="3"/>
  <c r="E48" i="3"/>
  <c r="E47" i="3" s="1"/>
  <c r="E14" i="3" s="1"/>
  <c r="U49" i="3"/>
  <c r="G50" i="3"/>
  <c r="X101" i="3"/>
  <c r="AA101" i="3"/>
  <c r="Y101" i="3"/>
  <c r="W329" i="3"/>
  <c r="V329" i="3"/>
  <c r="F325" i="3"/>
  <c r="W325" i="3" s="1"/>
  <c r="G36" i="3"/>
  <c r="G33" i="3" s="1"/>
  <c r="G337" i="3"/>
  <c r="M36" i="3"/>
  <c r="M33" i="3" s="1"/>
  <c r="M337" i="3"/>
  <c r="S36" i="3"/>
  <c r="S33" i="3" s="1"/>
  <c r="S337" i="3"/>
  <c r="Q49" i="3"/>
  <c r="Q350" i="3"/>
  <c r="Q318" i="3" s="1"/>
  <c r="AC617" i="3"/>
  <c r="AB617" i="3"/>
  <c r="Q639" i="3"/>
  <c r="Q610" i="3" s="1"/>
  <c r="S1514" i="3"/>
  <c r="S50" i="3"/>
  <c r="X31" i="3"/>
  <c r="AA31" i="3"/>
  <c r="AB32" i="3"/>
  <c r="AC32" i="3"/>
  <c r="W38" i="3"/>
  <c r="O49" i="3"/>
  <c r="O47" i="3" s="1"/>
  <c r="X65" i="3"/>
  <c r="Y65" i="3"/>
  <c r="L350" i="3"/>
  <c r="V352" i="3"/>
  <c r="L49" i="3"/>
  <c r="Y246" i="3"/>
  <c r="X246" i="3"/>
  <c r="Y325" i="3"/>
  <c r="X325" i="3"/>
  <c r="H318" i="3"/>
  <c r="G350" i="3"/>
  <c r="G48" i="3"/>
  <c r="M350" i="3"/>
  <c r="M48" i="3"/>
  <c r="M47" i="3" s="1"/>
  <c r="S350" i="3"/>
  <c r="S48" i="3"/>
  <c r="E49" i="3"/>
  <c r="E350" i="3"/>
  <c r="E318" i="3" s="1"/>
  <c r="K49" i="3"/>
  <c r="K47" i="3" s="1"/>
  <c r="K14" i="3" s="1"/>
  <c r="K350" i="3"/>
  <c r="K318" i="3" s="1"/>
  <c r="Y397" i="3"/>
  <c r="X397" i="3"/>
  <c r="N390" i="3"/>
  <c r="AC397" i="3"/>
  <c r="T390" i="3"/>
  <c r="W723" i="3"/>
  <c r="V723" i="3"/>
  <c r="AA26" i="3"/>
  <c r="L320" i="3"/>
  <c r="W139" i="3"/>
  <c r="V139" i="3"/>
  <c r="Z15" i="3"/>
  <c r="AB17" i="3"/>
  <c r="Z18" i="3"/>
  <c r="AB23" i="3"/>
  <c r="Z24" i="3"/>
  <c r="X26" i="3"/>
  <c r="AC31" i="3"/>
  <c r="Y40" i="3"/>
  <c r="V72" i="3"/>
  <c r="L65" i="3"/>
  <c r="W72" i="3"/>
  <c r="R65" i="3"/>
  <c r="AB65" i="3" s="1"/>
  <c r="AA72" i="3"/>
  <c r="Z72" i="3"/>
  <c r="W333" i="3"/>
  <c r="V333" i="3"/>
  <c r="L137" i="3"/>
  <c r="D329" i="3"/>
  <c r="D25" i="3" s="1"/>
  <c r="D21" i="3" s="1"/>
  <c r="D14" i="3" s="1"/>
  <c r="O337" i="3"/>
  <c r="O318" i="3" s="1"/>
  <c r="O35" i="3"/>
  <c r="O33" i="3" s="1"/>
  <c r="U337" i="3"/>
  <c r="U318" i="3" s="1"/>
  <c r="U35" i="3"/>
  <c r="U33" i="3" s="1"/>
  <c r="W640" i="3"/>
  <c r="V640" i="3"/>
  <c r="L639" i="3"/>
  <c r="L48" i="3"/>
  <c r="AA28" i="3"/>
  <c r="U47" i="3"/>
  <c r="V26" i="3"/>
  <c r="Y28" i="3"/>
  <c r="W32" i="3"/>
  <c r="AA35" i="3"/>
  <c r="Z35" i="3"/>
  <c r="R33" i="3"/>
  <c r="AC35" i="3"/>
  <c r="AC37" i="3"/>
  <c r="AB37" i="3"/>
  <c r="Y47" i="3"/>
  <c r="I47" i="3"/>
  <c r="Q48" i="3"/>
  <c r="Q47" i="3" s="1"/>
  <c r="Q14" i="3" s="1"/>
  <c r="I49" i="3"/>
  <c r="AC101" i="3"/>
  <c r="AB101" i="3"/>
  <c r="Y329" i="3"/>
  <c r="X543" i="3"/>
  <c r="H536" i="3"/>
  <c r="H535" i="3" s="1"/>
  <c r="X43" i="3"/>
  <c r="X46" i="3"/>
  <c r="X49" i="3"/>
  <c r="X52" i="3"/>
  <c r="AC72" i="3"/>
  <c r="AA95" i="3"/>
  <c r="W108" i="3"/>
  <c r="AC108" i="3"/>
  <c r="V116" i="3"/>
  <c r="AC137" i="3"/>
  <c r="AA166" i="3"/>
  <c r="L172" i="3"/>
  <c r="R172" i="3"/>
  <c r="AC172" i="3" s="1"/>
  <c r="H216" i="3"/>
  <c r="X276" i="3"/>
  <c r="L282" i="3"/>
  <c r="R282" i="3"/>
  <c r="AC282" i="3" s="1"/>
  <c r="X321" i="3"/>
  <c r="L324" i="3"/>
  <c r="X324" i="3"/>
  <c r="X327" i="3"/>
  <c r="X330" i="3"/>
  <c r="X333" i="3"/>
  <c r="X336" i="3"/>
  <c r="X340" i="3"/>
  <c r="X343" i="3"/>
  <c r="X346" i="3"/>
  <c r="N350" i="3"/>
  <c r="N318" i="3" s="1"/>
  <c r="T350" i="3"/>
  <c r="X351" i="3"/>
  <c r="L356" i="3"/>
  <c r="R356" i="3"/>
  <c r="W384" i="3"/>
  <c r="Y384" i="3"/>
  <c r="R390" i="3"/>
  <c r="AA397" i="3"/>
  <c r="AA419" i="3"/>
  <c r="E425" i="3"/>
  <c r="K425" i="3"/>
  <c r="V439" i="3"/>
  <c r="L624" i="3"/>
  <c r="V506" i="3"/>
  <c r="L499" i="3"/>
  <c r="W506" i="3"/>
  <c r="AA506" i="3"/>
  <c r="R499" i="3"/>
  <c r="Z506" i="3"/>
  <c r="AC573" i="3"/>
  <c r="AB573" i="3"/>
  <c r="G617" i="3"/>
  <c r="G610" i="3" s="1"/>
  <c r="M617" i="3"/>
  <c r="M610" i="3" s="1"/>
  <c r="S617" i="3"/>
  <c r="D610" i="3"/>
  <c r="J610" i="3"/>
  <c r="P610" i="3"/>
  <c r="W641" i="3"/>
  <c r="Z49" i="3"/>
  <c r="AC95" i="3"/>
  <c r="AC166" i="3"/>
  <c r="Z276" i="3"/>
  <c r="L319" i="3"/>
  <c r="Z321" i="3"/>
  <c r="Z324" i="3"/>
  <c r="Z327" i="3"/>
  <c r="Z330" i="3"/>
  <c r="Z333" i="3"/>
  <c r="Z336" i="3"/>
  <c r="Z340" i="3"/>
  <c r="Z343" i="3"/>
  <c r="Z346" i="3"/>
  <c r="Z351" i="3"/>
  <c r="AA384" i="3"/>
  <c r="Y419" i="3"/>
  <c r="L625" i="3"/>
  <c r="W440" i="3"/>
  <c r="I610" i="3"/>
  <c r="E639" i="3"/>
  <c r="E610" i="3" s="1"/>
  <c r="K639" i="3"/>
  <c r="K610" i="3" s="1"/>
  <c r="F717" i="3"/>
  <c r="G822" i="3"/>
  <c r="Y1174" i="3"/>
  <c r="X1174" i="3"/>
  <c r="Z1174" i="3"/>
  <c r="AB1174" i="3"/>
  <c r="AC1174" i="3"/>
  <c r="AA327" i="3"/>
  <c r="AA340" i="3"/>
  <c r="AB384" i="3"/>
  <c r="AA425" i="3"/>
  <c r="Z425" i="3"/>
  <c r="L616" i="3"/>
  <c r="V431" i="3"/>
  <c r="W643" i="3"/>
  <c r="V643" i="3"/>
  <c r="T639" i="3"/>
  <c r="L828" i="3"/>
  <c r="W653" i="3"/>
  <c r="V653" i="3"/>
  <c r="L647" i="3"/>
  <c r="W1169" i="3"/>
  <c r="Z1169" i="3"/>
  <c r="AC1169" i="3"/>
  <c r="AB1169" i="3"/>
  <c r="AA1169" i="3"/>
  <c r="AB40" i="3"/>
  <c r="Z41" i="3"/>
  <c r="AB43" i="3"/>
  <c r="Z44" i="3"/>
  <c r="AB46" i="3"/>
  <c r="T47" i="3"/>
  <c r="AB49" i="3"/>
  <c r="Z50" i="3"/>
  <c r="AB52" i="3"/>
  <c r="Z53" i="3"/>
  <c r="V107" i="3"/>
  <c r="W112" i="3"/>
  <c r="V138" i="3"/>
  <c r="Z144" i="3"/>
  <c r="AB172" i="3"/>
  <c r="Z179" i="3"/>
  <c r="Z209" i="3"/>
  <c r="Z240" i="3"/>
  <c r="T246" i="3"/>
  <c r="Z246" i="3"/>
  <c r="AB276" i="3"/>
  <c r="Z289" i="3"/>
  <c r="Z319" i="3"/>
  <c r="X320" i="3"/>
  <c r="V321" i="3"/>
  <c r="AB321" i="3"/>
  <c r="Z322" i="3"/>
  <c r="X323" i="3"/>
  <c r="AB324" i="3"/>
  <c r="T325" i="3"/>
  <c r="Z325" i="3"/>
  <c r="X326" i="3"/>
  <c r="V327" i="3"/>
  <c r="AB327" i="3"/>
  <c r="Z328" i="3"/>
  <c r="X329" i="3"/>
  <c r="V330" i="3"/>
  <c r="AB330" i="3"/>
  <c r="Z331" i="3"/>
  <c r="X332" i="3"/>
  <c r="AB333" i="3"/>
  <c r="Z334" i="3"/>
  <c r="AB336" i="3"/>
  <c r="T337" i="3"/>
  <c r="Z338" i="3"/>
  <c r="AB340" i="3"/>
  <c r="Z341" i="3"/>
  <c r="AB343" i="3"/>
  <c r="Z344" i="3"/>
  <c r="AB346" i="3"/>
  <c r="Z349" i="3"/>
  <c r="R350" i="3"/>
  <c r="R318" i="3" s="1"/>
  <c r="AB351" i="3"/>
  <c r="Z352" i="3"/>
  <c r="Z363" i="3"/>
  <c r="V384" i="3"/>
  <c r="W431" i="3"/>
  <c r="L626" i="3"/>
  <c r="V441" i="3"/>
  <c r="Y543" i="3"/>
  <c r="H610" i="3"/>
  <c r="T610" i="3"/>
  <c r="S639" i="3"/>
  <c r="S610" i="3" s="1"/>
  <c r="L823" i="3"/>
  <c r="W718" i="3"/>
  <c r="V718" i="3"/>
  <c r="Y746" i="3"/>
  <c r="X746" i="3"/>
  <c r="AC746" i="3"/>
  <c r="AB746" i="3"/>
  <c r="E822" i="3"/>
  <c r="K822" i="3"/>
  <c r="Q822" i="3"/>
  <c r="L101" i="3"/>
  <c r="W397" i="3"/>
  <c r="AC425" i="3"/>
  <c r="W621" i="3"/>
  <c r="V621" i="3"/>
  <c r="L617" i="3"/>
  <c r="W469" i="3"/>
  <c r="L462" i="3"/>
  <c r="AA469" i="3"/>
  <c r="R462" i="3"/>
  <c r="Z469" i="3"/>
  <c r="X528" i="3"/>
  <c r="Y528" i="3"/>
  <c r="AC528" i="3"/>
  <c r="AB528" i="3"/>
  <c r="V754" i="3"/>
  <c r="W754" i="3"/>
  <c r="X432" i="3"/>
  <c r="L454" i="3"/>
  <c r="L425" i="3" s="1"/>
  <c r="X454" i="3"/>
  <c r="Z491" i="3"/>
  <c r="N499" i="3"/>
  <c r="T499" i="3"/>
  <c r="AC506" i="3"/>
  <c r="N536" i="3"/>
  <c r="T536" i="3"/>
  <c r="AA543" i="3"/>
  <c r="AA565" i="3"/>
  <c r="V566" i="3"/>
  <c r="AB566" i="3"/>
  <c r="N573" i="3"/>
  <c r="Z573" i="3" s="1"/>
  <c r="X580" i="3"/>
  <c r="Z602" i="3"/>
  <c r="Z611" i="3"/>
  <c r="X612" i="3"/>
  <c r="Z614" i="3"/>
  <c r="X615" i="3"/>
  <c r="N617" i="3"/>
  <c r="Z617" i="3" s="1"/>
  <c r="X618" i="3"/>
  <c r="Z620" i="3"/>
  <c r="X621" i="3"/>
  <c r="Z623" i="3"/>
  <c r="X624" i="3"/>
  <c r="Z626" i="3"/>
  <c r="X627" i="3"/>
  <c r="N629" i="3"/>
  <c r="Z630" i="3"/>
  <c r="X631" i="3"/>
  <c r="Z633" i="3"/>
  <c r="X634" i="3"/>
  <c r="Z636" i="3"/>
  <c r="X637" i="3"/>
  <c r="N639" i="3"/>
  <c r="R640" i="3"/>
  <c r="AC640" i="3" s="1"/>
  <c r="Z642" i="3"/>
  <c r="X643" i="3"/>
  <c r="F647" i="3"/>
  <c r="R647" i="3"/>
  <c r="V650" i="3"/>
  <c r="F828" i="3"/>
  <c r="X654" i="3"/>
  <c r="AA676" i="3"/>
  <c r="V678" i="3"/>
  <c r="L682" i="3"/>
  <c r="R682" i="3"/>
  <c r="AA689" i="3"/>
  <c r="AD724" i="3"/>
  <c r="V732" i="3"/>
  <c r="W747" i="3"/>
  <c r="L854" i="3"/>
  <c r="W749" i="3"/>
  <c r="W753" i="3"/>
  <c r="W755" i="3"/>
  <c r="Z759" i="3"/>
  <c r="W833" i="3"/>
  <c r="X961" i="3"/>
  <c r="Y961" i="3"/>
  <c r="W961" i="3"/>
  <c r="V961" i="3"/>
  <c r="X1057" i="3"/>
  <c r="AA1057" i="3"/>
  <c r="Y1057" i="3"/>
  <c r="AC1057" i="3"/>
  <c r="AB1057" i="3"/>
  <c r="V1166" i="3"/>
  <c r="W1166" i="3"/>
  <c r="AA1166" i="3"/>
  <c r="Z1166" i="3"/>
  <c r="K1165" i="3"/>
  <c r="G1165" i="3"/>
  <c r="M1165" i="3"/>
  <c r="S1165" i="3"/>
  <c r="Y1279" i="3"/>
  <c r="X1279" i="3"/>
  <c r="N1272" i="3"/>
  <c r="AB1279" i="3"/>
  <c r="AC1279" i="3"/>
  <c r="X613" i="3"/>
  <c r="X616" i="3"/>
  <c r="X619" i="3"/>
  <c r="X622" i="3"/>
  <c r="X625" i="3"/>
  <c r="X628" i="3"/>
  <c r="X632" i="3"/>
  <c r="X635" i="3"/>
  <c r="X638" i="3"/>
  <c r="X641" i="3"/>
  <c r="X644" i="3"/>
  <c r="N647" i="3"/>
  <c r="AD647" i="3" s="1"/>
  <c r="T647" i="3"/>
  <c r="N682" i="3"/>
  <c r="T682" i="3"/>
  <c r="X711" i="3"/>
  <c r="N717" i="3"/>
  <c r="Z717" i="3" s="1"/>
  <c r="T717" i="3"/>
  <c r="V724" i="3"/>
  <c r="Y724" i="3"/>
  <c r="AC759" i="3"/>
  <c r="V794" i="3"/>
  <c r="L787" i="3"/>
  <c r="AB794" i="3"/>
  <c r="R787" i="3"/>
  <c r="AB787" i="3" s="1"/>
  <c r="Z794" i="3"/>
  <c r="X1138" i="3"/>
  <c r="N1131" i="3"/>
  <c r="Z1131" i="3" s="1"/>
  <c r="AA1138" i="3"/>
  <c r="Y1138" i="3"/>
  <c r="T1131" i="3"/>
  <c r="AC1138" i="3"/>
  <c r="AB1138" i="3"/>
  <c r="AD746" i="3"/>
  <c r="W783" i="3"/>
  <c r="L781" i="3"/>
  <c r="P1193" i="3"/>
  <c r="P42" i="3" s="1"/>
  <c r="P14" i="3" s="1"/>
  <c r="P892" i="3"/>
  <c r="V927" i="3"/>
  <c r="W927" i="3"/>
  <c r="N1193" i="3"/>
  <c r="AA1193" i="3" s="1"/>
  <c r="X954" i="3"/>
  <c r="N926" i="3"/>
  <c r="AA954" i="3"/>
  <c r="Y954" i="3"/>
  <c r="T1193" i="3"/>
  <c r="AC954" i="3"/>
  <c r="AB954" i="3"/>
  <c r="T926" i="3"/>
  <c r="V1125" i="3"/>
  <c r="L1097" i="3"/>
  <c r="W1125" i="3"/>
  <c r="AA1125" i="3"/>
  <c r="Z1125" i="3"/>
  <c r="R1097" i="3"/>
  <c r="AC1097" i="3" s="1"/>
  <c r="O1165" i="3"/>
  <c r="Q1165" i="3"/>
  <c r="R536" i="3"/>
  <c r="L543" i="3"/>
  <c r="V547" i="3"/>
  <c r="Z711" i="3"/>
  <c r="W852" i="3"/>
  <c r="V852" i="3"/>
  <c r="L851" i="3"/>
  <c r="X752" i="3"/>
  <c r="W825" i="3"/>
  <c r="V825" i="3"/>
  <c r="L759" i="3"/>
  <c r="V763" i="3"/>
  <c r="V783" i="3"/>
  <c r="X787" i="3"/>
  <c r="F851" i="3"/>
  <c r="V955" i="3"/>
  <c r="W955" i="3"/>
  <c r="T1063" i="3"/>
  <c r="Y1230" i="3"/>
  <c r="X1230" i="3"/>
  <c r="N1200" i="3"/>
  <c r="AA1230" i="3"/>
  <c r="AB1230" i="3"/>
  <c r="AC1230" i="3"/>
  <c r="T1200" i="3"/>
  <c r="W853" i="3"/>
  <c r="V853" i="3"/>
  <c r="L824" i="3"/>
  <c r="W719" i="3"/>
  <c r="AC724" i="3"/>
  <c r="W837" i="3"/>
  <c r="V837" i="3"/>
  <c r="L746" i="3"/>
  <c r="L717" i="3" s="1"/>
  <c r="V747" i="3"/>
  <c r="R752" i="3"/>
  <c r="AC752" i="3" s="1"/>
  <c r="V755" i="3"/>
  <c r="W855" i="3"/>
  <c r="V855" i="3"/>
  <c r="X816" i="3"/>
  <c r="X823" i="3"/>
  <c r="N822" i="3"/>
  <c r="T822" i="3"/>
  <c r="AB823" i="3"/>
  <c r="V826" i="3"/>
  <c r="I829" i="3"/>
  <c r="I822" i="3" s="1"/>
  <c r="O829" i="3"/>
  <c r="O822" i="3" s="1"/>
  <c r="U829" i="3"/>
  <c r="U822" i="3" s="1"/>
  <c r="V899" i="3"/>
  <c r="L892" i="3"/>
  <c r="W899" i="3"/>
  <c r="AA899" i="3"/>
  <c r="R892" i="3"/>
  <c r="Z899" i="3"/>
  <c r="L1171" i="3"/>
  <c r="V933" i="3"/>
  <c r="W933" i="3"/>
  <c r="R1171" i="3"/>
  <c r="AA933" i="3"/>
  <c r="Z933" i="3"/>
  <c r="X1070" i="3"/>
  <c r="N1063" i="3"/>
  <c r="Y1070" i="3"/>
  <c r="T1176" i="3"/>
  <c r="T1172" i="3" s="1"/>
  <c r="AC1074" i="3"/>
  <c r="AB1074" i="3"/>
  <c r="AB1125" i="3"/>
  <c r="F781" i="3"/>
  <c r="F752" i="3" s="1"/>
  <c r="X781" i="3"/>
  <c r="Z824" i="3"/>
  <c r="X825" i="3"/>
  <c r="Z827" i="3"/>
  <c r="X828" i="3"/>
  <c r="Z830" i="3"/>
  <c r="X831" i="3"/>
  <c r="Z833" i="3"/>
  <c r="X834" i="3"/>
  <c r="Z836" i="3"/>
  <c r="X837" i="3"/>
  <c r="Z839" i="3"/>
  <c r="X840" i="3"/>
  <c r="Z843" i="3"/>
  <c r="X844" i="3"/>
  <c r="Z846" i="3"/>
  <c r="X847" i="3"/>
  <c r="Z849" i="3"/>
  <c r="X850" i="3"/>
  <c r="Z852" i="3"/>
  <c r="X853" i="3"/>
  <c r="Z855" i="3"/>
  <c r="L858" i="3"/>
  <c r="R858" i="3"/>
  <c r="AB865" i="3"/>
  <c r="X886" i="3"/>
  <c r="N892" i="3"/>
  <c r="T892" i="3"/>
  <c r="W896" i="3"/>
  <c r="AC899" i="3"/>
  <c r="AA921" i="3"/>
  <c r="K926" i="3"/>
  <c r="AC933" i="3"/>
  <c r="V968" i="3"/>
  <c r="X989" i="3"/>
  <c r="N995" i="3"/>
  <c r="T995" i="3"/>
  <c r="X1023" i="3"/>
  <c r="N1029" i="3"/>
  <c r="T1029" i="3"/>
  <c r="X1036" i="3"/>
  <c r="AA1176" i="3"/>
  <c r="Z1176" i="3"/>
  <c r="Z1074" i="3"/>
  <c r="L1091" i="3"/>
  <c r="X1091" i="3"/>
  <c r="Z1104" i="3"/>
  <c r="AC1125" i="3"/>
  <c r="AA1131" i="3"/>
  <c r="X1159" i="3"/>
  <c r="AC1166" i="3"/>
  <c r="Y1170" i="3"/>
  <c r="F1171" i="3"/>
  <c r="F1165" i="3" s="1"/>
  <c r="N1171" i="3"/>
  <c r="V1207" i="3"/>
  <c r="W1207" i="3"/>
  <c r="L1200" i="3"/>
  <c r="AC1207" i="3"/>
  <c r="AA1207" i="3"/>
  <c r="Z1207" i="3"/>
  <c r="R1200" i="3"/>
  <c r="V1243" i="3"/>
  <c r="L1236" i="3"/>
  <c r="W1243" i="3"/>
  <c r="Z1243" i="3"/>
  <c r="AC1243" i="3"/>
  <c r="AB1243" i="3"/>
  <c r="AA1243" i="3"/>
  <c r="R1236" i="3"/>
  <c r="Y1308" i="3"/>
  <c r="X1308" i="3"/>
  <c r="N1344" i="3"/>
  <c r="X1370" i="3"/>
  <c r="AA1370" i="3"/>
  <c r="Y1370" i="3"/>
  <c r="Z1370" i="3"/>
  <c r="AC1370" i="3"/>
  <c r="AB1370" i="3"/>
  <c r="X826" i="3"/>
  <c r="L829" i="3"/>
  <c r="R829" i="3"/>
  <c r="AB829" i="3" s="1"/>
  <c r="X832" i="3"/>
  <c r="X835" i="3"/>
  <c r="X838" i="3"/>
  <c r="L841" i="3"/>
  <c r="R841" i="3"/>
  <c r="X842" i="3"/>
  <c r="X845" i="3"/>
  <c r="X848" i="3"/>
  <c r="R851" i="3"/>
  <c r="X854" i="3"/>
  <c r="N858" i="3"/>
  <c r="X865" i="3"/>
  <c r="AC921" i="3"/>
  <c r="X968" i="3"/>
  <c r="X1002" i="3"/>
  <c r="W1196" i="3"/>
  <c r="V1196" i="3"/>
  <c r="V1168" i="3"/>
  <c r="AA1168" i="3"/>
  <c r="R1172" i="3"/>
  <c r="W1175" i="3"/>
  <c r="V1175" i="3"/>
  <c r="AC1175" i="3"/>
  <c r="AB1175" i="3"/>
  <c r="Z1175" i="3"/>
  <c r="X1360" i="3"/>
  <c r="AA1360" i="3"/>
  <c r="Y1360" i="3"/>
  <c r="Z1360" i="3"/>
  <c r="AC1360" i="3"/>
  <c r="AB1360" i="3"/>
  <c r="H1344" i="3"/>
  <c r="D1344" i="3"/>
  <c r="W1167" i="3"/>
  <c r="X1170" i="3"/>
  <c r="AB1170" i="3"/>
  <c r="T1171" i="3"/>
  <c r="F1172" i="3"/>
  <c r="W1172" i="3" s="1"/>
  <c r="W1176" i="3"/>
  <c r="J1344" i="3"/>
  <c r="P1344" i="3"/>
  <c r="X1357" i="3"/>
  <c r="AA1357" i="3"/>
  <c r="Y1357" i="3"/>
  <c r="Z1357" i="3"/>
  <c r="V1444" i="3"/>
  <c r="L1415" i="3"/>
  <c r="W1444" i="3"/>
  <c r="AA1444" i="3"/>
  <c r="Z1444" i="3"/>
  <c r="R1415" i="3"/>
  <c r="F995" i="3"/>
  <c r="W995" i="3" s="1"/>
  <c r="V1001" i="3"/>
  <c r="AC1168" i="3"/>
  <c r="H1172" i="3"/>
  <c r="H1165" i="3" s="1"/>
  <c r="H1164" i="3" s="1"/>
  <c r="Y1176" i="3"/>
  <c r="U1357" i="3"/>
  <c r="U27" i="3" s="1"/>
  <c r="U1272" i="3"/>
  <c r="X1302" i="3"/>
  <c r="Y1302" i="3"/>
  <c r="Z1302" i="3"/>
  <c r="AA1302" i="3"/>
  <c r="X1345" i="3"/>
  <c r="AA1345" i="3"/>
  <c r="Y1345" i="3"/>
  <c r="Z1345" i="3"/>
  <c r="AC1345" i="3"/>
  <c r="AB1345" i="3"/>
  <c r="W1374" i="3"/>
  <c r="V1374" i="3"/>
  <c r="W1376" i="3"/>
  <c r="V1376" i="3"/>
  <c r="AA1376" i="3"/>
  <c r="Z1376" i="3"/>
  <c r="R1374" i="3"/>
  <c r="AB1374" i="3" s="1"/>
  <c r="J926" i="3"/>
  <c r="W1193" i="3"/>
  <c r="V1193" i="3"/>
  <c r="R961" i="3"/>
  <c r="AB961" i="3" s="1"/>
  <c r="R1070" i="3"/>
  <c r="AC1070" i="3" s="1"/>
  <c r="Y1074" i="3"/>
  <c r="N1097" i="3"/>
  <c r="X1167" i="3"/>
  <c r="AB1167" i="3"/>
  <c r="AA1174" i="3"/>
  <c r="AB1194" i="3"/>
  <c r="Z1230" i="3"/>
  <c r="Z1279" i="3"/>
  <c r="Z1308" i="3"/>
  <c r="N1172" i="3"/>
  <c r="X1173" i="3"/>
  <c r="Z1178" i="3"/>
  <c r="X1179" i="3"/>
  <c r="Z1182" i="3"/>
  <c r="X1183" i="3"/>
  <c r="Z1186" i="3"/>
  <c r="X1187" i="3"/>
  <c r="Z1189" i="3"/>
  <c r="X1190" i="3"/>
  <c r="Z1192" i="3"/>
  <c r="Z1195" i="3"/>
  <c r="X1196" i="3"/>
  <c r="W1338" i="3"/>
  <c r="Z1338" i="3"/>
  <c r="AC1338" i="3"/>
  <c r="AA1338" i="3"/>
  <c r="AB1349" i="3"/>
  <c r="AB1352" i="3"/>
  <c r="V1355" i="3"/>
  <c r="W1355" i="3"/>
  <c r="AA1355" i="3"/>
  <c r="Z1355" i="3"/>
  <c r="AC1357" i="3"/>
  <c r="AB1357" i="3"/>
  <c r="V1358" i="3"/>
  <c r="W1358" i="3"/>
  <c r="AA1358" i="3"/>
  <c r="Z1358" i="3"/>
  <c r="I1344" i="3"/>
  <c r="AB1365" i="3"/>
  <c r="V1368" i="3"/>
  <c r="W1368" i="3"/>
  <c r="AA1368" i="3"/>
  <c r="Z1368" i="3"/>
  <c r="O1485" i="3"/>
  <c r="U1485" i="3"/>
  <c r="Z1173" i="3"/>
  <c r="X1177" i="3"/>
  <c r="V1178" i="3"/>
  <c r="AB1178" i="3"/>
  <c r="Z1179" i="3"/>
  <c r="X1180" i="3"/>
  <c r="V1182" i="3"/>
  <c r="AB1182" i="3"/>
  <c r="Z1183" i="3"/>
  <c r="L1184" i="3"/>
  <c r="R1184" i="3"/>
  <c r="X1185" i="3"/>
  <c r="V1186" i="3"/>
  <c r="AB1186" i="3"/>
  <c r="Z1187" i="3"/>
  <c r="X1188" i="3"/>
  <c r="V1189" i="3"/>
  <c r="AB1189" i="3"/>
  <c r="Z1190" i="3"/>
  <c r="X1191" i="3"/>
  <c r="V1192" i="3"/>
  <c r="AB1192" i="3"/>
  <c r="L1194" i="3"/>
  <c r="R1194" i="3"/>
  <c r="X1194" i="3"/>
  <c r="V1195" i="3"/>
  <c r="AB1195" i="3"/>
  <c r="Z1196" i="3"/>
  <c r="X1197" i="3"/>
  <c r="V1346" i="3"/>
  <c r="W1346" i="3"/>
  <c r="AA1346" i="3"/>
  <c r="Z1346" i="3"/>
  <c r="V1361" i="3"/>
  <c r="W1361" i="3"/>
  <c r="AA1361" i="3"/>
  <c r="Z1361" i="3"/>
  <c r="V1371" i="3"/>
  <c r="W1371" i="3"/>
  <c r="AA1371" i="3"/>
  <c r="Z1371" i="3"/>
  <c r="Y1177" i="3"/>
  <c r="Y1180" i="3"/>
  <c r="Y1185" i="3"/>
  <c r="Y1188" i="3"/>
  <c r="Y1191" i="3"/>
  <c r="Y1197" i="3"/>
  <c r="AB1207" i="3"/>
  <c r="AA1308" i="3"/>
  <c r="X1348" i="3"/>
  <c r="AA1348" i="3"/>
  <c r="Y1348" i="3"/>
  <c r="AC1348" i="3"/>
  <c r="AB1348" i="3"/>
  <c r="X1351" i="3"/>
  <c r="Y1351" i="3"/>
  <c r="T1344" i="3"/>
  <c r="X1364" i="3"/>
  <c r="AA1364" i="3"/>
  <c r="Y1364" i="3"/>
  <c r="AC1364" i="3"/>
  <c r="AB1364" i="3"/>
  <c r="X1373" i="3"/>
  <c r="AA1373" i="3"/>
  <c r="Y1373" i="3"/>
  <c r="AC1373" i="3"/>
  <c r="AB1373" i="3"/>
  <c r="AC1374" i="3"/>
  <c r="W1315" i="3"/>
  <c r="V1315" i="3"/>
  <c r="AB1346" i="3"/>
  <c r="V1349" i="3"/>
  <c r="W1349" i="3"/>
  <c r="AA1349" i="3"/>
  <c r="Z1349" i="3"/>
  <c r="V1352" i="3"/>
  <c r="L1351" i="3"/>
  <c r="W1352" i="3"/>
  <c r="R1351" i="3"/>
  <c r="AC1351" i="3" s="1"/>
  <c r="AA1352" i="3"/>
  <c r="Z1352" i="3"/>
  <c r="AB1361" i="3"/>
  <c r="V1365" i="3"/>
  <c r="L1363" i="3"/>
  <c r="W1365" i="3"/>
  <c r="R1363" i="3"/>
  <c r="AA1365" i="3"/>
  <c r="Z1365" i="3"/>
  <c r="E1344" i="3"/>
  <c r="K1344" i="3"/>
  <c r="Q1344" i="3"/>
  <c r="AB1371" i="3"/>
  <c r="V1230" i="3"/>
  <c r="Z1266" i="3"/>
  <c r="AA1266" i="3"/>
  <c r="P1272" i="3"/>
  <c r="AD1272" i="3" s="1"/>
  <c r="L1272" i="3"/>
  <c r="V1279" i="3"/>
  <c r="AA1279" i="3"/>
  <c r="R1272" i="3"/>
  <c r="AC1272" i="3" s="1"/>
  <c r="L1308" i="3"/>
  <c r="AB1308" i="3"/>
  <c r="AC1308" i="3"/>
  <c r="X1354" i="3"/>
  <c r="AA1354" i="3"/>
  <c r="Y1354" i="3"/>
  <c r="AC1354" i="3"/>
  <c r="AB1354" i="3"/>
  <c r="G1344" i="3"/>
  <c r="M1344" i="3"/>
  <c r="S1344" i="3"/>
  <c r="X1367" i="3"/>
  <c r="AA1367" i="3"/>
  <c r="Y1367" i="3"/>
  <c r="AC1367" i="3"/>
  <c r="AB1367" i="3"/>
  <c r="W1461" i="3"/>
  <c r="F1496" i="3"/>
  <c r="V1461" i="3"/>
  <c r="F1457" i="3"/>
  <c r="V1457" i="3" s="1"/>
  <c r="AC1346" i="3"/>
  <c r="AA1347" i="3"/>
  <c r="AC1349" i="3"/>
  <c r="AA1350" i="3"/>
  <c r="AC1352" i="3"/>
  <c r="AA1353" i="3"/>
  <c r="AC1355" i="3"/>
  <c r="AA1356" i="3"/>
  <c r="AC1358" i="3"/>
  <c r="AA1359" i="3"/>
  <c r="AC1361" i="3"/>
  <c r="AA1362" i="3"/>
  <c r="AC1365" i="3"/>
  <c r="AA1366" i="3"/>
  <c r="AC1368" i="3"/>
  <c r="AA1369" i="3"/>
  <c r="AC1371" i="3"/>
  <c r="AA1372" i="3"/>
  <c r="Y1374" i="3"/>
  <c r="AA1377" i="3"/>
  <c r="V1387" i="3"/>
  <c r="W1387" i="3"/>
  <c r="AB1387" i="3"/>
  <c r="AC1387" i="3"/>
  <c r="AB1409" i="3"/>
  <c r="V1496" i="3"/>
  <c r="F1488" i="3"/>
  <c r="V1488" i="3" s="1"/>
  <c r="W1453" i="3"/>
  <c r="V1453" i="3"/>
  <c r="E1492" i="3"/>
  <c r="E1485" i="3" s="1"/>
  <c r="AC1347" i="3"/>
  <c r="AC1350" i="3"/>
  <c r="AC1353" i="3"/>
  <c r="AC1356" i="3"/>
  <c r="AC1359" i="3"/>
  <c r="AC1362" i="3"/>
  <c r="AC1366" i="3"/>
  <c r="AC1369" i="3"/>
  <c r="AC1372" i="3"/>
  <c r="Y1375" i="3"/>
  <c r="AA1375" i="3"/>
  <c r="Y1377" i="3"/>
  <c r="Z1380" i="3"/>
  <c r="L1450" i="3"/>
  <c r="AA1457" i="3"/>
  <c r="Z1457" i="3"/>
  <c r="R1450" i="3"/>
  <c r="G1485" i="3"/>
  <c r="M1485" i="3"/>
  <c r="S1485" i="3"/>
  <c r="AC1376" i="3"/>
  <c r="AB1376" i="3"/>
  <c r="AB1444" i="3"/>
  <c r="AC1492" i="3"/>
  <c r="AB1492" i="3"/>
  <c r="H1485" i="3"/>
  <c r="V1380" i="3"/>
  <c r="W1380" i="3"/>
  <c r="V1409" i="3"/>
  <c r="W1409" i="3"/>
  <c r="AA1409" i="3"/>
  <c r="Z1409" i="3"/>
  <c r="Y1450" i="3"/>
  <c r="X1450" i="3"/>
  <c r="AB1457" i="3"/>
  <c r="K1485" i="3"/>
  <c r="Q1485" i="3"/>
  <c r="Y1380" i="3"/>
  <c r="AB1380" i="3"/>
  <c r="AC1380" i="3"/>
  <c r="AC1409" i="3"/>
  <c r="X1422" i="3"/>
  <c r="AC1444" i="3"/>
  <c r="W1454" i="3"/>
  <c r="AC1457" i="3"/>
  <c r="X1486" i="3"/>
  <c r="Z1488" i="3"/>
  <c r="F1489" i="3"/>
  <c r="X1489" i="3"/>
  <c r="Z1491" i="3"/>
  <c r="L1492" i="3"/>
  <c r="AB1493" i="3"/>
  <c r="Z1494" i="3"/>
  <c r="X1495" i="3"/>
  <c r="Z1497" i="3"/>
  <c r="X1498" i="3"/>
  <c r="Z1500" i="3"/>
  <c r="X1501" i="3"/>
  <c r="N1503" i="3"/>
  <c r="T1503" i="3"/>
  <c r="T1485" i="3" s="1"/>
  <c r="Z1504" i="3"/>
  <c r="X1505" i="3"/>
  <c r="Z1507" i="3"/>
  <c r="X1508" i="3"/>
  <c r="Z1510" i="3"/>
  <c r="X1511" i="3"/>
  <c r="Z1513" i="3"/>
  <c r="L1514" i="3"/>
  <c r="R1514" i="3"/>
  <c r="AB1515" i="3"/>
  <c r="Z1516" i="3"/>
  <c r="X1517" i="3"/>
  <c r="Y1457" i="3"/>
  <c r="X1479" i="3"/>
  <c r="X1487" i="3"/>
  <c r="X1490" i="3"/>
  <c r="N1492" i="3"/>
  <c r="AA1492" i="3" s="1"/>
  <c r="X1493" i="3"/>
  <c r="X1496" i="3"/>
  <c r="X1499" i="3"/>
  <c r="X1502" i="3"/>
  <c r="X1506" i="3"/>
  <c r="X1509" i="3"/>
  <c r="X1512" i="3"/>
  <c r="V1513" i="3"/>
  <c r="AB1513" i="3"/>
  <c r="N1514" i="3"/>
  <c r="X1515" i="3"/>
  <c r="V1516" i="3"/>
  <c r="AB1516" i="3"/>
  <c r="Z1517" i="3"/>
  <c r="Y1512" i="3"/>
  <c r="Y1515" i="3"/>
  <c r="V1419" i="3"/>
  <c r="Z1479" i="3"/>
  <c r="Z1487" i="3"/>
  <c r="Z1490" i="3"/>
  <c r="Z1493" i="3"/>
  <c r="Z1496" i="3"/>
  <c r="AB1517" i="3"/>
  <c r="T1450" i="3"/>
  <c r="U52" i="2"/>
  <c r="U61" i="2" s="1"/>
  <c r="T52" i="2"/>
  <c r="T61" i="2" s="1"/>
  <c r="E29" i="2"/>
  <c r="AC961" i="3" l="1"/>
  <c r="V1172" i="3"/>
  <c r="F822" i="3"/>
  <c r="T318" i="3"/>
  <c r="G47" i="3"/>
  <c r="J14" i="3"/>
  <c r="X172" i="3"/>
  <c r="L822" i="3"/>
  <c r="V822" i="3" s="1"/>
  <c r="M14" i="3"/>
  <c r="J822" i="3"/>
  <c r="Y25" i="3"/>
  <c r="X1176" i="3"/>
  <c r="N25" i="3"/>
  <c r="L752" i="3"/>
  <c r="V752" i="3" s="1"/>
  <c r="AA717" i="3"/>
  <c r="AC65" i="3"/>
  <c r="S822" i="3"/>
  <c r="X829" i="3"/>
  <c r="Y829" i="3"/>
  <c r="Y425" i="3"/>
  <c r="X425" i="3"/>
  <c r="X47" i="3"/>
  <c r="AC22" i="3"/>
  <c r="AB22" i="3"/>
  <c r="V246" i="3"/>
  <c r="W246" i="3"/>
  <c r="AB137" i="3"/>
  <c r="Y38" i="3"/>
  <c r="X38" i="3"/>
  <c r="Y1415" i="3"/>
  <c r="X1415" i="3"/>
  <c r="W654" i="3"/>
  <c r="V654" i="3"/>
  <c r="Y22" i="3"/>
  <c r="X22" i="3"/>
  <c r="W42" i="3"/>
  <c r="V42" i="3"/>
  <c r="AC565" i="3"/>
  <c r="AB565" i="3"/>
  <c r="G14" i="3"/>
  <c r="F1344" i="3"/>
  <c r="AA209" i="3"/>
  <c r="AC209" i="3"/>
  <c r="Z22" i="3"/>
  <c r="AB209" i="3"/>
  <c r="L610" i="3"/>
  <c r="V610" i="3" s="1"/>
  <c r="I14" i="3"/>
  <c r="H14" i="3"/>
  <c r="AB1272" i="3"/>
  <c r="Y36" i="3"/>
  <c r="X36" i="3"/>
  <c r="V573" i="3"/>
  <c r="W573" i="3"/>
  <c r="F1450" i="3"/>
  <c r="W1450" i="3" s="1"/>
  <c r="U1344" i="3"/>
  <c r="P1165" i="3"/>
  <c r="AC787" i="3"/>
  <c r="O14" i="3"/>
  <c r="G318" i="3"/>
  <c r="D822" i="3"/>
  <c r="V1029" i="3"/>
  <c r="W1029" i="3"/>
  <c r="U610" i="3"/>
  <c r="X851" i="3"/>
  <c r="Y851" i="3"/>
  <c r="W676" i="3"/>
  <c r="V676" i="3"/>
  <c r="Z37" i="3"/>
  <c r="AA37" i="3"/>
  <c r="Y927" i="3"/>
  <c r="X927" i="3"/>
  <c r="Y35" i="3"/>
  <c r="X35" i="3"/>
  <c r="AA325" i="3"/>
  <c r="W1457" i="3"/>
  <c r="W1422" i="3"/>
  <c r="V1422" i="3"/>
  <c r="O610" i="3"/>
  <c r="V432" i="3"/>
  <c r="W432" i="3"/>
  <c r="AB41" i="3"/>
  <c r="AC41" i="3"/>
  <c r="AA22" i="3"/>
  <c r="Y137" i="3"/>
  <c r="X137" i="3"/>
  <c r="AD137" i="3"/>
  <c r="F52" i="2"/>
  <c r="F61" i="2" s="1"/>
  <c r="W752" i="3"/>
  <c r="X318" i="3"/>
  <c r="Y318" i="3"/>
  <c r="AC1172" i="3"/>
  <c r="AB1172" i="3"/>
  <c r="W717" i="3"/>
  <c r="V717" i="3"/>
  <c r="W425" i="3"/>
  <c r="V425" i="3"/>
  <c r="AA1514" i="3"/>
  <c r="Z1514" i="3"/>
  <c r="V1450" i="3"/>
  <c r="V824" i="3"/>
  <c r="W824" i="3"/>
  <c r="AC318" i="3"/>
  <c r="AB318" i="3"/>
  <c r="AA356" i="3"/>
  <c r="Z356" i="3"/>
  <c r="X1492" i="3"/>
  <c r="Y1492" i="3"/>
  <c r="AB1351" i="3"/>
  <c r="V1194" i="3"/>
  <c r="W1194" i="3"/>
  <c r="V1236" i="3"/>
  <c r="W1236" i="3"/>
  <c r="R1344" i="3"/>
  <c r="AC1344" i="3" s="1"/>
  <c r="L1165" i="3"/>
  <c r="Z1492" i="3"/>
  <c r="W1415" i="3"/>
  <c r="V1415" i="3"/>
  <c r="X858" i="3"/>
  <c r="Y858" i="3"/>
  <c r="R822" i="3"/>
  <c r="AB822" i="3" s="1"/>
  <c r="V829" i="3"/>
  <c r="W829" i="3"/>
  <c r="X822" i="3"/>
  <c r="Y822" i="3"/>
  <c r="Z752" i="3"/>
  <c r="AA752" i="3"/>
  <c r="L536" i="3"/>
  <c r="W543" i="3"/>
  <c r="V543" i="3"/>
  <c r="AC1131" i="3"/>
  <c r="AB1131" i="3"/>
  <c r="V787" i="3"/>
  <c r="W787" i="3"/>
  <c r="X717" i="3"/>
  <c r="Y717" i="3"/>
  <c r="F20" i="3"/>
  <c r="R639" i="3"/>
  <c r="AC639" i="3" s="1"/>
  <c r="AA640" i="3"/>
  <c r="Z640" i="3"/>
  <c r="R48" i="3"/>
  <c r="V462" i="3"/>
  <c r="W462" i="3"/>
  <c r="AB282" i="3"/>
  <c r="AB640" i="3"/>
  <c r="W282" i="3"/>
  <c r="V282" i="3"/>
  <c r="Z33" i="3"/>
  <c r="AA33" i="3"/>
  <c r="U14" i="3"/>
  <c r="F318" i="3"/>
  <c r="AA65" i="3"/>
  <c r="Z65" i="3"/>
  <c r="S47" i="3"/>
  <c r="S14" i="3" s="1"/>
  <c r="M318" i="3"/>
  <c r="W1272" i="3"/>
  <c r="V1272" i="3"/>
  <c r="AC995" i="3"/>
  <c r="AB995" i="3"/>
  <c r="V851" i="3"/>
  <c r="W851" i="3"/>
  <c r="W781" i="3"/>
  <c r="V781" i="3"/>
  <c r="Y639" i="3"/>
  <c r="X639" i="3"/>
  <c r="AB499" i="3"/>
  <c r="AC499" i="3"/>
  <c r="W828" i="3"/>
  <c r="V828" i="3"/>
  <c r="V625" i="3"/>
  <c r="W625" i="3"/>
  <c r="V137" i="3"/>
  <c r="W137" i="3"/>
  <c r="W49" i="3"/>
  <c r="V49" i="3"/>
  <c r="W1514" i="3"/>
  <c r="V1514" i="3"/>
  <c r="L1344" i="3"/>
  <c r="AA961" i="3"/>
  <c r="Z961" i="3"/>
  <c r="AA1374" i="3"/>
  <c r="Z1374" i="3"/>
  <c r="Z1415" i="3"/>
  <c r="AA1415" i="3"/>
  <c r="AB1415" i="3"/>
  <c r="AA851" i="3"/>
  <c r="Z851" i="3"/>
  <c r="AC851" i="3"/>
  <c r="Y1344" i="3"/>
  <c r="X1344" i="3"/>
  <c r="X1171" i="3"/>
  <c r="Y1171" i="3"/>
  <c r="N1165" i="3"/>
  <c r="N20" i="3"/>
  <c r="Y995" i="3"/>
  <c r="X995" i="3"/>
  <c r="AA995" i="3"/>
  <c r="AA858" i="3"/>
  <c r="Z858" i="3"/>
  <c r="W746" i="3"/>
  <c r="V746" i="3"/>
  <c r="X1200" i="3"/>
  <c r="Y1200" i="3"/>
  <c r="X1193" i="3"/>
  <c r="Y1193" i="3"/>
  <c r="N42" i="3"/>
  <c r="AC682" i="3"/>
  <c r="AB682" i="3"/>
  <c r="V854" i="3"/>
  <c r="W854" i="3"/>
  <c r="L50" i="3"/>
  <c r="L47" i="3" s="1"/>
  <c r="W682" i="3"/>
  <c r="V682" i="3"/>
  <c r="AA647" i="3"/>
  <c r="Z647" i="3"/>
  <c r="N610" i="3"/>
  <c r="Y499" i="3"/>
  <c r="X499" i="3"/>
  <c r="W617" i="3"/>
  <c r="V617" i="3"/>
  <c r="W101" i="3"/>
  <c r="V101" i="3"/>
  <c r="AB356" i="3"/>
  <c r="V319" i="3"/>
  <c r="L318" i="3"/>
  <c r="W319" i="3"/>
  <c r="L15" i="3"/>
  <c r="V499" i="3"/>
  <c r="W499" i="3"/>
  <c r="W356" i="3"/>
  <c r="V356" i="3"/>
  <c r="W324" i="3"/>
  <c r="V324" i="3"/>
  <c r="L20" i="3"/>
  <c r="Y216" i="3"/>
  <c r="X216" i="3"/>
  <c r="H209" i="3"/>
  <c r="V48" i="3"/>
  <c r="W48" i="3"/>
  <c r="W65" i="3"/>
  <c r="V65" i="3"/>
  <c r="L64" i="3"/>
  <c r="AC390" i="3"/>
  <c r="AB390" i="3"/>
  <c r="AB462" i="3"/>
  <c r="AC462" i="3"/>
  <c r="W33" i="3"/>
  <c r="V33" i="3"/>
  <c r="L1485" i="3"/>
  <c r="R1063" i="3"/>
  <c r="AA1070" i="3"/>
  <c r="Z1070" i="3"/>
  <c r="AC356" i="3"/>
  <c r="W1496" i="3"/>
  <c r="F25" i="3"/>
  <c r="AA1351" i="3"/>
  <c r="Z1351" i="3"/>
  <c r="R1485" i="3"/>
  <c r="AB1485" i="3" s="1"/>
  <c r="AA1171" i="3"/>
  <c r="Z1171" i="3"/>
  <c r="R20" i="3"/>
  <c r="AB1514" i="3"/>
  <c r="Z1450" i="3"/>
  <c r="AA1450" i="3"/>
  <c r="AC1415" i="3"/>
  <c r="W1488" i="3"/>
  <c r="F17" i="3"/>
  <c r="V1308" i="3"/>
  <c r="W1308" i="3"/>
  <c r="F1492" i="3"/>
  <c r="V1492" i="3" s="1"/>
  <c r="Y1172" i="3"/>
  <c r="X1172" i="3"/>
  <c r="Z1193" i="3"/>
  <c r="Z1172" i="3"/>
  <c r="AA1172" i="3"/>
  <c r="W858" i="3"/>
  <c r="V858" i="3"/>
  <c r="Y1063" i="3"/>
  <c r="X1063" i="3"/>
  <c r="W759" i="3"/>
  <c r="V759" i="3"/>
  <c r="W1097" i="3"/>
  <c r="V1097" i="3"/>
  <c r="AC1193" i="3"/>
  <c r="AB1193" i="3"/>
  <c r="T42" i="3"/>
  <c r="Y1131" i="3"/>
  <c r="X1131" i="3"/>
  <c r="X682" i="3"/>
  <c r="Y682" i="3"/>
  <c r="X1272" i="3"/>
  <c r="Y1272" i="3"/>
  <c r="AB858" i="3"/>
  <c r="V823" i="3"/>
  <c r="W823" i="3"/>
  <c r="AB325" i="3"/>
  <c r="AC325" i="3"/>
  <c r="AB246" i="3"/>
  <c r="AC246" i="3"/>
  <c r="AD717" i="3"/>
  <c r="AA172" i="3"/>
  <c r="Z172" i="3"/>
  <c r="W639" i="3"/>
  <c r="V639" i="3"/>
  <c r="W350" i="3"/>
  <c r="V350" i="3"/>
  <c r="AB752" i="3"/>
  <c r="AC33" i="3"/>
  <c r="AB33" i="3"/>
  <c r="D325" i="3"/>
  <c r="D318" i="3" s="1"/>
  <c r="V325" i="3"/>
  <c r="X1514" i="3"/>
  <c r="Y1514" i="3"/>
  <c r="W822" i="3"/>
  <c r="AC1176" i="3"/>
  <c r="AB1176" i="3"/>
  <c r="T25" i="3"/>
  <c r="Z536" i="3"/>
  <c r="AA536" i="3"/>
  <c r="AA682" i="3"/>
  <c r="Z682" i="3"/>
  <c r="W1489" i="3"/>
  <c r="V1489" i="3"/>
  <c r="F18" i="3"/>
  <c r="AC1514" i="3"/>
  <c r="Z1272" i="3"/>
  <c r="AA1272" i="3"/>
  <c r="W1351" i="3"/>
  <c r="V1351" i="3"/>
  <c r="AA1194" i="3"/>
  <c r="Z1194" i="3"/>
  <c r="AC1194" i="3"/>
  <c r="AB1171" i="3"/>
  <c r="AC1171" i="3"/>
  <c r="T1165" i="3"/>
  <c r="T20" i="3"/>
  <c r="AC1029" i="3"/>
  <c r="AB1029" i="3"/>
  <c r="AC892" i="3"/>
  <c r="AB892" i="3"/>
  <c r="W892" i="3"/>
  <c r="V892" i="3"/>
  <c r="AC1200" i="3"/>
  <c r="AB1200" i="3"/>
  <c r="AA787" i="3"/>
  <c r="Z787" i="3"/>
  <c r="AC647" i="3"/>
  <c r="AB647" i="3"/>
  <c r="Y617" i="3"/>
  <c r="X617" i="3"/>
  <c r="AA617" i="3"/>
  <c r="AC536" i="3"/>
  <c r="AB536" i="3"/>
  <c r="Z462" i="3"/>
  <c r="AA462" i="3"/>
  <c r="AC858" i="3"/>
  <c r="W626" i="3"/>
  <c r="V626" i="3"/>
  <c r="L30" i="3"/>
  <c r="W647" i="3"/>
  <c r="V647" i="3"/>
  <c r="W624" i="3"/>
  <c r="V624" i="3"/>
  <c r="L28" i="3"/>
  <c r="AA390" i="3"/>
  <c r="Z390" i="3"/>
  <c r="AC350" i="3"/>
  <c r="AB350" i="3"/>
  <c r="AA318" i="3"/>
  <c r="Z318" i="3"/>
  <c r="W172" i="3"/>
  <c r="V172" i="3"/>
  <c r="W320" i="3"/>
  <c r="V320" i="3"/>
  <c r="L16" i="3"/>
  <c r="Y390" i="3"/>
  <c r="X390" i="3"/>
  <c r="S318" i="3"/>
  <c r="X462" i="3"/>
  <c r="Y462" i="3"/>
  <c r="AA1200" i="3"/>
  <c r="Z1200" i="3"/>
  <c r="Z892" i="3"/>
  <c r="AA892" i="3"/>
  <c r="AC1450" i="3"/>
  <c r="AB1450" i="3"/>
  <c r="N1485" i="3"/>
  <c r="R1165" i="3"/>
  <c r="Y1097" i="3"/>
  <c r="X1097" i="3"/>
  <c r="AA829" i="3"/>
  <c r="Z829" i="3"/>
  <c r="AC829" i="3"/>
  <c r="Z1236" i="3"/>
  <c r="AB1236" i="3"/>
  <c r="AA1236" i="3"/>
  <c r="AC1236" i="3"/>
  <c r="W1200" i="3"/>
  <c r="V1200" i="3"/>
  <c r="W1091" i="3"/>
  <c r="V1091" i="3"/>
  <c r="L1063" i="3"/>
  <c r="Y1029" i="3"/>
  <c r="X1029" i="3"/>
  <c r="AA1029" i="3"/>
  <c r="Y892" i="3"/>
  <c r="X892" i="3"/>
  <c r="V995" i="3"/>
  <c r="V1171" i="3"/>
  <c r="W1171" i="3"/>
  <c r="AC822" i="3"/>
  <c r="AB1070" i="3"/>
  <c r="AB851" i="3"/>
  <c r="Z1097" i="3"/>
  <c r="AA1097" i="3"/>
  <c r="AB1097" i="3"/>
  <c r="Z1029" i="3"/>
  <c r="AD995" i="3"/>
  <c r="AC717" i="3"/>
  <c r="AB717" i="3"/>
  <c r="X647" i="3"/>
  <c r="Y647" i="3"/>
  <c r="Y573" i="3"/>
  <c r="X573" i="3"/>
  <c r="AA573" i="3"/>
  <c r="Y536" i="3"/>
  <c r="X536" i="3"/>
  <c r="V454" i="3"/>
  <c r="W454" i="3"/>
  <c r="Z350" i="3"/>
  <c r="AA350" i="3"/>
  <c r="AB639" i="3"/>
  <c r="V616" i="3"/>
  <c r="W616" i="3"/>
  <c r="Z995" i="3"/>
  <c r="Z499" i="3"/>
  <c r="AA499" i="3"/>
  <c r="Y350" i="3"/>
  <c r="X350" i="3"/>
  <c r="AA282" i="3"/>
  <c r="Z282" i="3"/>
  <c r="X33" i="3"/>
  <c r="Y33" i="3"/>
  <c r="L29" i="3"/>
  <c r="Z25" i="3" l="1"/>
  <c r="X25" i="3"/>
  <c r="AA25" i="3"/>
  <c r="N21" i="3"/>
  <c r="N14" i="3" s="1"/>
  <c r="W610" i="3"/>
  <c r="F1485" i="3"/>
  <c r="V1485" i="3" s="1"/>
  <c r="W1492" i="3"/>
  <c r="W16" i="3"/>
  <c r="V16" i="3"/>
  <c r="AC1165" i="3"/>
  <c r="AB1165" i="3"/>
  <c r="Z1063" i="3"/>
  <c r="AA1063" i="3"/>
  <c r="Y42" i="3"/>
  <c r="X42" i="3"/>
  <c r="AA42" i="3"/>
  <c r="Z42" i="3"/>
  <c r="W1485" i="3"/>
  <c r="V50" i="3"/>
  <c r="W50" i="3"/>
  <c r="Z1485" i="3"/>
  <c r="AA1485" i="3"/>
  <c r="AB1063" i="3"/>
  <c r="W20" i="3"/>
  <c r="V20" i="3"/>
  <c r="Y610" i="3"/>
  <c r="X610" i="3"/>
  <c r="AB48" i="3"/>
  <c r="R47" i="3"/>
  <c r="R14" i="3" s="1"/>
  <c r="Z48" i="3"/>
  <c r="AA48" i="3"/>
  <c r="AC48" i="3"/>
  <c r="AC1485" i="3"/>
  <c r="W18" i="3"/>
  <c r="V18" i="3"/>
  <c r="W1063" i="3"/>
  <c r="V1063" i="3"/>
  <c r="AB42" i="3"/>
  <c r="AC42" i="3"/>
  <c r="AC1063" i="3"/>
  <c r="V47" i="3"/>
  <c r="W47" i="3"/>
  <c r="V15" i="3"/>
  <c r="W15" i="3"/>
  <c r="W536" i="3"/>
  <c r="V536" i="3"/>
  <c r="V29" i="3"/>
  <c r="W29" i="3"/>
  <c r="W17" i="3"/>
  <c r="V17" i="3"/>
  <c r="L14" i="3"/>
  <c r="W1344" i="3"/>
  <c r="V1344" i="3"/>
  <c r="Z822" i="3"/>
  <c r="AA822" i="3"/>
  <c r="W1165" i="3"/>
  <c r="V1165" i="3"/>
  <c r="W28" i="3"/>
  <c r="V28" i="3"/>
  <c r="AA20" i="3"/>
  <c r="Z20" i="3"/>
  <c r="W25" i="3"/>
  <c r="V25" i="3"/>
  <c r="F21" i="3"/>
  <c r="F14" i="3" s="1"/>
  <c r="Y209" i="3"/>
  <c r="X209" i="3"/>
  <c r="W318" i="3"/>
  <c r="V318" i="3"/>
  <c r="Z639" i="3"/>
  <c r="AA639" i="3"/>
  <c r="R610" i="3"/>
  <c r="Z1344" i="3"/>
  <c r="AA1344" i="3"/>
  <c r="Y1485" i="3"/>
  <c r="X1485" i="3"/>
  <c r="AB25" i="3"/>
  <c r="AC25" i="3"/>
  <c r="T21" i="3"/>
  <c r="Y20" i="3"/>
  <c r="X20" i="3"/>
  <c r="AA1165" i="3"/>
  <c r="Z1165" i="3"/>
  <c r="AC20" i="3"/>
  <c r="AB20" i="3"/>
  <c r="W30" i="3"/>
  <c r="V30" i="3"/>
  <c r="X1165" i="3"/>
  <c r="Y1165" i="3"/>
  <c r="AB1344" i="3"/>
  <c r="Y14" i="3" l="1"/>
  <c r="X14" i="3"/>
  <c r="X21" i="3"/>
  <c r="Z21" i="3"/>
  <c r="Y21" i="3"/>
  <c r="AA21" i="3"/>
  <c r="AC21" i="3"/>
  <c r="AB21" i="3"/>
  <c r="W14" i="3"/>
  <c r="V14" i="3"/>
  <c r="AA610" i="3"/>
  <c r="Z610" i="3"/>
  <c r="AB610" i="3"/>
  <c r="AC610" i="3"/>
  <c r="T14" i="3"/>
  <c r="W21" i="3"/>
  <c r="V21" i="3"/>
  <c r="AA47" i="3"/>
  <c r="Z47" i="3"/>
  <c r="AC47" i="3"/>
  <c r="AB47" i="3"/>
  <c r="AA14" i="3"/>
  <c r="Z14" i="3"/>
  <c r="AC14" i="3" l="1"/>
  <c r="AB14" i="3"/>
</calcChain>
</file>

<file path=xl/comments1.xml><?xml version="1.0" encoding="utf-8"?>
<comments xmlns="http://schemas.openxmlformats.org/spreadsheetml/2006/main">
  <authors>
    <author>Nurbek Haitkulov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  <charset val="204"/>
          </rPr>
          <t>Nurbek Haitkulov:</t>
        </r>
        <r>
          <rPr>
            <sz val="9"/>
            <color indexed="81"/>
            <rFont val="Tahoma"/>
            <family val="2"/>
            <charset val="204"/>
          </rPr>
          <t xml:space="preserve">
1087,9  - исправление на добровольный патент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N58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25,0 млн. сом разница надбавок</t>
        </r>
      </text>
    </comment>
    <comment ref="P58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25,0 млн. сом разница надбавок</t>
        </r>
      </text>
    </comment>
  </commentList>
</comments>
</file>

<file path=xl/sharedStrings.xml><?xml version="1.0" encoding="utf-8"?>
<sst xmlns="http://schemas.openxmlformats.org/spreadsheetml/2006/main" count="1626" uniqueCount="231">
  <si>
    <t>О. Эшенкулов</t>
  </si>
  <si>
    <t>Жооптуу катчы</t>
  </si>
  <si>
    <t>Жалпы кирешелер жана атайын төлөмдөр</t>
  </si>
  <si>
    <t>Республикалык бюджеттен тушуучу каражат (максаттуу трансферттер)</t>
  </si>
  <si>
    <t>Атайын төлөмдөрдөн түшүүчү кирешелердин жыйынтыгы</t>
  </si>
  <si>
    <t>Учурдагы жардам</t>
  </si>
  <si>
    <t>Кызмат көрсөтүүнүн башка классификацияланбаган түрлөрү үчүн акы</t>
  </si>
  <si>
    <t>\</t>
  </si>
  <si>
    <t xml:space="preserve">Маалымат берүү жана басып чыгаруу  боюнча классификацияланбаган кызмат көрсөтүүлөр акысы </t>
  </si>
  <si>
    <t>Классификацияланбаган билим берүү жана маданият кызмат көрсөт. үчүн акы</t>
  </si>
  <si>
    <t>Мектепке чейинки жана мектеп мекемелерине кошумча кызмат көрсөтүү акысы</t>
  </si>
  <si>
    <t>Атайын төлөмдөрдөн түшүүчү кирешелер</t>
  </si>
  <si>
    <t xml:space="preserve">Жалпы салык жана салык эмес  кирешелер </t>
  </si>
  <si>
    <t>Шаардык мэрия, муниципалдык МБК жана керек-жарак департаменти аркылуу чогултулган жыйымдар жана толомдор</t>
  </si>
  <si>
    <t>Башка транспорт каражаттарын сатуу</t>
  </si>
  <si>
    <t>Жук ташуучу машиналарды сатуу</t>
  </si>
  <si>
    <t>Башка имараттарды сатуу</t>
  </si>
  <si>
    <t>Институционалдык имаратарды сатуу</t>
  </si>
  <si>
    <t>Жеңил автомобилдерди сатуу</t>
  </si>
  <si>
    <t>Айыптар</t>
  </si>
  <si>
    <t>Жер казынасын пайдалануу укугуна лицензияны кармоо үчүн акы</t>
  </si>
  <si>
    <t>Мамлекеттин пайдасына айлантылган кирешелер</t>
  </si>
  <si>
    <t>Экономикалык кылмыштар боюнча келтирилген зыяндын ордун толтуруу</t>
  </si>
  <si>
    <t>Контролдук-көзөмөл чараларын жүргүзүүдөн түшүүлөр</t>
  </si>
  <si>
    <t>Дагы башка төлөмдөр (Сертификаттарды жана башка уруксат беруучу документтердин акысы)</t>
  </si>
  <si>
    <t>Автотранспортту парковкалоо жана автотоктотмо үчүн жыйымдар</t>
  </si>
  <si>
    <t>Муниципалдык менчикте турган жайлардын, имараттардын, курулмалардын, жабдуулардын жана техникалардын ижара акысы</t>
  </si>
  <si>
    <t>Айыл чарбасына жарактуу жерлердин мамлекеттик фондунун жерлерин иштетүү үчүн ижара акысы (ФПЗ)</t>
  </si>
  <si>
    <t>Жайыт жерлерди пайдалануу үчүн жыйым</t>
  </si>
  <si>
    <t>Жаны муниципалдык базар</t>
  </si>
  <si>
    <t>Курулуш базарынан тушуучу киреше</t>
  </si>
  <si>
    <t>Шаардык керек-жарак рыногу жана кызмат корсотуу департаменти</t>
  </si>
  <si>
    <t xml:space="preserve">Шаардык муниципалдык менчик башкармалыгы </t>
  </si>
  <si>
    <t>Калктуу конуштарда жер ижарасы үчүн акы, анын ичинен:</t>
  </si>
  <si>
    <t>Салык кызматтары аркылуу чогултулган киреше</t>
  </si>
  <si>
    <t>Бекитилген кирешелердин жыйынтыгы</t>
  </si>
  <si>
    <t>Жергиликтуу бюджеттин башка жана болок салыктары</t>
  </si>
  <si>
    <t>Алкоголдук продукцияны сатууга лицензия алган субъекттерден этил спирттин жана алкоголдук продукцияны өндүрүү жана жүгүртүү боюнча ишти ишке ашыруу үчүн жыйым</t>
  </si>
  <si>
    <t>Калктуу пункттардын таштандысын чыгаруу үчүн жыйым</t>
  </si>
  <si>
    <t>Калктуу конуштардын жерлерине жана айыл чарба багытында болбогон жерлерге мүлк салыгы</t>
  </si>
  <si>
    <t>Айыл чарба жерлерине тиешелүү жерлерге мүлк салыгы</t>
  </si>
  <si>
    <t>Жанаша, короо жай жана багбанчылык-огород жер участокторуна мүлк салыгы</t>
  </si>
  <si>
    <t>Кыймылдуу мүлккө салык (транспорттук каражаттарга)</t>
  </si>
  <si>
    <t>3-топтогу ишкердик иши үчүн пайдаланылган кыймылсыз мүлккө салык</t>
  </si>
  <si>
    <t>Турак жай эмес имаратка жана жайга мүлк салыгы</t>
  </si>
  <si>
    <t>Турак жайга же жайга мүлк салыгы</t>
  </si>
  <si>
    <t>Жалпы мамлекеттик салыктардын жыйынтыгы</t>
  </si>
  <si>
    <t>Роялти</t>
  </si>
  <si>
    <t>Чакан ишкердик субьекттери үчүн бирдиктүү салык</t>
  </si>
  <si>
    <t>Патенттин негизинде салык</t>
  </si>
  <si>
    <t>Ыктыярдуу патенттин негизинде салык</t>
  </si>
  <si>
    <t>Милдеттүү патенттин негизинде салык</t>
  </si>
  <si>
    <t>Кыргыз Республикасынын резиденттери-жеке жактардан алынуучу киреше салыгы</t>
  </si>
  <si>
    <t>Шаар долбоору</t>
  </si>
  <si>
    <t>КР ФМ сунушу</t>
  </si>
  <si>
    <t xml:space="preserve">2026-жылга божомол </t>
  </si>
  <si>
    <t xml:space="preserve">2025-жылга божомол </t>
  </si>
  <si>
    <t xml:space="preserve">2024-жылга божомол </t>
  </si>
  <si>
    <t>2023-жылдын 5-айынын фактысы</t>
  </si>
  <si>
    <t>2023-жылга такталган план</t>
  </si>
  <si>
    <t>2023-жылга бекитилген план</t>
  </si>
  <si>
    <t>2022-жылга факт</t>
  </si>
  <si>
    <t>2022-жылга такталган план</t>
  </si>
  <si>
    <t>2022-жылга бекитилген план</t>
  </si>
  <si>
    <t>2021-жылга факт</t>
  </si>
  <si>
    <t>2021-жылга такталган план</t>
  </si>
  <si>
    <t>2021-жылга бекитилген план</t>
  </si>
  <si>
    <t>2020-жылга факт</t>
  </si>
  <si>
    <t>2020-жылга бекитилген план</t>
  </si>
  <si>
    <t xml:space="preserve">Киреше  булактарынын аттары. </t>
  </si>
  <si>
    <t>Элемент
(8)</t>
  </si>
  <si>
    <t>№</t>
  </si>
  <si>
    <t>2024-жылга  Жалал-Абад  шаарынын  шаардык бюджетинин кирешелер боюнча долбоору жана 2025-2026 жылдарга божомолу</t>
  </si>
  <si>
    <t>№ 1-тиркеме</t>
  </si>
  <si>
    <t>Шаардык   кеңештин</t>
  </si>
  <si>
    <t xml:space="preserve"> </t>
  </si>
  <si>
    <t>№ 2-тиркеме</t>
  </si>
  <si>
    <t>Долбоор</t>
  </si>
  <si>
    <t>Жалал-Абад шаарынын жергиликтүү бюджетинин 2024- түзүлгөн долбоору жана 2025-2026 жылдарга божомолу</t>
  </si>
  <si>
    <t>Чыгашалардын аталышы</t>
  </si>
  <si>
    <t>Берене</t>
  </si>
  <si>
    <t>2022-ж.  Бекитилген план</t>
  </si>
  <si>
    <t>2022г. факт</t>
  </si>
  <si>
    <t>2023-ж.  Бекитилген план</t>
  </si>
  <si>
    <t>факт за 
5 ай 2023 г.</t>
  </si>
  <si>
    <t xml:space="preserve"> 2023-жылга күтүлүүчү чыгаша</t>
  </si>
  <si>
    <t>2024-ж.  Долбоор</t>
  </si>
  <si>
    <t>2024-ж. Комиссиядан чыккан долбоор</t>
  </si>
  <si>
    <t>2025-ж.  Божомол</t>
  </si>
  <si>
    <t>2026-ж.  Божомол</t>
  </si>
  <si>
    <t>Салыштыруу кутулуучу 2021 ж.  факт 2020 ж. (11-5)</t>
  </si>
  <si>
    <t>Салыштыруу 2024 ж. 2023 ж. 
(13-7)</t>
  </si>
  <si>
    <t>Салыштыруу 2025 ж.  2024 ж.
 (15-13)</t>
  </si>
  <si>
    <t>Салыштыруу 2026 ж.  2025 ж. 
(17-15)</t>
  </si>
  <si>
    <t>Бюджет</t>
  </si>
  <si>
    <t>Атайын төлөм</t>
  </si>
  <si>
    <t>Атайын толом</t>
  </si>
  <si>
    <t>откл.</t>
  </si>
  <si>
    <t>% рост</t>
  </si>
  <si>
    <t>Жалпысы (бюджет + атайын төлөмдөр)</t>
  </si>
  <si>
    <t xml:space="preserve">Жалпы шаар боюнча </t>
  </si>
  <si>
    <t xml:space="preserve">       </t>
  </si>
  <si>
    <t>Эмгек акы</t>
  </si>
  <si>
    <t>Социалдык фондго чегерүү</t>
  </si>
  <si>
    <t>Кызматтык иш сапарларга чыгымдар</t>
  </si>
  <si>
    <t>Байланыш кызматына</t>
  </si>
  <si>
    <t>Ижара акы</t>
  </si>
  <si>
    <t>Унаа менен тейлөө кызматы</t>
  </si>
  <si>
    <t>Башка тейлоо кызматтарына толоого байланышкан чыгымдар</t>
  </si>
  <si>
    <t>Башка тейлөө кызматтары алуу</t>
  </si>
  <si>
    <t>Мүлк абалын күтүү кызматы</t>
  </si>
  <si>
    <t>Кызматкерлерди окутуу</t>
  </si>
  <si>
    <t>Башка тейлөө кызматтары</t>
  </si>
  <si>
    <t>Медикаменттер</t>
  </si>
  <si>
    <t>Тамак аш продуктыларын алуу</t>
  </si>
  <si>
    <t>Мулкту учурдагы оңдоо</t>
  </si>
  <si>
    <t xml:space="preserve">Учурдагы чарбалык максаттар үчүн </t>
  </si>
  <si>
    <t>Кийим буюмдарын сатып алуу</t>
  </si>
  <si>
    <t>Көмур алууга</t>
  </si>
  <si>
    <t>Күзөт (охрана) кызматтарын алуу</t>
  </si>
  <si>
    <t>Коммуналдык чыгымдар, анын ичинен:</t>
  </si>
  <si>
    <t>Суу үчүн акы төлөө</t>
  </si>
  <si>
    <t>Электроэнергия үчүн акы төлөө</t>
  </si>
  <si>
    <t>Жылуулук энергиясы үчүн акы төлөө</t>
  </si>
  <si>
    <t>Газ үчүн акы төлөө</t>
  </si>
  <si>
    <t>Башка коммуналдык чыгымдар</t>
  </si>
  <si>
    <t>Финансылык эмес мамлек-к мекемелерге субсидия</t>
  </si>
  <si>
    <t>Финансылык мамлек-к мекемелерге субсидия</t>
  </si>
  <si>
    <t>КР ЖОБ органдарынын ассоцияциясына мүчөлүк акы</t>
  </si>
  <si>
    <t>Калкка соц.жардам боюнча жөлөк пул</t>
  </si>
  <si>
    <t>Стипендиялар</t>
  </si>
  <si>
    <t>Капиталдык ар түрдүү башка чыгымдар</t>
  </si>
  <si>
    <t>Сот чечимдерин аткаруу</t>
  </si>
  <si>
    <t xml:space="preserve">Резервдик фонд </t>
  </si>
  <si>
    <t>Активдер жана милдеттенмелер</t>
  </si>
  <si>
    <t>Имараттар жана курулуштар</t>
  </si>
  <si>
    <t>Машиналар жана жабдуулар</t>
  </si>
  <si>
    <t>Болок негизги каражаттар</t>
  </si>
  <si>
    <t>Материалдарды жана чийки заттарды алуу</t>
  </si>
  <si>
    <t>Жерлер (сатып алуу)</t>
  </si>
  <si>
    <t>Ички карыз алууларды кайтаруу (Кредит кайтаруу)</t>
  </si>
  <si>
    <t>Мэрия</t>
  </si>
  <si>
    <t>Жалпы чыгым</t>
  </si>
  <si>
    <t>Социалдык фондго чегеруу</t>
  </si>
  <si>
    <t>Башка тейлоо кызматтары алуу</t>
  </si>
  <si>
    <t>Мулк абалын кутуу кызматы</t>
  </si>
  <si>
    <t>Башка тейлоо кызматтары</t>
  </si>
  <si>
    <t>Мулкту учурдагы ондоо</t>
  </si>
  <si>
    <t>Кузот (охрана) кызматтарын алуу</t>
  </si>
  <si>
    <t>Коммунальные услуги:</t>
  </si>
  <si>
    <t>КР ЖОБ органдарынын ассоцияциясына мучолук акы</t>
  </si>
  <si>
    <t>Болок негизги каражаттар(Погашение кредитов)</t>
  </si>
  <si>
    <t>Шаардык кенеш</t>
  </si>
  <si>
    <t>Комур алууга</t>
  </si>
  <si>
    <t>Субсидии финансовым частным предприятиям и предпринимателям</t>
  </si>
  <si>
    <t xml:space="preserve">   </t>
  </si>
  <si>
    <t>Тайгараевская  АБ</t>
  </si>
  <si>
    <t>Керек жарак рыногу жана кызмат корсотуу департаменти</t>
  </si>
  <si>
    <t>Капиталдык ар турдуу башка чыгымдар</t>
  </si>
  <si>
    <t>Территориалдык башкармалыктар (Спутник)</t>
  </si>
  <si>
    <t>Мамлекеттик салык кызматы</t>
  </si>
  <si>
    <t>МАМЛЕКЕТТИК БАШКАРУУ КЫЗМАТЫ</t>
  </si>
  <si>
    <t>КОРГОНУУ</t>
  </si>
  <si>
    <t>КООМДУК ТАРТИИПТИ САКТОО</t>
  </si>
  <si>
    <t>Шаардык жолдор башкармалыгы</t>
  </si>
  <si>
    <t>70451</t>
  </si>
  <si>
    <t>Долбоорлорду ишке ашыруу болуму</t>
  </si>
  <si>
    <t>7049</t>
  </si>
  <si>
    <t>Муниципалдык жургунчулорду ташуу автобаза
жургунчулор транспорт агенттиги</t>
  </si>
  <si>
    <t>Капиталдык курулуш департаменти</t>
  </si>
  <si>
    <t>7049 (70861)</t>
  </si>
  <si>
    <t>Улуштук каржылоо жана башка курулуштар</t>
  </si>
  <si>
    <t>704</t>
  </si>
  <si>
    <t>ЭКОНОМИКАЛЫК СУРООЛОР</t>
  </si>
  <si>
    <t>Коммуналдык чарба департаменти</t>
  </si>
  <si>
    <t>70624</t>
  </si>
  <si>
    <t>Жалал-Абад тазалык</t>
  </si>
  <si>
    <t>Жашылдандыруу чарбасы</t>
  </si>
  <si>
    <t>70661</t>
  </si>
  <si>
    <t>Муниципалдык менчик башкармалыгы</t>
  </si>
  <si>
    <t>70621</t>
  </si>
  <si>
    <t>Сууканал башкармалыгы</t>
  </si>
  <si>
    <t>Приобретение, пошив и ремонт предметов вещевого имущества и другого форменного и специального обмундирования</t>
  </si>
  <si>
    <t>КОММУНАЛДЫК ЧАРБА БОЛУГУ</t>
  </si>
  <si>
    <t>706</t>
  </si>
  <si>
    <t>САЛАМАТТЫКТЫ САКТОО</t>
  </si>
  <si>
    <t>707</t>
  </si>
  <si>
    <t>Маданият сарайы</t>
  </si>
  <si>
    <t>70823</t>
  </si>
  <si>
    <t>Приобр.пошив. И ремонт вещ.имущ.и др.фор.спец.оборуд.</t>
  </si>
  <si>
    <t>Маданият болуму</t>
  </si>
  <si>
    <t>70825</t>
  </si>
  <si>
    <t>Музей</t>
  </si>
  <si>
    <t>70822</t>
  </si>
  <si>
    <t>Маалымат борбору</t>
  </si>
  <si>
    <t>70832</t>
  </si>
  <si>
    <t>Дене тарбия спорт, жана жаштар болуму</t>
  </si>
  <si>
    <t>70862</t>
  </si>
  <si>
    <t>Стадион "Курманбек"</t>
  </si>
  <si>
    <t>70811</t>
  </si>
  <si>
    <t>Жаштар комитети</t>
  </si>
  <si>
    <t>70861</t>
  </si>
  <si>
    <t>Денсоолукту чындоо комплекси</t>
  </si>
  <si>
    <t>МАДАНИЯТ ЖАНА СПОРТ</t>
  </si>
  <si>
    <t>708</t>
  </si>
  <si>
    <t>Лагерь Алтын балалык</t>
  </si>
  <si>
    <t>70981</t>
  </si>
  <si>
    <t>Стипендилар</t>
  </si>
  <si>
    <t>Мектептер</t>
  </si>
  <si>
    <t>70921</t>
  </si>
  <si>
    <t>Бала-бакчалар</t>
  </si>
  <si>
    <t>70911</t>
  </si>
  <si>
    <t>Расходы по оплате услу банков</t>
  </si>
  <si>
    <t>Мектептен сырткары мек-р</t>
  </si>
  <si>
    <t>7096</t>
  </si>
  <si>
    <t>БИЛИМ БЕРУУ</t>
  </si>
  <si>
    <t>709</t>
  </si>
  <si>
    <t>Социалдык камсыздоо башкармалыгы</t>
  </si>
  <si>
    <t>71091</t>
  </si>
  <si>
    <t>Уй булоого жана балдарга жардам беруу кайрымдуулук борбору</t>
  </si>
  <si>
    <t>71093</t>
  </si>
  <si>
    <t xml:space="preserve">                                               </t>
  </si>
  <si>
    <t>Согуш ардагерлер кенеши</t>
  </si>
  <si>
    <t>71023</t>
  </si>
  <si>
    <t xml:space="preserve">СОЦИАЛДЫК КОРГОО </t>
  </si>
  <si>
    <t>710</t>
  </si>
  <si>
    <t>05.07.2023-жылдагы</t>
  </si>
  <si>
    <t xml:space="preserve">            №3_-токтомуна</t>
  </si>
  <si>
    <t>кезексиз XXIX  сессиясынын</t>
  </si>
  <si>
    <t xml:space="preserve">  №3-токтомуна</t>
  </si>
  <si>
    <t>кезексиз XXIX-сессиясынын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</si>
</sst>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4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 CE"/>
      <family val="1"/>
      <charset val="238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family val="1"/>
      <charset val="238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 CE"/>
      <charset val="204"/>
    </font>
    <font>
      <b/>
      <sz val="10"/>
      <color theme="1"/>
      <name val="Times New Roman CE"/>
      <charset val="204"/>
    </font>
    <font>
      <sz val="10"/>
      <name val="Times New Roman CE"/>
      <charset val="204"/>
    </font>
    <font>
      <sz val="10"/>
      <color theme="1"/>
      <name val="Times New Roman CE"/>
      <family val="1"/>
      <charset val="238"/>
    </font>
    <font>
      <sz val="9"/>
      <color indexed="8"/>
      <name val="Times New Roman"/>
      <family val="1"/>
      <charset val="204"/>
    </font>
    <font>
      <sz val="10"/>
      <color theme="1"/>
      <name val="Times New Roman CE"/>
      <charset val="204"/>
    </font>
    <font>
      <i/>
      <sz val="10"/>
      <name val="Times New Roman CE"/>
      <charset val="204"/>
    </font>
    <font>
      <i/>
      <sz val="10"/>
      <color theme="1"/>
      <name val="Times New Roman CE"/>
      <charset val="204"/>
    </font>
    <font>
      <i/>
      <sz val="10"/>
      <name val="Times New Roman"/>
      <family val="1"/>
      <charset val="204"/>
    </font>
    <font>
      <b/>
      <i/>
      <sz val="10"/>
      <name val="Times New Roman CE"/>
      <family val="1"/>
      <charset val="238"/>
    </font>
    <font>
      <b/>
      <i/>
      <sz val="10"/>
      <color theme="1"/>
      <name val="Times New Roman CE"/>
      <family val="1"/>
      <charset val="238"/>
    </font>
    <font>
      <b/>
      <sz val="10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theme="0" tint="-0.14999847407452621"/>
      <name val="Times New Roman"/>
      <family val="1"/>
      <charset val="204"/>
    </font>
    <font>
      <sz val="10"/>
      <color rgb="FFFF33CC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0" borderId="0" xfId="1" applyFont="1"/>
    <xf numFmtId="0" fontId="4" fillId="0" borderId="0" xfId="1" applyFont="1"/>
    <xf numFmtId="0" fontId="4" fillId="2" borderId="0" xfId="1" applyFont="1" applyFill="1"/>
    <xf numFmtId="164" fontId="4" fillId="0" borderId="0" xfId="1" applyNumberFormat="1" applyFont="1"/>
    <xf numFmtId="164" fontId="2" fillId="2" borderId="0" xfId="1" applyNumberFormat="1" applyFont="1" applyFill="1"/>
    <xf numFmtId="164" fontId="4" fillId="0" borderId="1" xfId="1" applyNumberFormat="1" applyFont="1" applyBorder="1"/>
    <xf numFmtId="0" fontId="5" fillId="0" borderId="2" xfId="2" applyFont="1" applyBorder="1" applyAlignment="1">
      <alignment horizontal="center"/>
    </xf>
    <xf numFmtId="0" fontId="2" fillId="0" borderId="1" xfId="1" applyFont="1" applyBorder="1"/>
    <xf numFmtId="0" fontId="6" fillId="0" borderId="1" xfId="2" applyFont="1" applyBorder="1"/>
    <xf numFmtId="164" fontId="2" fillId="0" borderId="1" xfId="1" applyNumberFormat="1" applyFont="1" applyBorder="1"/>
    <xf numFmtId="164" fontId="2" fillId="2" borderId="1" xfId="1" applyNumberFormat="1" applyFont="1" applyFill="1" applyBorder="1"/>
    <xf numFmtId="0" fontId="7" fillId="0" borderId="2" xfId="2" applyFont="1" applyBorder="1"/>
    <xf numFmtId="0" fontId="8" fillId="0" borderId="2" xfId="2" applyFont="1" applyBorder="1"/>
    <xf numFmtId="164" fontId="4" fillId="2" borderId="1" xfId="1" applyNumberFormat="1" applyFont="1" applyFill="1" applyBorder="1"/>
    <xf numFmtId="0" fontId="9" fillId="0" borderId="1" xfId="2" applyFont="1" applyBorder="1"/>
    <xf numFmtId="164" fontId="7" fillId="2" borderId="1" xfId="2" applyNumberFormat="1" applyFont="1" applyFill="1" applyBorder="1"/>
    <xf numFmtId="164" fontId="2" fillId="2" borderId="1" xfId="2" applyNumberFormat="1" applyFont="1" applyFill="1" applyBorder="1"/>
    <xf numFmtId="164" fontId="7" fillId="0" borderId="1" xfId="2" applyNumberFormat="1" applyFont="1" applyBorder="1"/>
    <xf numFmtId="0" fontId="7" fillId="0" borderId="1" xfId="2" applyFont="1" applyBorder="1"/>
    <xf numFmtId="0" fontId="7" fillId="0" borderId="1" xfId="2" applyFont="1" applyBorder="1" applyAlignment="1">
      <alignment wrapText="1"/>
    </xf>
    <xf numFmtId="0" fontId="10" fillId="0" borderId="2" xfId="2" applyFont="1" applyBorder="1"/>
    <xf numFmtId="164" fontId="11" fillId="0" borderId="1" xfId="2" applyNumberFormat="1" applyFont="1" applyBorder="1"/>
    <xf numFmtId="164" fontId="11" fillId="0" borderId="3" xfId="2" applyNumberFormat="1" applyFont="1" applyBorder="1"/>
    <xf numFmtId="164" fontId="12" fillId="2" borderId="3" xfId="2" applyNumberFormat="1" applyFont="1" applyFill="1" applyBorder="1"/>
    <xf numFmtId="0" fontId="9" fillId="0" borderId="2" xfId="2" applyFont="1" applyBorder="1" applyAlignment="1">
      <alignment horizontal="center"/>
    </xf>
    <xf numFmtId="0" fontId="9" fillId="0" borderId="1" xfId="2" applyFont="1" applyBorder="1" applyAlignment="1">
      <alignment wrapText="1"/>
    </xf>
    <xf numFmtId="164" fontId="13" fillId="0" borderId="1" xfId="2" applyNumberFormat="1" applyFont="1" applyBorder="1" applyAlignment="1">
      <alignment horizontal="center"/>
    </xf>
    <xf numFmtId="164" fontId="8" fillId="0" borderId="1" xfId="2" applyNumberFormat="1" applyFont="1" applyBorder="1"/>
    <xf numFmtId="164" fontId="14" fillId="2" borderId="1" xfId="2" applyNumberFormat="1" applyFont="1" applyFill="1" applyBorder="1"/>
    <xf numFmtId="0" fontId="8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13" fillId="0" borderId="1" xfId="2" applyFont="1" applyBorder="1" applyAlignment="1">
      <alignment horizontal="left" vertical="center"/>
    </xf>
    <xf numFmtId="164" fontId="15" fillId="0" borderId="1" xfId="3" applyNumberFormat="1" applyFont="1" applyBorder="1" applyAlignment="1">
      <alignment horizontal="right" wrapText="1"/>
    </xf>
    <xf numFmtId="0" fontId="6" fillId="0" borderId="1" xfId="3" applyFont="1" applyBorder="1" applyAlignment="1">
      <alignment wrapText="1"/>
    </xf>
    <xf numFmtId="0" fontId="6" fillId="0" borderId="1" xfId="3" applyFont="1" applyBorder="1"/>
    <xf numFmtId="0" fontId="13" fillId="0" borderId="4" xfId="2" applyFont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1" fontId="8" fillId="0" borderId="1" xfId="2" applyNumberFormat="1" applyFont="1" applyBorder="1"/>
    <xf numFmtId="164" fontId="13" fillId="0" borderId="1" xfId="2" applyNumberFormat="1" applyFont="1" applyBorder="1"/>
    <xf numFmtId="164" fontId="16" fillId="2" borderId="1" xfId="2" applyNumberFormat="1" applyFont="1" applyFill="1" applyBorder="1"/>
    <xf numFmtId="164" fontId="17" fillId="2" borderId="1" xfId="2" applyNumberFormat="1" applyFont="1" applyFill="1" applyBorder="1"/>
    <xf numFmtId="164" fontId="18" fillId="2" borderId="1" xfId="2" applyNumberFormat="1" applyFont="1" applyFill="1" applyBorder="1"/>
    <xf numFmtId="164" fontId="19" fillId="0" borderId="1" xfId="2" applyNumberFormat="1" applyFont="1" applyBorder="1"/>
    <xf numFmtId="0" fontId="19" fillId="0" borderId="1" xfId="2" applyFont="1" applyBorder="1"/>
    <xf numFmtId="165" fontId="7" fillId="2" borderId="1" xfId="1" applyNumberFormat="1" applyFont="1" applyFill="1" applyBorder="1"/>
    <xf numFmtId="164" fontId="17" fillId="0" borderId="1" xfId="2" applyNumberFormat="1" applyFont="1" applyBorder="1"/>
    <xf numFmtId="164" fontId="20" fillId="0" borderId="1" xfId="2" applyNumberFormat="1" applyFont="1" applyBorder="1"/>
    <xf numFmtId="164" fontId="21" fillId="2" borderId="1" xfId="2" applyNumberFormat="1" applyFont="1" applyFill="1" applyBorder="1"/>
    <xf numFmtId="164" fontId="10" fillId="0" borderId="1" xfId="2" applyNumberFormat="1" applyFont="1" applyBorder="1"/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horizontal="center"/>
    </xf>
    <xf numFmtId="0" fontId="22" fillId="0" borderId="1" xfId="2" applyFont="1" applyBorder="1"/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7" fillId="0" borderId="0" xfId="2" applyFont="1"/>
    <xf numFmtId="0" fontId="9" fillId="0" borderId="0" xfId="1" applyFont="1" applyAlignment="1">
      <alignment horizontal="center" vertical="center"/>
    </xf>
    <xf numFmtId="0" fontId="7" fillId="0" borderId="0" xfId="1" applyFont="1"/>
    <xf numFmtId="0" fontId="7" fillId="2" borderId="0" xfId="1" applyFont="1" applyFill="1"/>
    <xf numFmtId="164" fontId="7" fillId="2" borderId="0" xfId="1" applyNumberFormat="1" applyFont="1" applyFill="1"/>
    <xf numFmtId="0" fontId="7" fillId="4" borderId="0" xfId="1" applyFont="1" applyFill="1"/>
    <xf numFmtId="0" fontId="9" fillId="0" borderId="0" xfId="1" applyFont="1" applyAlignment="1">
      <alignment horizontal="center"/>
    </xf>
    <xf numFmtId="166" fontId="7" fillId="0" borderId="0" xfId="1" applyNumberFormat="1" applyFont="1"/>
    <xf numFmtId="164" fontId="25" fillId="2" borderId="0" xfId="1" applyNumberFormat="1" applyFont="1" applyFill="1"/>
    <xf numFmtId="164" fontId="25" fillId="0" borderId="0" xfId="1" applyNumberFormat="1" applyFont="1"/>
    <xf numFmtId="0" fontId="7" fillId="0" borderId="8" xfId="1" applyFont="1" applyBorder="1"/>
    <xf numFmtId="0" fontId="7" fillId="5" borderId="1" xfId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0" fontId="9" fillId="0" borderId="3" xfId="1" applyFont="1" applyBorder="1"/>
    <xf numFmtId="164" fontId="9" fillId="2" borderId="1" xfId="1" applyNumberFormat="1" applyFont="1" applyFill="1" applyBorder="1" applyAlignment="1">
      <alignment horizontal="center"/>
    </xf>
    <xf numFmtId="0" fontId="9" fillId="6" borderId="3" xfId="4" applyFont="1" applyFill="1" applyBorder="1" applyAlignment="1">
      <alignment vertical="center"/>
    </xf>
    <xf numFmtId="0" fontId="9" fillId="0" borderId="1" xfId="4" applyFont="1" applyBorder="1" applyAlignment="1">
      <alignment vertical="center"/>
    </xf>
    <xf numFmtId="164" fontId="9" fillId="2" borderId="1" xfId="1" applyNumberFormat="1" applyFont="1" applyFill="1" applyBorder="1"/>
    <xf numFmtId="164" fontId="9" fillId="0" borderId="1" xfId="1" applyNumberFormat="1" applyFont="1" applyBorder="1"/>
    <xf numFmtId="165" fontId="26" fillId="0" borderId="1" xfId="1" applyNumberFormat="1" applyFont="1" applyBorder="1"/>
    <xf numFmtId="164" fontId="26" fillId="0" borderId="1" xfId="1" applyNumberFormat="1" applyFont="1" applyBorder="1"/>
    <xf numFmtId="0" fontId="7" fillId="0" borderId="3" xfId="1" applyFont="1" applyBorder="1" applyAlignment="1">
      <alignment shrinkToFit="1"/>
    </xf>
    <xf numFmtId="0" fontId="7" fillId="0" borderId="1" xfId="1" applyFont="1" applyBorder="1" applyAlignment="1">
      <alignment horizontal="left" wrapText="1"/>
    </xf>
    <xf numFmtId="164" fontId="7" fillId="0" borderId="1" xfId="1" applyNumberFormat="1" applyFont="1" applyBorder="1"/>
    <xf numFmtId="164" fontId="7" fillId="2" borderId="1" xfId="1" applyNumberFormat="1" applyFont="1" applyFill="1" applyBorder="1"/>
    <xf numFmtId="164" fontId="7" fillId="0" borderId="0" xfId="1" applyNumberFormat="1" applyFont="1"/>
    <xf numFmtId="166" fontId="7" fillId="2" borderId="1" xfId="1" applyNumberFormat="1" applyFont="1" applyFill="1" applyBorder="1"/>
    <xf numFmtId="0" fontId="7" fillId="3" borderId="3" xfId="1" applyFont="1" applyFill="1" applyBorder="1" applyAlignment="1">
      <alignment horizontal="left" shrinkToFit="1"/>
    </xf>
    <xf numFmtId="0" fontId="7" fillId="3" borderId="1" xfId="1" applyFont="1" applyFill="1" applyBorder="1" applyAlignment="1">
      <alignment horizontal="left" wrapText="1"/>
    </xf>
    <xf numFmtId="0" fontId="7" fillId="3" borderId="3" xfId="1" applyFont="1" applyFill="1" applyBorder="1" applyAlignment="1">
      <alignment shrinkToFit="1"/>
    </xf>
    <xf numFmtId="0" fontId="27" fillId="3" borderId="3" xfId="1" applyFont="1" applyFill="1" applyBorder="1" applyAlignment="1">
      <alignment vertical="center" shrinkToFit="1"/>
    </xf>
    <xf numFmtId="0" fontId="28" fillId="3" borderId="1" xfId="1" applyFont="1" applyFill="1" applyBorder="1" applyAlignment="1">
      <alignment horizontal="left" wrapText="1"/>
    </xf>
    <xf numFmtId="164" fontId="28" fillId="2" borderId="1" xfId="1" applyNumberFormat="1" applyFont="1" applyFill="1" applyBorder="1" applyAlignment="1">
      <alignment vertical="center"/>
    </xf>
    <xf numFmtId="166" fontId="28" fillId="0" borderId="1" xfId="1" applyNumberFormat="1" applyFont="1" applyBorder="1" applyAlignment="1">
      <alignment vertical="center"/>
    </xf>
    <xf numFmtId="164" fontId="28" fillId="0" borderId="1" xfId="1" applyNumberFormat="1" applyFont="1" applyBorder="1" applyAlignment="1">
      <alignment vertical="center"/>
    </xf>
    <xf numFmtId="0" fontId="7" fillId="3" borderId="3" xfId="1" applyFont="1" applyFill="1" applyBorder="1" applyAlignment="1">
      <alignment horizontal="left" indent="2" shrinkToFit="1"/>
    </xf>
    <xf numFmtId="166" fontId="7" fillId="0" borderId="1" xfId="1" applyNumberFormat="1" applyFont="1" applyBorder="1"/>
    <xf numFmtId="0" fontId="7" fillId="7" borderId="3" xfId="1" applyFont="1" applyFill="1" applyBorder="1" applyAlignment="1">
      <alignment horizontal="left" shrinkToFit="1"/>
    </xf>
    <xf numFmtId="0" fontId="7" fillId="7" borderId="1" xfId="1" applyFont="1" applyFill="1" applyBorder="1" applyAlignment="1">
      <alignment horizontal="left" wrapText="1"/>
    </xf>
    <xf numFmtId="164" fontId="29" fillId="0" borderId="1" xfId="1" applyNumberFormat="1" applyFont="1" applyBorder="1"/>
    <xf numFmtId="164" fontId="29" fillId="2" borderId="1" xfId="1" applyNumberFormat="1" applyFont="1" applyFill="1" applyBorder="1"/>
    <xf numFmtId="0" fontId="7" fillId="7" borderId="3" xfId="1" applyFont="1" applyFill="1" applyBorder="1" applyAlignment="1">
      <alignment shrinkToFit="1"/>
    </xf>
    <xf numFmtId="0" fontId="7" fillId="3" borderId="3" xfId="1" applyFont="1" applyFill="1" applyBorder="1" applyAlignment="1">
      <alignment horizontal="left" wrapText="1"/>
    </xf>
    <xf numFmtId="0" fontId="29" fillId="3" borderId="1" xfId="1" applyFont="1" applyFill="1" applyBorder="1" applyAlignment="1">
      <alignment horizontal="left" wrapText="1"/>
    </xf>
    <xf numFmtId="164" fontId="30" fillId="2" borderId="1" xfId="1" applyNumberFormat="1" applyFont="1" applyFill="1" applyBorder="1" applyAlignment="1">
      <alignment wrapText="1"/>
    </xf>
    <xf numFmtId="164" fontId="30" fillId="0" borderId="1" xfId="1" applyNumberFormat="1" applyFont="1" applyBorder="1" applyAlignment="1">
      <alignment wrapText="1"/>
    </xf>
    <xf numFmtId="0" fontId="31" fillId="3" borderId="3" xfId="1" applyFont="1" applyFill="1" applyBorder="1" applyAlignment="1">
      <alignment shrinkToFit="1"/>
    </xf>
    <xf numFmtId="0" fontId="31" fillId="3" borderId="1" xfId="1" applyFont="1" applyFill="1" applyBorder="1" applyAlignment="1">
      <alignment horizontal="left" wrapText="1"/>
    </xf>
    <xf numFmtId="164" fontId="31" fillId="2" borderId="1" xfId="1" applyNumberFormat="1" applyFont="1" applyFill="1" applyBorder="1" applyAlignment="1">
      <alignment vertical="center"/>
    </xf>
    <xf numFmtId="164" fontId="31" fillId="0" borderId="1" xfId="1" applyNumberFormat="1" applyFont="1" applyBorder="1" applyAlignment="1">
      <alignment vertical="center"/>
    </xf>
    <xf numFmtId="0" fontId="32" fillId="3" borderId="1" xfId="1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0" fontId="7" fillId="8" borderId="3" xfId="1" applyFont="1" applyFill="1" applyBorder="1" applyAlignment="1">
      <alignment shrinkToFit="1"/>
    </xf>
    <xf numFmtId="0" fontId="6" fillId="8" borderId="1" xfId="1" applyFont="1" applyFill="1" applyBorder="1" applyAlignment="1">
      <alignment horizontal="left" wrapText="1"/>
    </xf>
    <xf numFmtId="0" fontId="7" fillId="3" borderId="3" xfId="1" applyFont="1" applyFill="1" applyBorder="1" applyAlignment="1">
      <alignment horizontal="left" wrapText="1" indent="1"/>
    </xf>
    <xf numFmtId="0" fontId="7" fillId="0" borderId="3" xfId="1" applyFont="1" applyBorder="1"/>
    <xf numFmtId="164" fontId="30" fillId="2" borderId="1" xfId="1" applyNumberFormat="1" applyFont="1" applyFill="1" applyBorder="1"/>
    <xf numFmtId="164" fontId="30" fillId="0" borderId="1" xfId="1" applyNumberFormat="1" applyFont="1" applyBorder="1"/>
    <xf numFmtId="0" fontId="7" fillId="3" borderId="3" xfId="1" applyFont="1" applyFill="1" applyBorder="1" applyAlignment="1">
      <alignment wrapText="1"/>
    </xf>
    <xf numFmtId="0" fontId="7" fillId="0" borderId="3" xfId="1" applyFont="1" applyBorder="1" applyAlignment="1">
      <alignment horizontal="left" shrinkToFit="1"/>
    </xf>
    <xf numFmtId="0" fontId="28" fillId="0" borderId="3" xfId="1" applyFont="1" applyBorder="1" applyAlignment="1">
      <alignment horizontal="left"/>
    </xf>
    <xf numFmtId="164" fontId="28" fillId="2" borderId="1" xfId="1" applyNumberFormat="1" applyFont="1" applyFill="1" applyBorder="1"/>
    <xf numFmtId="164" fontId="28" fillId="0" borderId="1" xfId="1" applyNumberFormat="1" applyFont="1" applyBorder="1"/>
    <xf numFmtId="0" fontId="7" fillId="0" borderId="9" xfId="1" applyFont="1" applyBorder="1" applyAlignment="1">
      <alignment vertical="center" wrapText="1"/>
    </xf>
    <xf numFmtId="0" fontId="29" fillId="0" borderId="1" xfId="1" applyFont="1" applyBorder="1" applyAlignment="1">
      <alignment horizontal="left" wrapText="1"/>
    </xf>
    <xf numFmtId="0" fontId="3" fillId="0" borderId="0" xfId="3" applyFont="1"/>
    <xf numFmtId="164" fontId="3" fillId="0" borderId="0" xfId="3" applyNumberFormat="1" applyFont="1"/>
    <xf numFmtId="0" fontId="3" fillId="2" borderId="0" xfId="3" applyFont="1" applyFill="1"/>
    <xf numFmtId="164" fontId="33" fillId="0" borderId="0" xfId="1" applyNumberFormat="1" applyFont="1"/>
    <xf numFmtId="0" fontId="33" fillId="0" borderId="0" xfId="1" applyFont="1"/>
    <xf numFmtId="0" fontId="34" fillId="0" borderId="3" xfId="1" applyFont="1" applyBorder="1" applyAlignment="1">
      <alignment horizontal="center" wrapText="1"/>
    </xf>
    <xf numFmtId="0" fontId="22" fillId="9" borderId="1" xfId="1" applyFont="1" applyFill="1" applyBorder="1" applyAlignment="1">
      <alignment horizontal="left" wrapText="1"/>
    </xf>
    <xf numFmtId="164" fontId="9" fillId="0" borderId="1" xfId="1" applyNumberFormat="1" applyFont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10" borderId="3" xfId="1" applyFont="1" applyFill="1" applyBorder="1" applyAlignment="1">
      <alignment horizontal="center" wrapText="1"/>
    </xf>
    <xf numFmtId="49" fontId="9" fillId="10" borderId="1" xfId="1" applyNumberFormat="1" applyFont="1" applyFill="1" applyBorder="1" applyAlignment="1">
      <alignment horizontal="left" wrapText="1"/>
    </xf>
    <xf numFmtId="164" fontId="7" fillId="2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6" xfId="1" applyNumberFormat="1" applyFont="1" applyBorder="1"/>
    <xf numFmtId="0" fontId="7" fillId="0" borderId="3" xfId="1" applyFont="1" applyBorder="1" applyAlignment="1">
      <alignment horizontal="left" indent="1" shrinkToFit="1"/>
    </xf>
    <xf numFmtId="164" fontId="9" fillId="0" borderId="1" xfId="1" applyNumberFormat="1" applyFont="1" applyBorder="1" applyAlignment="1">
      <alignment vertical="center"/>
    </xf>
    <xf numFmtId="0" fontId="28" fillId="3" borderId="3" xfId="1" applyFont="1" applyFill="1" applyBorder="1" applyAlignment="1">
      <alignment shrinkToFit="1"/>
    </xf>
    <xf numFmtId="164" fontId="28" fillId="0" borderId="1" xfId="1" applyNumberFormat="1" applyFont="1" applyBorder="1" applyAlignment="1">
      <alignment horizontal="center" vertical="center"/>
    </xf>
    <xf numFmtId="166" fontId="28" fillId="0" borderId="1" xfId="1" applyNumberFormat="1" applyFont="1" applyBorder="1" applyAlignment="1">
      <alignment horizontal="center" vertical="center"/>
    </xf>
    <xf numFmtId="0" fontId="35" fillId="3" borderId="1" xfId="1" applyFont="1" applyFill="1" applyBorder="1" applyAlignment="1">
      <alignment horizontal="left" wrapText="1"/>
    </xf>
    <xf numFmtId="0" fontId="7" fillId="11" borderId="3" xfId="1" applyFont="1" applyFill="1" applyBorder="1" applyAlignment="1">
      <alignment shrinkToFit="1"/>
    </xf>
    <xf numFmtId="0" fontId="36" fillId="11" borderId="3" xfId="1" applyFont="1" applyFill="1" applyBorder="1" applyAlignment="1">
      <alignment horizontal="left" wrapText="1"/>
    </xf>
    <xf numFmtId="164" fontId="7" fillId="2" borderId="1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wrapText="1"/>
    </xf>
    <xf numFmtId="0" fontId="9" fillId="0" borderId="3" xfId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0" fontId="7" fillId="0" borderId="1" xfId="1" applyFont="1" applyBorder="1"/>
    <xf numFmtId="166" fontId="9" fillId="2" borderId="1" xfId="1" applyNumberFormat="1" applyFont="1" applyFill="1" applyBorder="1"/>
    <xf numFmtId="164" fontId="37" fillId="2" borderId="1" xfId="1" applyNumberFormat="1" applyFont="1" applyFill="1" applyBorder="1"/>
    <xf numFmtId="164" fontId="37" fillId="0" borderId="1" xfId="1" applyNumberFormat="1" applyFont="1" applyBorder="1"/>
    <xf numFmtId="164" fontId="7" fillId="12" borderId="1" xfId="1" applyNumberFormat="1" applyFont="1" applyFill="1" applyBorder="1"/>
    <xf numFmtId="166" fontId="7" fillId="0" borderId="1" xfId="1" applyNumberFormat="1" applyFont="1" applyBorder="1" applyAlignment="1">
      <alignment horizontal="center" vertical="center"/>
    </xf>
    <xf numFmtId="0" fontId="34" fillId="9" borderId="3" xfId="1" applyFont="1" applyFill="1" applyBorder="1" applyAlignment="1">
      <alignment horizontal="center" wrapText="1"/>
    </xf>
    <xf numFmtId="164" fontId="9" fillId="13" borderId="1" xfId="1" applyNumberFormat="1" applyFont="1" applyFill="1" applyBorder="1"/>
    <xf numFmtId="165" fontId="7" fillId="0" borderId="0" xfId="1" applyNumberFormat="1" applyFont="1"/>
    <xf numFmtId="0" fontId="9" fillId="0" borderId="3" xfId="1" applyFont="1" applyBorder="1" applyAlignment="1">
      <alignment horizontal="left" wrapText="1"/>
    </xf>
    <xf numFmtId="49" fontId="9" fillId="0" borderId="1" xfId="1" applyNumberFormat="1" applyFont="1" applyBorder="1" applyAlignment="1">
      <alignment horizontal="left" wrapText="1"/>
    </xf>
    <xf numFmtId="0" fontId="22" fillId="14" borderId="1" xfId="1" applyFont="1" applyFill="1" applyBorder="1" applyAlignment="1">
      <alignment horizontal="left" wrapText="1"/>
    </xf>
    <xf numFmtId="164" fontId="38" fillId="0" borderId="1" xfId="1" applyNumberFormat="1" applyFont="1" applyBorder="1" applyAlignment="1">
      <alignment vertical="center"/>
    </xf>
    <xf numFmtId="166" fontId="38" fillId="0" borderId="1" xfId="1" applyNumberFormat="1" applyFont="1" applyBorder="1" applyAlignment="1">
      <alignment vertical="center"/>
    </xf>
    <xf numFmtId="166" fontId="7" fillId="0" borderId="1" xfId="1" applyNumberFormat="1" applyFont="1" applyBorder="1" applyAlignment="1">
      <alignment vertical="center"/>
    </xf>
    <xf numFmtId="0" fontId="39" fillId="0" borderId="1" xfId="1" applyFont="1" applyBorder="1" applyAlignment="1">
      <alignment horizontal="left" wrapText="1"/>
    </xf>
    <xf numFmtId="0" fontId="34" fillId="15" borderId="3" xfId="1" applyFont="1" applyFill="1" applyBorder="1" applyAlignment="1">
      <alignment horizontal="center" wrapText="1"/>
    </xf>
    <xf numFmtId="0" fontId="22" fillId="15" borderId="1" xfId="1" applyFont="1" applyFill="1" applyBorder="1" applyAlignment="1">
      <alignment horizontal="left" wrapText="1"/>
    </xf>
    <xf numFmtId="0" fontId="40" fillId="0" borderId="3" xfId="1" applyFont="1" applyBorder="1" applyAlignment="1">
      <alignment horizontal="center" wrapText="1"/>
    </xf>
    <xf numFmtId="49" fontId="40" fillId="0" borderId="1" xfId="1" applyNumberFormat="1" applyFont="1" applyBorder="1" applyAlignment="1">
      <alignment horizontal="left" wrapText="1"/>
    </xf>
    <xf numFmtId="49" fontId="9" fillId="16" borderId="1" xfId="1" applyNumberFormat="1" applyFont="1" applyFill="1" applyBorder="1" applyAlignment="1">
      <alignment horizontal="left" wrapText="1"/>
    </xf>
    <xf numFmtId="164" fontId="7" fillId="0" borderId="1" xfId="1" applyNumberFormat="1" applyFont="1" applyBorder="1" applyAlignment="1">
      <alignment horizontal="center"/>
    </xf>
    <xf numFmtId="164" fontId="38" fillId="0" borderId="1" xfId="1" applyNumberFormat="1" applyFont="1" applyBorder="1" applyAlignment="1">
      <alignment horizontal="center"/>
    </xf>
    <xf numFmtId="4" fontId="38" fillId="0" borderId="1" xfId="1" applyNumberFormat="1" applyFont="1" applyBorder="1" applyAlignment="1">
      <alignment horizontal="center"/>
    </xf>
    <xf numFmtId="49" fontId="9" fillId="17" borderId="1" xfId="1" applyNumberFormat="1" applyFont="1" applyFill="1" applyBorder="1" applyAlignment="1">
      <alignment horizontal="left" wrapText="1"/>
    </xf>
    <xf numFmtId="164" fontId="38" fillId="2" borderId="1" xfId="1" applyNumberFormat="1" applyFont="1" applyFill="1" applyBorder="1" applyAlignment="1">
      <alignment vertical="center"/>
    </xf>
    <xf numFmtId="164" fontId="28" fillId="0" borderId="1" xfId="1" applyNumberFormat="1" applyFont="1" applyBorder="1" applyAlignment="1">
      <alignment horizontal="center"/>
    </xf>
    <xf numFmtId="49" fontId="9" fillId="18" borderId="1" xfId="1" applyNumberFormat="1" applyFont="1" applyFill="1" applyBorder="1" applyAlignment="1">
      <alignment horizontal="left" wrapText="1"/>
    </xf>
    <xf numFmtId="164" fontId="38" fillId="0" borderId="1" xfId="1" applyNumberFormat="1" applyFont="1" applyBorder="1" applyAlignment="1">
      <alignment horizontal="center" vertical="center"/>
    </xf>
    <xf numFmtId="164" fontId="26" fillId="19" borderId="1" xfId="1" applyNumberFormat="1" applyFont="1" applyFill="1" applyBorder="1"/>
    <xf numFmtId="0" fontId="7" fillId="20" borderId="3" xfId="1" applyFont="1" applyFill="1" applyBorder="1" applyAlignment="1">
      <alignment wrapText="1"/>
    </xf>
    <xf numFmtId="0" fontId="29" fillId="20" borderId="1" xfId="1" applyFont="1" applyFill="1" applyBorder="1" applyAlignment="1">
      <alignment horizontal="left" wrapText="1"/>
    </xf>
    <xf numFmtId="164" fontId="7" fillId="2" borderId="6" xfId="1" applyNumberFormat="1" applyFont="1" applyFill="1" applyBorder="1"/>
    <xf numFmtId="166" fontId="38" fillId="0" borderId="1" xfId="1" applyNumberFormat="1" applyFont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right" wrapText="1"/>
    </xf>
    <xf numFmtId="0" fontId="7" fillId="0" borderId="3" xfId="1" applyFont="1" applyBorder="1" applyAlignment="1">
      <alignment horizontal="left" wrapText="1"/>
    </xf>
    <xf numFmtId="0" fontId="34" fillId="18" borderId="3" xfId="1" applyFont="1" applyFill="1" applyBorder="1" applyAlignment="1">
      <alignment horizontal="center" wrapText="1"/>
    </xf>
    <xf numFmtId="164" fontId="9" fillId="2" borderId="1" xfId="1" applyNumberFormat="1" applyFont="1" applyFill="1" applyBorder="1" applyAlignment="1">
      <alignment vertical="center"/>
    </xf>
    <xf numFmtId="0" fontId="40" fillId="0" borderId="3" xfId="1" applyFont="1" applyBorder="1" applyAlignment="1">
      <alignment horizontal="left" wrapText="1"/>
    </xf>
    <xf numFmtId="0" fontId="9" fillId="0" borderId="3" xfId="1" applyFont="1" applyBorder="1" applyAlignment="1">
      <alignment horizontal="center" wrapText="1"/>
    </xf>
    <xf numFmtId="49" fontId="9" fillId="21" borderId="1" xfId="1" applyNumberFormat="1" applyFont="1" applyFill="1" applyBorder="1" applyAlignment="1">
      <alignment horizontal="left" wrapText="1"/>
    </xf>
    <xf numFmtId="164" fontId="9" fillId="0" borderId="1" xfId="1" applyNumberFormat="1" applyFont="1" applyBorder="1" applyAlignment="1">
      <alignment horizontal="center"/>
    </xf>
    <xf numFmtId="164" fontId="7" fillId="2" borderId="1" xfId="1" applyNumberFormat="1" applyFont="1" applyFill="1" applyBorder="1" applyAlignment="1">
      <alignment vertical="center"/>
    </xf>
    <xf numFmtId="164" fontId="38" fillId="2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wrapText="1"/>
    </xf>
    <xf numFmtId="0" fontId="7" fillId="20" borderId="3" xfId="1" applyFont="1" applyFill="1" applyBorder="1" applyAlignment="1">
      <alignment shrinkToFit="1"/>
    </xf>
    <xf numFmtId="0" fontId="6" fillId="20" borderId="1" xfId="1" applyFont="1" applyFill="1" applyBorder="1" applyAlignment="1">
      <alignment horizontal="left" wrapText="1"/>
    </xf>
    <xf numFmtId="164" fontId="26" fillId="20" borderId="1" xfId="1" applyNumberFormat="1" applyFont="1" applyFill="1" applyBorder="1"/>
    <xf numFmtId="49" fontId="9" fillId="7" borderId="1" xfId="1" applyNumberFormat="1" applyFont="1" applyFill="1" applyBorder="1" applyAlignment="1">
      <alignment horizontal="left" wrapText="1"/>
    </xf>
    <xf numFmtId="164" fontId="7" fillId="2" borderId="3" xfId="1" applyNumberFormat="1" applyFont="1" applyFill="1" applyBorder="1"/>
    <xf numFmtId="164" fontId="7" fillId="0" borderId="3" xfId="1" applyNumberFormat="1" applyFont="1" applyBorder="1"/>
    <xf numFmtId="164" fontId="7" fillId="0" borderId="9" xfId="1" applyNumberFormat="1" applyFont="1" applyBorder="1"/>
    <xf numFmtId="164" fontId="7" fillId="2" borderId="9" xfId="1" applyNumberFormat="1" applyFont="1" applyFill="1" applyBorder="1"/>
    <xf numFmtId="164" fontId="28" fillId="2" borderId="1" xfId="1" applyNumberFormat="1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horizontal="center" wrapText="1"/>
    </xf>
    <xf numFmtId="164" fontId="9" fillId="0" borderId="1" xfId="1" applyNumberFormat="1" applyFont="1" applyBorder="1" applyAlignment="1">
      <alignment horizontal="center" wrapText="1"/>
    </xf>
    <xf numFmtId="0" fontId="9" fillId="0" borderId="3" xfId="1" applyFont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left" wrapText="1"/>
    </xf>
    <xf numFmtId="49" fontId="9" fillId="22" borderId="1" xfId="1" applyNumberFormat="1" applyFont="1" applyFill="1" applyBorder="1" applyAlignment="1">
      <alignment horizontal="left" wrapText="1"/>
    </xf>
    <xf numFmtId="164" fontId="38" fillId="0" borderId="1" xfId="1" applyNumberFormat="1" applyFont="1" applyBorder="1"/>
    <xf numFmtId="0" fontId="9" fillId="22" borderId="3" xfId="1" applyFont="1" applyFill="1" applyBorder="1" applyAlignment="1">
      <alignment horizontal="center" wrapText="1"/>
    </xf>
    <xf numFmtId="164" fontId="7" fillId="6" borderId="0" xfId="1" applyNumberFormat="1" applyFont="1" applyFill="1"/>
    <xf numFmtId="0" fontId="7" fillId="6" borderId="0" xfId="1" applyFont="1" applyFill="1"/>
    <xf numFmtId="0" fontId="8" fillId="0" borderId="0" xfId="1" applyFont="1" applyAlignment="1">
      <alignment horizontal="right"/>
    </xf>
    <xf numFmtId="0" fontId="2" fillId="2" borderId="7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2" xfId="2" applyFont="1" applyBorder="1" applyAlignment="1">
      <alignment horizontal="center" wrapText="1"/>
    </xf>
    <xf numFmtId="0" fontId="7" fillId="0" borderId="3" xfId="2" applyFont="1" applyBorder="1" applyAlignment="1">
      <alignment horizontal="center" wrapText="1"/>
    </xf>
    <xf numFmtId="0" fontId="9" fillId="0" borderId="0" xfId="2" applyFont="1" applyAlignment="1">
      <alignment horizontal="center" wrapText="1"/>
    </xf>
    <xf numFmtId="0" fontId="7" fillId="0" borderId="7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16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7" fillId="0" borderId="0" xfId="2" applyFont="1" applyAlignment="1">
      <alignment horizontal="right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9" fillId="5" borderId="2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14" fontId="7" fillId="0" borderId="0" xfId="1" applyNumberFormat="1" applyFont="1" applyAlignment="1">
      <alignment horizontal="right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3" fontId="26" fillId="0" borderId="1" xfId="1" applyNumberFormat="1" applyFont="1" applyBorder="1"/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_макет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87;&#1072;&#1087;&#1082;&#1080;/&#1076;&#1086;&#1082;&#1091;&#1084;&#1077;&#1085;&#1090;&#1099;%20&#1075;&#1086;&#1088;%20&#1060;&#1059;/&#1076;&#1086;&#1082;.2006/&#1086;&#1090;&#1095;&#1077;&#1090;%202003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WINDOWS/&#1043;&#1083;&#1072;&#1074;&#1085;&#1086;&#1077;%20&#1084;&#1077;&#1085;&#1102;/www.NURBEK@.mail.ru/&#1056;&#1040;&#1057;&#1061;&#1054;&#1044;&#1067;/2003/&#1086;&#1090;&#1095;&#1077;&#1090;%202003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03год."/>
      <sheetName val="бюджет-2003-12"/>
      <sheetName val="спец-2003-12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03год.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3"/>
  <sheetViews>
    <sheetView tabSelected="1" view="pageBreakPreview" zoomScaleNormal="100" zoomScaleSheetLayoutView="100" workbookViewId="0">
      <selection activeCell="C13" sqref="C13"/>
    </sheetView>
  </sheetViews>
  <sheetFormatPr defaultRowHeight="12.75"/>
  <cols>
    <col min="1" max="1" width="4.28515625" style="1" customWidth="1"/>
    <col min="2" max="2" width="8.85546875" style="1" customWidth="1"/>
    <col min="3" max="3" width="79.42578125" style="1" customWidth="1"/>
    <col min="4" max="4" width="5.85546875" style="1" customWidth="1"/>
    <col min="5" max="5" width="9.7109375" style="1" hidden="1" customWidth="1"/>
    <col min="6" max="6" width="10" style="1" hidden="1" customWidth="1"/>
    <col min="7" max="9" width="9.85546875" style="2" hidden="1" customWidth="1"/>
    <col min="10" max="10" width="12.28515625" style="2" customWidth="1"/>
    <col min="11" max="11" width="9.85546875" style="2" hidden="1" customWidth="1"/>
    <col min="12" max="12" width="12.5703125" style="2" customWidth="1"/>
    <col min="13" max="13" width="11.42578125" style="2" customWidth="1"/>
    <col min="14" max="14" width="11" style="2" customWidth="1"/>
    <col min="15" max="15" width="12.140625" style="2" customWidth="1"/>
    <col min="16" max="17" width="10" style="1" customWidth="1"/>
    <col min="18" max="18" width="10.28515625" style="1" customWidth="1"/>
    <col min="19" max="19" width="12.140625" style="1" customWidth="1"/>
    <col min="20" max="20" width="11.42578125" style="1" customWidth="1"/>
    <col min="21" max="21" width="12.5703125" style="1" customWidth="1"/>
    <col min="22" max="22" width="9.140625" style="1"/>
    <col min="23" max="23" width="10.42578125" style="1" bestFit="1" customWidth="1"/>
    <col min="24" max="16384" width="9.140625" style="1"/>
  </cols>
  <sheetData>
    <row r="1" spans="1:21" ht="15" customHeight="1">
      <c r="A1" s="62" t="s">
        <v>75</v>
      </c>
      <c r="B1" s="62" t="s">
        <v>75</v>
      </c>
      <c r="S1" s="243" t="s">
        <v>74</v>
      </c>
      <c r="T1" s="243"/>
      <c r="U1" s="243"/>
    </row>
    <row r="2" spans="1:21" ht="15" customHeight="1">
      <c r="S2" s="244" t="s">
        <v>226</v>
      </c>
      <c r="T2" s="244"/>
      <c r="U2" s="244"/>
    </row>
    <row r="3" spans="1:21" ht="15" customHeight="1">
      <c r="S3" s="245" t="s">
        <v>228</v>
      </c>
      <c r="T3" s="245"/>
      <c r="U3" s="245"/>
    </row>
    <row r="4" spans="1:21" ht="15" customHeight="1">
      <c r="S4" s="245" t="s">
        <v>227</v>
      </c>
      <c r="T4" s="245"/>
      <c r="U4" s="245"/>
    </row>
    <row r="5" spans="1:21" ht="15" customHeight="1">
      <c r="S5" s="246" t="s">
        <v>73</v>
      </c>
      <c r="T5" s="246"/>
      <c r="U5" s="246"/>
    </row>
    <row r="6" spans="1:21" ht="12" customHeight="1">
      <c r="A6" s="236" t="s">
        <v>72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</row>
    <row r="8" spans="1:21" ht="39.6" customHeight="1">
      <c r="A8" s="239" t="s">
        <v>71</v>
      </c>
      <c r="B8" s="239" t="s">
        <v>70</v>
      </c>
      <c r="C8" s="237" t="s">
        <v>69</v>
      </c>
      <c r="D8" s="237"/>
      <c r="E8" s="58" t="s">
        <v>68</v>
      </c>
      <c r="F8" s="58" t="s">
        <v>67</v>
      </c>
      <c r="G8" s="228" t="s">
        <v>66</v>
      </c>
      <c r="H8" s="60" t="s">
        <v>65</v>
      </c>
      <c r="I8" s="228" t="s">
        <v>64</v>
      </c>
      <c r="J8" s="228" t="s">
        <v>63</v>
      </c>
      <c r="K8" s="228" t="s">
        <v>62</v>
      </c>
      <c r="L8" s="228" t="s">
        <v>61</v>
      </c>
      <c r="M8" s="228" t="s">
        <v>60</v>
      </c>
      <c r="N8" s="228" t="s">
        <v>59</v>
      </c>
      <c r="O8" s="228" t="s">
        <v>58</v>
      </c>
      <c r="P8" s="241" t="s">
        <v>57</v>
      </c>
      <c r="Q8" s="242"/>
      <c r="R8" s="241" t="s">
        <v>56</v>
      </c>
      <c r="S8" s="242"/>
      <c r="T8" s="241" t="s">
        <v>55</v>
      </c>
      <c r="U8" s="242"/>
    </row>
    <row r="9" spans="1:21" ht="29.45" customHeight="1">
      <c r="A9" s="240"/>
      <c r="B9" s="240"/>
      <c r="C9" s="238"/>
      <c r="D9" s="238"/>
      <c r="E9" s="58"/>
      <c r="F9" s="58"/>
      <c r="G9" s="229"/>
      <c r="H9" s="60"/>
      <c r="I9" s="229"/>
      <c r="J9" s="229"/>
      <c r="K9" s="229"/>
      <c r="L9" s="229"/>
      <c r="M9" s="229"/>
      <c r="N9" s="229"/>
      <c r="O9" s="229"/>
      <c r="P9" s="58" t="s">
        <v>54</v>
      </c>
      <c r="Q9" s="59" t="s">
        <v>53</v>
      </c>
      <c r="R9" s="58" t="s">
        <v>54</v>
      </c>
      <c r="S9" s="59" t="s">
        <v>53</v>
      </c>
      <c r="T9" s="58" t="s">
        <v>54</v>
      </c>
      <c r="U9" s="58" t="s">
        <v>53</v>
      </c>
    </row>
    <row r="10" spans="1:21">
      <c r="A10" s="57">
        <v>1</v>
      </c>
      <c r="B10" s="57">
        <v>2</v>
      </c>
      <c r="C10" s="56">
        <v>3</v>
      </c>
      <c r="D10" s="56">
        <v>4</v>
      </c>
      <c r="E10" s="57">
        <v>5</v>
      </c>
      <c r="F10" s="56">
        <v>6</v>
      </c>
      <c r="G10" s="57">
        <v>7</v>
      </c>
      <c r="H10" s="57"/>
      <c r="I10" s="56">
        <v>8</v>
      </c>
      <c r="J10" s="56">
        <v>5</v>
      </c>
      <c r="K10" s="56"/>
      <c r="L10" s="56">
        <v>6</v>
      </c>
      <c r="M10" s="56">
        <v>7</v>
      </c>
      <c r="N10" s="56">
        <v>8</v>
      </c>
      <c r="O10" s="56">
        <v>9</v>
      </c>
      <c r="P10" s="230">
        <v>10</v>
      </c>
      <c r="Q10" s="231"/>
      <c r="R10" s="232">
        <v>11</v>
      </c>
      <c r="S10" s="233"/>
      <c r="T10" s="234">
        <v>12</v>
      </c>
      <c r="U10" s="235"/>
    </row>
    <row r="11" spans="1:21" ht="24.75" customHeight="1">
      <c r="A11" s="11">
        <v>1</v>
      </c>
      <c r="B11" s="54">
        <v>11111</v>
      </c>
      <c r="C11" s="55" t="s">
        <v>52</v>
      </c>
      <c r="D11" s="40">
        <v>100</v>
      </c>
      <c r="E11" s="20">
        <v>209040</v>
      </c>
      <c r="F11" s="20">
        <f>202397.82138+535.37797</f>
        <v>202933.19935000001</v>
      </c>
      <c r="G11" s="31">
        <v>252000</v>
      </c>
      <c r="H11" s="31">
        <v>256000</v>
      </c>
      <c r="I11" s="31">
        <f>264184.37091-674.96876</f>
        <v>263509.40214999998</v>
      </c>
      <c r="J11" s="31">
        <v>265678</v>
      </c>
      <c r="K11" s="31">
        <v>346066.7</v>
      </c>
      <c r="L11" s="31">
        <f>374956.05956-914.30826</f>
        <v>374041.7513</v>
      </c>
      <c r="M11" s="31">
        <v>417784</v>
      </c>
      <c r="N11" s="31">
        <v>459674</v>
      </c>
      <c r="O11" s="31">
        <f>185660.15689-308.48807</f>
        <v>185351.66882000002</v>
      </c>
      <c r="P11" s="30">
        <v>501341</v>
      </c>
      <c r="Q11" s="30">
        <v>468000</v>
      </c>
      <c r="R11" s="30">
        <v>558995</v>
      </c>
      <c r="S11" s="30">
        <f>460000+10000</f>
        <v>470000</v>
      </c>
      <c r="T11" s="10">
        <v>642844</v>
      </c>
      <c r="U11" s="30">
        <v>475000</v>
      </c>
    </row>
    <row r="12" spans="1:21">
      <c r="A12" s="11">
        <v>2</v>
      </c>
      <c r="B12" s="11">
        <v>11122100</v>
      </c>
      <c r="C12" s="21" t="s">
        <v>51</v>
      </c>
      <c r="D12" s="40">
        <v>100</v>
      </c>
      <c r="E12" s="20">
        <f>17500+500</f>
        <v>18000</v>
      </c>
      <c r="F12" s="20">
        <v>13998.745000000001</v>
      </c>
      <c r="G12" s="31">
        <f>17500</f>
        <v>17500</v>
      </c>
      <c r="H12" s="31">
        <v>17500</v>
      </c>
      <c r="I12" s="31">
        <v>18302.460999999999</v>
      </c>
      <c r="J12" s="31">
        <v>17500</v>
      </c>
      <c r="K12" s="31">
        <v>439.7</v>
      </c>
      <c r="L12" s="31">
        <v>464.07</v>
      </c>
      <c r="M12" s="31"/>
      <c r="N12" s="31"/>
      <c r="O12" s="31">
        <v>5.03</v>
      </c>
      <c r="P12" s="30"/>
      <c r="Q12" s="30"/>
      <c r="R12" s="30"/>
      <c r="S12" s="30"/>
      <c r="T12" s="10"/>
      <c r="U12" s="30"/>
    </row>
    <row r="13" spans="1:21">
      <c r="A13" s="11">
        <v>3</v>
      </c>
      <c r="B13" s="11">
        <v>11122200</v>
      </c>
      <c r="C13" s="21" t="s">
        <v>50</v>
      </c>
      <c r="D13" s="40">
        <v>100</v>
      </c>
      <c r="E13" s="20">
        <f>53500+2000+1000</f>
        <v>56500</v>
      </c>
      <c r="F13" s="20">
        <v>43668.892500000002</v>
      </c>
      <c r="G13" s="31">
        <f>53500+2000+1000</f>
        <v>56500</v>
      </c>
      <c r="H13" s="31">
        <f>53500+2000+1000</f>
        <v>56500</v>
      </c>
      <c r="I13" s="31">
        <f>55714.77838+11.9</f>
        <v>55726.678380000005</v>
      </c>
      <c r="J13" s="31">
        <v>57500</v>
      </c>
      <c r="K13" s="31"/>
      <c r="L13" s="31">
        <v>21039.004209999999</v>
      </c>
      <c r="M13" s="31"/>
      <c r="N13" s="31"/>
      <c r="O13" s="31"/>
      <c r="P13" s="30"/>
      <c r="Q13" s="30"/>
      <c r="R13" s="30"/>
      <c r="S13" s="30"/>
      <c r="T13" s="10"/>
      <c r="U13" s="30"/>
    </row>
    <row r="14" spans="1:21">
      <c r="A14" s="11">
        <v>4</v>
      </c>
      <c r="B14" s="11">
        <v>11122300</v>
      </c>
      <c r="C14" s="21" t="s">
        <v>49</v>
      </c>
      <c r="D14" s="40">
        <v>100</v>
      </c>
      <c r="E14" s="20"/>
      <c r="F14" s="20"/>
      <c r="G14" s="31"/>
      <c r="H14" s="31"/>
      <c r="I14" s="31"/>
      <c r="J14" s="31"/>
      <c r="K14" s="31">
        <v>58500</v>
      </c>
      <c r="L14" s="31">
        <v>41990.6561</v>
      </c>
      <c r="M14" s="31">
        <v>65690</v>
      </c>
      <c r="N14" s="31">
        <v>68000</v>
      </c>
      <c r="O14" s="31">
        <v>30434.521199999999</v>
      </c>
      <c r="P14" s="30">
        <v>65690</v>
      </c>
      <c r="Q14" s="30">
        <v>68000</v>
      </c>
      <c r="R14" s="30">
        <v>65690</v>
      </c>
      <c r="S14" s="30">
        <v>68000</v>
      </c>
      <c r="T14" s="10">
        <v>65690</v>
      </c>
      <c r="U14" s="30">
        <v>68000</v>
      </c>
    </row>
    <row r="15" spans="1:21">
      <c r="A15" s="11">
        <v>5</v>
      </c>
      <c r="B15" s="11">
        <v>11121100</v>
      </c>
      <c r="C15" s="21" t="s">
        <v>48</v>
      </c>
      <c r="D15" s="40"/>
      <c r="E15" s="20">
        <v>1060</v>
      </c>
      <c r="F15" s="20">
        <v>1169.0413699999999</v>
      </c>
      <c r="G15" s="31">
        <v>1060</v>
      </c>
      <c r="H15" s="31">
        <v>1060</v>
      </c>
      <c r="I15" s="31">
        <v>1281.5486599999999</v>
      </c>
      <c r="J15" s="31">
        <v>1462</v>
      </c>
      <c r="K15" s="31">
        <v>42200</v>
      </c>
      <c r="L15" s="31">
        <v>50448.03067</v>
      </c>
      <c r="M15" s="31"/>
      <c r="N15" s="31"/>
      <c r="O15" s="31"/>
      <c r="P15" s="30"/>
      <c r="Q15" s="30"/>
      <c r="S15" s="30"/>
      <c r="U15" s="30"/>
    </row>
    <row r="16" spans="1:21">
      <c r="A16" s="11">
        <v>6</v>
      </c>
      <c r="B16" s="54">
        <v>11462</v>
      </c>
      <c r="C16" s="21" t="s">
        <v>47</v>
      </c>
      <c r="D16" s="40">
        <v>50</v>
      </c>
      <c r="E16" s="20">
        <v>1303</v>
      </c>
      <c r="F16" s="20">
        <f>4.25+15+1.5+32.8257+1008.0875</f>
        <v>1061.6632</v>
      </c>
      <c r="G16" s="31">
        <v>1200</v>
      </c>
      <c r="H16" s="31">
        <v>1200</v>
      </c>
      <c r="I16" s="31">
        <f>16.66682+1.1285+45.61949+1171.3675</f>
        <v>1234.7823100000001</v>
      </c>
      <c r="J16" s="31">
        <v>1307.9000000000001</v>
      </c>
      <c r="K16" s="31">
        <v>1307.9000000000001</v>
      </c>
      <c r="L16" s="31">
        <f>0.25+46.54534+1481.6075</f>
        <v>1528.40284</v>
      </c>
      <c r="M16" s="31">
        <v>1600</v>
      </c>
      <c r="N16" s="31">
        <v>1600</v>
      </c>
      <c r="O16" s="31">
        <f>13.62447+706.475</f>
        <v>720.09947</v>
      </c>
      <c r="P16" s="31">
        <v>1600</v>
      </c>
      <c r="Q16" s="31">
        <f>1551+48+1</f>
        <v>1600</v>
      </c>
      <c r="R16" s="31">
        <v>1600</v>
      </c>
      <c r="S16" s="31">
        <f>1601+48+1</f>
        <v>1650</v>
      </c>
      <c r="T16" s="10">
        <v>1600</v>
      </c>
      <c r="U16" s="31">
        <f>1651+48+1</f>
        <v>1700</v>
      </c>
    </row>
    <row r="17" spans="1:21" ht="12.75" customHeight="1">
      <c r="A17" s="11"/>
      <c r="B17" s="17"/>
      <c r="C17" s="53" t="s">
        <v>46</v>
      </c>
      <c r="D17" s="53"/>
      <c r="E17" s="51">
        <f t="shared" ref="E17:U17" si="0">SUM(E11:E16)</f>
        <v>285903</v>
      </c>
      <c r="F17" s="51">
        <f t="shared" si="0"/>
        <v>262831.54142000002</v>
      </c>
      <c r="G17" s="50">
        <f t="shared" si="0"/>
        <v>328260</v>
      </c>
      <c r="H17" s="50">
        <f t="shared" si="0"/>
        <v>332260</v>
      </c>
      <c r="I17" s="50">
        <f t="shared" si="0"/>
        <v>340054.87249999994</v>
      </c>
      <c r="J17" s="50">
        <f t="shared" si="0"/>
        <v>343447.9</v>
      </c>
      <c r="K17" s="50">
        <f t="shared" si="0"/>
        <v>448514.30000000005</v>
      </c>
      <c r="L17" s="50">
        <f t="shared" si="0"/>
        <v>489511.91512000002</v>
      </c>
      <c r="M17" s="50">
        <f t="shared" si="0"/>
        <v>485074</v>
      </c>
      <c r="N17" s="50">
        <f t="shared" si="0"/>
        <v>529274</v>
      </c>
      <c r="O17" s="50">
        <f t="shared" si="0"/>
        <v>216511.31948999999</v>
      </c>
      <c r="P17" s="49">
        <f t="shared" si="0"/>
        <v>568631</v>
      </c>
      <c r="Q17" s="49">
        <f t="shared" si="0"/>
        <v>537600</v>
      </c>
      <c r="R17" s="49">
        <f t="shared" si="0"/>
        <v>626285</v>
      </c>
      <c r="S17" s="49">
        <f t="shared" si="0"/>
        <v>539650</v>
      </c>
      <c r="T17" s="49">
        <f t="shared" si="0"/>
        <v>710134</v>
      </c>
      <c r="U17" s="49">
        <f t="shared" si="0"/>
        <v>544700</v>
      </c>
    </row>
    <row r="18" spans="1:21">
      <c r="A18" s="11">
        <v>7</v>
      </c>
      <c r="B18" s="11">
        <v>11311100</v>
      </c>
      <c r="C18" s="21" t="s">
        <v>45</v>
      </c>
      <c r="D18" s="40">
        <v>100</v>
      </c>
      <c r="E18" s="20">
        <v>340</v>
      </c>
      <c r="F18" s="20">
        <v>647.85234000000003</v>
      </c>
      <c r="G18" s="31">
        <v>380</v>
      </c>
      <c r="H18" s="31">
        <v>650</v>
      </c>
      <c r="I18" s="31">
        <v>813.58950000000004</v>
      </c>
      <c r="J18" s="31">
        <v>650</v>
      </c>
      <c r="K18" s="31">
        <v>650</v>
      </c>
      <c r="L18" s="31">
        <v>1277.27385</v>
      </c>
      <c r="M18" s="31">
        <v>1300</v>
      </c>
      <c r="N18" s="31">
        <v>1300</v>
      </c>
      <c r="O18" s="31">
        <v>1231.49578</v>
      </c>
      <c r="P18" s="30"/>
      <c r="Q18" s="30">
        <v>1300</v>
      </c>
      <c r="R18" s="30"/>
      <c r="S18" s="30">
        <v>1300</v>
      </c>
      <c r="T18" s="30"/>
      <c r="U18" s="30">
        <v>1300</v>
      </c>
    </row>
    <row r="19" spans="1:21">
      <c r="A19" s="11">
        <v>8</v>
      </c>
      <c r="B19" s="11">
        <v>11311200</v>
      </c>
      <c r="C19" s="21" t="s">
        <v>44</v>
      </c>
      <c r="D19" s="40">
        <v>100</v>
      </c>
      <c r="E19" s="20">
        <v>21760</v>
      </c>
      <c r="F19" s="20">
        <v>23859.74639</v>
      </c>
      <c r="G19" s="31">
        <v>22500</v>
      </c>
      <c r="H19" s="31">
        <v>23300</v>
      </c>
      <c r="I19" s="31">
        <v>27151.50346</v>
      </c>
      <c r="J19" s="31">
        <v>24873.8</v>
      </c>
      <c r="K19" s="31">
        <v>25233.8</v>
      </c>
      <c r="L19" s="31">
        <v>29224.872820000001</v>
      </c>
      <c r="M19" s="31">
        <v>27360</v>
      </c>
      <c r="N19" s="31">
        <v>27360</v>
      </c>
      <c r="O19" s="31">
        <v>14330.700150000001</v>
      </c>
      <c r="P19" s="30"/>
      <c r="Q19" s="30">
        <v>28000</v>
      </c>
      <c r="R19" s="30"/>
      <c r="S19" s="30">
        <v>28000</v>
      </c>
      <c r="T19" s="30"/>
      <c r="U19" s="30">
        <v>28000</v>
      </c>
    </row>
    <row r="20" spans="1:21">
      <c r="A20" s="11">
        <v>9</v>
      </c>
      <c r="B20" s="11">
        <v>11311300</v>
      </c>
      <c r="C20" s="21" t="s">
        <v>43</v>
      </c>
      <c r="D20" s="40">
        <v>100</v>
      </c>
      <c r="E20" s="20">
        <v>300</v>
      </c>
      <c r="F20" s="20">
        <v>334.10081000000002</v>
      </c>
      <c r="G20" s="31">
        <v>360</v>
      </c>
      <c r="H20" s="31">
        <v>360</v>
      </c>
      <c r="I20" s="31">
        <v>362.74045000000001</v>
      </c>
      <c r="J20" s="31">
        <v>360</v>
      </c>
      <c r="K20" s="31"/>
      <c r="L20" s="31">
        <v>422.09884</v>
      </c>
      <c r="M20" s="31"/>
      <c r="N20" s="31"/>
      <c r="O20" s="31">
        <v>128.625</v>
      </c>
      <c r="P20" s="30"/>
      <c r="Q20" s="30"/>
      <c r="R20" s="30"/>
      <c r="S20" s="30"/>
      <c r="T20" s="30"/>
      <c r="U20" s="30"/>
    </row>
    <row r="21" spans="1:21">
      <c r="A21" s="11">
        <v>10</v>
      </c>
      <c r="B21" s="54">
        <v>11312</v>
      </c>
      <c r="C21" s="21" t="s">
        <v>42</v>
      </c>
      <c r="D21" s="40">
        <v>100</v>
      </c>
      <c r="E21" s="20">
        <v>10600</v>
      </c>
      <c r="F21" s="20">
        <f>1267.7299+7993.41742</f>
        <v>9261.14732</v>
      </c>
      <c r="G21" s="31">
        <f>10600-1000</f>
        <v>9600</v>
      </c>
      <c r="H21" s="31">
        <v>9600</v>
      </c>
      <c r="I21" s="31">
        <f>1615.67959+8006.26184</f>
        <v>9621.9414300000008</v>
      </c>
      <c r="J21" s="31">
        <v>9713.2999999999993</v>
      </c>
      <c r="K21" s="31">
        <v>9713.2999999999993</v>
      </c>
      <c r="L21" s="31">
        <f>1346.58456+10080.81688</f>
        <v>11427.40144</v>
      </c>
      <c r="M21" s="31">
        <v>11000</v>
      </c>
      <c r="N21" s="31">
        <v>11000</v>
      </c>
      <c r="O21" s="31">
        <f>732.49218+2465.37945</f>
        <v>3197.8716299999996</v>
      </c>
      <c r="P21" s="30"/>
      <c r="Q21" s="30">
        <f>1350+9850</f>
        <v>11200</v>
      </c>
      <c r="R21" s="30"/>
      <c r="S21" s="30">
        <f>1350+9850</f>
        <v>11200</v>
      </c>
      <c r="T21" s="30"/>
      <c r="U21" s="30">
        <f>1400+9850</f>
        <v>11250</v>
      </c>
    </row>
    <row r="22" spans="1:21" ht="13.5" customHeight="1">
      <c r="A22" s="11">
        <v>11</v>
      </c>
      <c r="B22" s="11">
        <v>11321100</v>
      </c>
      <c r="C22" s="22" t="s">
        <v>41</v>
      </c>
      <c r="D22" s="40">
        <v>100</v>
      </c>
      <c r="E22" s="20">
        <v>3100</v>
      </c>
      <c r="F22" s="20">
        <v>4438.1163699999997</v>
      </c>
      <c r="G22" s="31">
        <f>3200+1000</f>
        <v>4200</v>
      </c>
      <c r="H22" s="31">
        <v>4400</v>
      </c>
      <c r="I22" s="31">
        <v>4993.6256700000004</v>
      </c>
      <c r="J22" s="31">
        <v>5100</v>
      </c>
      <c r="K22" s="31">
        <v>4400</v>
      </c>
      <c r="L22" s="31">
        <v>5686.0952500000003</v>
      </c>
      <c r="M22" s="31">
        <v>5600</v>
      </c>
      <c r="N22" s="31">
        <v>6400</v>
      </c>
      <c r="O22" s="31">
        <v>3043.0720299999998</v>
      </c>
      <c r="P22" s="30"/>
      <c r="Q22" s="30">
        <v>6400</v>
      </c>
      <c r="R22" s="30"/>
      <c r="S22" s="30">
        <v>6400</v>
      </c>
      <c r="T22" s="30"/>
      <c r="U22" s="30">
        <v>6400</v>
      </c>
    </row>
    <row r="23" spans="1:21">
      <c r="A23" s="11">
        <v>12</v>
      </c>
      <c r="B23" s="11">
        <v>11321200</v>
      </c>
      <c r="C23" s="21" t="s">
        <v>40</v>
      </c>
      <c r="D23" s="40">
        <v>100</v>
      </c>
      <c r="E23" s="20">
        <v>452</v>
      </c>
      <c r="F23" s="20">
        <v>511.2715</v>
      </c>
      <c r="G23" s="31">
        <v>452</v>
      </c>
      <c r="H23" s="31">
        <v>452</v>
      </c>
      <c r="I23" s="31">
        <v>476.14850000000001</v>
      </c>
      <c r="J23" s="31">
        <v>452</v>
      </c>
      <c r="K23" s="31"/>
      <c r="L23" s="31">
        <v>166.244</v>
      </c>
      <c r="M23" s="31"/>
      <c r="N23" s="31"/>
      <c r="O23" s="31">
        <v>7.9001000000000001</v>
      </c>
      <c r="P23" s="30"/>
      <c r="Q23" s="30">
        <v>0</v>
      </c>
      <c r="R23" s="30"/>
      <c r="S23" s="30">
        <v>452</v>
      </c>
      <c r="T23" s="30"/>
      <c r="U23" s="30">
        <v>452</v>
      </c>
    </row>
    <row r="24" spans="1:21" ht="12" customHeight="1">
      <c r="A24" s="11">
        <v>13</v>
      </c>
      <c r="B24" s="11">
        <v>11321300</v>
      </c>
      <c r="C24" s="22" t="s">
        <v>39</v>
      </c>
      <c r="D24" s="40">
        <v>100</v>
      </c>
      <c r="E24" s="20">
        <f>16540</f>
        <v>16540</v>
      </c>
      <c r="F24" s="20">
        <v>16705.27622</v>
      </c>
      <c r="G24" s="31">
        <v>16800</v>
      </c>
      <c r="H24" s="31">
        <v>16800</v>
      </c>
      <c r="I24" s="31">
        <v>16743.137019999998</v>
      </c>
      <c r="J24" s="31">
        <v>16301.1</v>
      </c>
      <c r="K24" s="31">
        <v>16301.1</v>
      </c>
      <c r="L24" s="31">
        <v>18442.02793</v>
      </c>
      <c r="M24" s="31">
        <v>17800</v>
      </c>
      <c r="N24" s="31">
        <v>17800</v>
      </c>
      <c r="O24" s="31">
        <v>12482.55053</v>
      </c>
      <c r="P24" s="30"/>
      <c r="Q24" s="30">
        <v>18000</v>
      </c>
      <c r="R24" s="30"/>
      <c r="S24" s="30">
        <v>18000</v>
      </c>
      <c r="T24" s="30"/>
      <c r="U24" s="30">
        <v>18000</v>
      </c>
    </row>
    <row r="25" spans="1:21">
      <c r="A25" s="11">
        <v>14</v>
      </c>
      <c r="B25" s="11">
        <v>14224200</v>
      </c>
      <c r="C25" s="22" t="s">
        <v>38</v>
      </c>
      <c r="D25" s="40">
        <v>100</v>
      </c>
      <c r="E25" s="20">
        <v>920</v>
      </c>
      <c r="F25" s="20">
        <v>926.71461999999997</v>
      </c>
      <c r="G25" s="31">
        <v>920</v>
      </c>
      <c r="H25" s="31">
        <v>980</v>
      </c>
      <c r="I25" s="31">
        <v>989.61292000000003</v>
      </c>
      <c r="J25" s="31">
        <v>980</v>
      </c>
      <c r="K25" s="31">
        <v>980</v>
      </c>
      <c r="L25" s="31">
        <v>1066.7782999999999</v>
      </c>
      <c r="M25" s="31">
        <v>1000</v>
      </c>
      <c r="N25" s="31">
        <v>1000</v>
      </c>
      <c r="O25" s="31">
        <v>804.95245</v>
      </c>
      <c r="Q25" s="30">
        <v>1000</v>
      </c>
      <c r="R25" s="30"/>
      <c r="S25" s="30">
        <v>1000</v>
      </c>
      <c r="T25" s="30"/>
      <c r="U25" s="30">
        <v>1000</v>
      </c>
    </row>
    <row r="26" spans="1:21" ht="27" customHeight="1">
      <c r="A26" s="11">
        <v>15</v>
      </c>
      <c r="B26" s="21">
        <v>14224410</v>
      </c>
      <c r="C26" s="22" t="s">
        <v>37</v>
      </c>
      <c r="D26" s="22">
        <v>100</v>
      </c>
      <c r="E26" s="20"/>
      <c r="F26" s="20">
        <v>760.5</v>
      </c>
      <c r="G26" s="31"/>
      <c r="H26" s="31">
        <v>1120</v>
      </c>
      <c r="I26" s="31">
        <v>1590</v>
      </c>
      <c r="J26" s="31"/>
      <c r="K26" s="31">
        <v>231</v>
      </c>
      <c r="L26" s="31">
        <v>1041</v>
      </c>
      <c r="M26" s="31"/>
      <c r="N26" s="31"/>
      <c r="O26" s="31">
        <v>690</v>
      </c>
      <c r="P26" s="30"/>
      <c r="Q26" s="30"/>
      <c r="R26" s="29"/>
      <c r="S26" s="29"/>
      <c r="T26" s="10"/>
      <c r="U26" s="29"/>
    </row>
    <row r="27" spans="1:21">
      <c r="A27" s="11">
        <v>16</v>
      </c>
      <c r="B27" s="21">
        <v>11611200</v>
      </c>
      <c r="C27" s="22" t="s">
        <v>36</v>
      </c>
      <c r="D27" s="22"/>
      <c r="E27" s="20"/>
      <c r="F27" s="20"/>
      <c r="G27" s="31"/>
      <c r="H27" s="31"/>
      <c r="I27" s="31"/>
      <c r="J27" s="31"/>
      <c r="K27" s="31"/>
      <c r="L27" s="31">
        <v>1.837</v>
      </c>
      <c r="M27" s="31"/>
      <c r="N27" s="31"/>
      <c r="O27" s="31">
        <v>0.03</v>
      </c>
      <c r="P27" s="30"/>
      <c r="Q27" s="30"/>
      <c r="R27" s="29"/>
      <c r="S27" s="29"/>
      <c r="T27" s="10"/>
      <c r="U27" s="29"/>
    </row>
    <row r="28" spans="1:21" ht="13.5" customHeight="1">
      <c r="A28" s="11"/>
      <c r="B28" s="17"/>
      <c r="C28" s="53" t="s">
        <v>35</v>
      </c>
      <c r="D28" s="53"/>
      <c r="E28" s="51">
        <f t="shared" ref="E28:K28" si="1">SUM(E18:E26)</f>
        <v>54012</v>
      </c>
      <c r="F28" s="51">
        <f t="shared" si="1"/>
        <v>57444.72557000001</v>
      </c>
      <c r="G28" s="51">
        <f t="shared" si="1"/>
        <v>55212</v>
      </c>
      <c r="H28" s="51">
        <f t="shared" si="1"/>
        <v>57662</v>
      </c>
      <c r="I28" s="51">
        <f t="shared" si="1"/>
        <v>62742.298950000011</v>
      </c>
      <c r="J28" s="51">
        <f t="shared" si="1"/>
        <v>58430.2</v>
      </c>
      <c r="K28" s="51">
        <f t="shared" si="1"/>
        <v>57509.2</v>
      </c>
      <c r="L28" s="51">
        <f>SUM(L18:L27)</f>
        <v>68755.629430000001</v>
      </c>
      <c r="M28" s="51">
        <f>SUM(M18:M26)</f>
        <v>64060</v>
      </c>
      <c r="N28" s="51">
        <f>SUM(N18:N26)</f>
        <v>64860</v>
      </c>
      <c r="O28" s="51">
        <f>SUM(O18:O27)</f>
        <v>35917.197669999994</v>
      </c>
      <c r="P28" s="51">
        <f t="shared" ref="P28:U28" si="2">SUM(P18:P26)</f>
        <v>0</v>
      </c>
      <c r="Q28" s="51">
        <f t="shared" si="2"/>
        <v>65900</v>
      </c>
      <c r="R28" s="51">
        <f t="shared" si="2"/>
        <v>0</v>
      </c>
      <c r="S28" s="51">
        <f t="shared" si="2"/>
        <v>66352</v>
      </c>
      <c r="T28" s="51">
        <f t="shared" si="2"/>
        <v>0</v>
      </c>
      <c r="U28" s="51">
        <f t="shared" si="2"/>
        <v>66402</v>
      </c>
    </row>
    <row r="29" spans="1:21" ht="13.5" customHeight="1">
      <c r="A29" s="11"/>
      <c r="B29" s="11"/>
      <c r="C29" s="52" t="s">
        <v>34</v>
      </c>
      <c r="D29" s="52"/>
      <c r="E29" s="51">
        <f t="shared" ref="E29:U29" si="3">E28+E17</f>
        <v>339915</v>
      </c>
      <c r="F29" s="51">
        <f t="shared" si="3"/>
        <v>320276.26699000003</v>
      </c>
      <c r="G29" s="50">
        <f t="shared" si="3"/>
        <v>383472</v>
      </c>
      <c r="H29" s="50">
        <f t="shared" si="3"/>
        <v>389922</v>
      </c>
      <c r="I29" s="50">
        <f t="shared" si="3"/>
        <v>402797.17144999997</v>
      </c>
      <c r="J29" s="50">
        <f t="shared" si="3"/>
        <v>401878.10000000003</v>
      </c>
      <c r="K29" s="50">
        <f t="shared" si="3"/>
        <v>506023.50000000006</v>
      </c>
      <c r="L29" s="50">
        <f t="shared" si="3"/>
        <v>558267.54454999999</v>
      </c>
      <c r="M29" s="50">
        <f t="shared" si="3"/>
        <v>549134</v>
      </c>
      <c r="N29" s="50">
        <f t="shared" si="3"/>
        <v>594134</v>
      </c>
      <c r="O29" s="50">
        <f t="shared" si="3"/>
        <v>252428.51715999999</v>
      </c>
      <c r="P29" s="49">
        <f t="shared" si="3"/>
        <v>568631</v>
      </c>
      <c r="Q29" s="49">
        <f t="shared" si="3"/>
        <v>603500</v>
      </c>
      <c r="R29" s="49">
        <f t="shared" si="3"/>
        <v>626285</v>
      </c>
      <c r="S29" s="49">
        <f t="shared" si="3"/>
        <v>606002</v>
      </c>
      <c r="T29" s="49">
        <f t="shared" si="3"/>
        <v>710134</v>
      </c>
      <c r="U29" s="49">
        <f t="shared" si="3"/>
        <v>611102</v>
      </c>
    </row>
    <row r="30" spans="1:21">
      <c r="A30" s="11">
        <v>17</v>
      </c>
      <c r="B30" s="11">
        <v>14152100</v>
      </c>
      <c r="C30" s="21" t="s">
        <v>33</v>
      </c>
      <c r="D30" s="40">
        <v>100</v>
      </c>
      <c r="E30" s="20">
        <f t="shared" ref="E30:L30" si="4">SUM(E31:E33)</f>
        <v>26500</v>
      </c>
      <c r="F30" s="31">
        <f t="shared" si="4"/>
        <v>19994.953850000002</v>
      </c>
      <c r="G30" s="31">
        <f t="shared" si="4"/>
        <v>27829.3</v>
      </c>
      <c r="H30" s="31">
        <f t="shared" si="4"/>
        <v>28454</v>
      </c>
      <c r="I30" s="31">
        <f t="shared" si="4"/>
        <v>31184.7</v>
      </c>
      <c r="J30" s="31">
        <f t="shared" si="4"/>
        <v>31530.5</v>
      </c>
      <c r="K30" s="31">
        <f t="shared" si="4"/>
        <v>33630.5</v>
      </c>
      <c r="L30" s="31">
        <f t="shared" si="4"/>
        <v>33097.4</v>
      </c>
      <c r="M30" s="31">
        <f t="shared" ref="M30:U30" si="5">SUM(M31:M34)</f>
        <v>53641</v>
      </c>
      <c r="N30" s="31">
        <f t="shared" si="5"/>
        <v>53641</v>
      </c>
      <c r="O30" s="31">
        <f t="shared" si="5"/>
        <v>13599.738499999999</v>
      </c>
      <c r="P30" s="31">
        <f t="shared" si="5"/>
        <v>0</v>
      </c>
      <c r="Q30" s="31">
        <f t="shared" si="5"/>
        <v>43736.067999999999</v>
      </c>
      <c r="R30" s="31">
        <f t="shared" si="5"/>
        <v>0</v>
      </c>
      <c r="S30" s="31">
        <f t="shared" si="5"/>
        <v>43999.968000000001</v>
      </c>
      <c r="T30" s="31">
        <f t="shared" si="5"/>
        <v>0</v>
      </c>
      <c r="U30" s="31">
        <f t="shared" si="5"/>
        <v>43999.968000000001</v>
      </c>
    </row>
    <row r="31" spans="1:21">
      <c r="A31" s="11"/>
      <c r="B31" s="11"/>
      <c r="C31" s="46" t="s">
        <v>32</v>
      </c>
      <c r="D31" s="40">
        <v>100</v>
      </c>
      <c r="E31" s="45">
        <f>8500+600+100+55.6</f>
        <v>9255.6</v>
      </c>
      <c r="F31" s="20">
        <f>19994.95385-F32-F33</f>
        <v>6612.9538500000017</v>
      </c>
      <c r="G31" s="44">
        <f>9500+500+612.4</f>
        <v>10612.4</v>
      </c>
      <c r="H31" s="44">
        <v>12012.4</v>
      </c>
      <c r="I31" s="44">
        <f>14261.3-5</f>
        <v>14256.3</v>
      </c>
      <c r="J31" s="44">
        <v>14000</v>
      </c>
      <c r="K31" s="44">
        <v>15100</v>
      </c>
      <c r="L31" s="43">
        <v>16087.6</v>
      </c>
      <c r="M31" s="44">
        <v>18500</v>
      </c>
      <c r="N31" s="44">
        <v>18500</v>
      </c>
      <c r="O31" s="44">
        <f>1636.019+1347.714+1444.85+1426.2965+1158.09</f>
        <v>7012.9695000000011</v>
      </c>
      <c r="P31" s="48"/>
      <c r="Q31" s="48">
        <v>19000</v>
      </c>
      <c r="R31" s="48"/>
      <c r="S31" s="48">
        <v>19000</v>
      </c>
      <c r="T31" s="10"/>
      <c r="U31" s="48">
        <v>19000</v>
      </c>
    </row>
    <row r="32" spans="1:21">
      <c r="A32" s="11"/>
      <c r="B32" s="11"/>
      <c r="C32" s="46" t="s">
        <v>31</v>
      </c>
      <c r="D32" s="40">
        <v>100</v>
      </c>
      <c r="E32" s="45">
        <f>7795.9+1336.1+1435.4</f>
        <v>10567.4</v>
      </c>
      <c r="F32" s="45">
        <v>8486</v>
      </c>
      <c r="G32" s="44">
        <f>7795.9+1336.1+1435.4+200</f>
        <v>10767.4</v>
      </c>
      <c r="H32" s="44">
        <v>10550.5</v>
      </c>
      <c r="I32" s="44">
        <f>10714.6+5</f>
        <v>10719.6</v>
      </c>
      <c r="J32" s="44">
        <v>10550.5</v>
      </c>
      <c r="K32" s="44">
        <v>10550.5</v>
      </c>
      <c r="L32" s="47">
        <v>10445</v>
      </c>
      <c r="M32" s="44">
        <v>6527.5</v>
      </c>
      <c r="N32" s="44">
        <v>6527.5</v>
      </c>
      <c r="O32" s="44">
        <f>704.509+818.158+638.629+729.546+760.089</f>
        <v>3650.9309999999996</v>
      </c>
      <c r="P32" s="43"/>
      <c r="Q32" s="43">
        <f>5309.736+1435.356</f>
        <v>6745.0919999999996</v>
      </c>
      <c r="R32" s="43"/>
      <c r="S32" s="43">
        <f>5309.736+1435.356+263.9</f>
        <v>7008.9919999999993</v>
      </c>
      <c r="T32" s="10"/>
      <c r="U32" s="43">
        <f>5309.736+1435.356+263.9</f>
        <v>7008.9919999999993</v>
      </c>
    </row>
    <row r="33" spans="1:21">
      <c r="A33" s="11"/>
      <c r="B33" s="11"/>
      <c r="C33" s="46" t="s">
        <v>30</v>
      </c>
      <c r="D33" s="40">
        <v>100</v>
      </c>
      <c r="E33" s="45">
        <v>6677</v>
      </c>
      <c r="F33" s="45">
        <v>4896</v>
      </c>
      <c r="G33" s="44">
        <f>6677+323-626.7+76.2</f>
        <v>6449.5</v>
      </c>
      <c r="H33" s="44">
        <v>5891.1</v>
      </c>
      <c r="I33" s="44">
        <v>6208.8</v>
      </c>
      <c r="J33" s="44">
        <v>6980</v>
      </c>
      <c r="K33" s="44">
        <v>7980</v>
      </c>
      <c r="L33" s="47">
        <v>6564.8</v>
      </c>
      <c r="M33" s="44">
        <v>6892.9</v>
      </c>
      <c r="N33" s="44">
        <v>6892.9</v>
      </c>
      <c r="O33" s="44">
        <f>576.608+624.144+559.542+502.679+591.415</f>
        <v>2854.3879999999999</v>
      </c>
      <c r="P33" s="43"/>
      <c r="Q33" s="43">
        <v>6933.2160000000003</v>
      </c>
      <c r="R33" s="43"/>
      <c r="S33" s="43">
        <v>6933.2160000000003</v>
      </c>
      <c r="T33" s="10"/>
      <c r="U33" s="43">
        <v>6933.2160000000003</v>
      </c>
    </row>
    <row r="34" spans="1:21">
      <c r="A34" s="11"/>
      <c r="B34" s="11"/>
      <c r="C34" s="46" t="s">
        <v>29</v>
      </c>
      <c r="D34" s="40"/>
      <c r="E34" s="45"/>
      <c r="F34" s="45"/>
      <c r="G34" s="44"/>
      <c r="H34" s="44"/>
      <c r="I34" s="44"/>
      <c r="J34" s="44"/>
      <c r="K34" s="44"/>
      <c r="L34" s="43"/>
      <c r="M34" s="44">
        <v>21720.6</v>
      </c>
      <c r="N34" s="44">
        <v>21720.6</v>
      </c>
      <c r="O34" s="44">
        <v>81.45</v>
      </c>
      <c r="P34" s="43"/>
      <c r="Q34" s="43">
        <v>11057.76</v>
      </c>
      <c r="R34" s="43"/>
      <c r="S34" s="43">
        <v>11057.76</v>
      </c>
      <c r="T34" s="10"/>
      <c r="U34" s="43">
        <v>11057.76</v>
      </c>
    </row>
    <row r="35" spans="1:21">
      <c r="A35" s="11">
        <v>18</v>
      </c>
      <c r="B35" s="33">
        <v>14152200</v>
      </c>
      <c r="C35" s="32" t="s">
        <v>28</v>
      </c>
      <c r="D35" s="40"/>
      <c r="E35" s="20"/>
      <c r="F35" s="20"/>
      <c r="G35" s="42"/>
      <c r="H35" s="42">
        <v>60</v>
      </c>
      <c r="I35" s="42">
        <v>49.15</v>
      </c>
      <c r="J35" s="42">
        <v>60</v>
      </c>
      <c r="K35" s="42">
        <v>60</v>
      </c>
      <c r="L35" s="42">
        <v>34.96</v>
      </c>
      <c r="M35" s="42">
        <v>60</v>
      </c>
      <c r="N35" s="42">
        <v>60</v>
      </c>
      <c r="O35" s="42"/>
      <c r="P35" s="41"/>
      <c r="Q35" s="41"/>
      <c r="R35" s="41"/>
      <c r="S35" s="41"/>
      <c r="T35" s="41"/>
      <c r="U35" s="41"/>
    </row>
    <row r="36" spans="1:21" ht="25.5">
      <c r="A36" s="11">
        <v>19</v>
      </c>
      <c r="B36" s="11">
        <v>14152600</v>
      </c>
      <c r="C36" s="22" t="s">
        <v>27</v>
      </c>
      <c r="D36" s="40">
        <v>100</v>
      </c>
      <c r="E36" s="20">
        <f>600+109</f>
        <v>709</v>
      </c>
      <c r="F36" s="20">
        <v>706.49300000000005</v>
      </c>
      <c r="G36" s="31">
        <v>790</v>
      </c>
      <c r="H36" s="31">
        <v>790</v>
      </c>
      <c r="I36" s="31">
        <v>799.61800000000005</v>
      </c>
      <c r="J36" s="31">
        <v>800</v>
      </c>
      <c r="K36" s="31">
        <v>800</v>
      </c>
      <c r="L36" s="31">
        <v>799.23699999999997</v>
      </c>
      <c r="M36" s="31">
        <v>800</v>
      </c>
      <c r="N36" s="31">
        <v>800</v>
      </c>
      <c r="O36" s="31">
        <v>258.428</v>
      </c>
      <c r="P36" s="30"/>
      <c r="Q36" s="30">
        <v>800</v>
      </c>
      <c r="R36" s="30"/>
      <c r="S36" s="30">
        <v>800</v>
      </c>
      <c r="T36" s="30"/>
      <c r="U36" s="30">
        <v>800</v>
      </c>
    </row>
    <row r="37" spans="1:21" ht="25.5">
      <c r="A37" s="11">
        <v>20</v>
      </c>
      <c r="B37" s="11">
        <v>14211200</v>
      </c>
      <c r="C37" s="22" t="s">
        <v>26</v>
      </c>
      <c r="D37" s="40">
        <v>100</v>
      </c>
      <c r="E37" s="20">
        <f>3400-500+50</f>
        <v>2950</v>
      </c>
      <c r="F37" s="20">
        <v>2399.576</v>
      </c>
      <c r="G37" s="31">
        <v>5068.2</v>
      </c>
      <c r="H37" s="31">
        <v>5068.2</v>
      </c>
      <c r="I37" s="31">
        <v>5551.9549999999999</v>
      </c>
      <c r="J37" s="31">
        <v>5900</v>
      </c>
      <c r="K37" s="31">
        <v>6100</v>
      </c>
      <c r="L37" s="31">
        <v>7111.8119999999999</v>
      </c>
      <c r="M37" s="31">
        <v>7200</v>
      </c>
      <c r="N37" s="31">
        <v>7200</v>
      </c>
      <c r="O37" s="31">
        <v>3602.9180000000001</v>
      </c>
      <c r="P37" s="30"/>
      <c r="Q37" s="30">
        <v>7300</v>
      </c>
      <c r="R37" s="30"/>
      <c r="S37" s="30">
        <v>7300</v>
      </c>
      <c r="T37" s="30"/>
      <c r="U37" s="30">
        <v>7300</v>
      </c>
    </row>
    <row r="38" spans="1:21">
      <c r="A38" s="11">
        <v>21</v>
      </c>
      <c r="B38" s="11">
        <v>14224300</v>
      </c>
      <c r="C38" s="21" t="s">
        <v>25</v>
      </c>
      <c r="D38" s="40">
        <v>100</v>
      </c>
      <c r="E38" s="20">
        <f>3070-270</f>
        <v>2800</v>
      </c>
      <c r="F38" s="20">
        <v>2297.0749999999998</v>
      </c>
      <c r="G38" s="31">
        <v>3300</v>
      </c>
      <c r="H38" s="31">
        <v>9500</v>
      </c>
      <c r="I38" s="31">
        <v>9519.1230500000001</v>
      </c>
      <c r="J38" s="31">
        <v>12470</v>
      </c>
      <c r="K38" s="31">
        <v>12970</v>
      </c>
      <c r="L38" s="31">
        <v>13458.52959</v>
      </c>
      <c r="M38" s="31">
        <v>12000</v>
      </c>
      <c r="N38" s="31">
        <v>12000</v>
      </c>
      <c r="O38" s="31">
        <v>5139.6759199999997</v>
      </c>
      <c r="P38" s="30"/>
      <c r="Q38" s="30">
        <v>12400</v>
      </c>
      <c r="R38" s="30"/>
      <c r="S38" s="30">
        <v>12400</v>
      </c>
      <c r="T38" s="30"/>
      <c r="U38" s="30">
        <v>12400</v>
      </c>
    </row>
    <row r="39" spans="1:21" ht="13.5" customHeight="1">
      <c r="A39" s="11">
        <v>22</v>
      </c>
      <c r="B39" s="21">
        <v>14221900</v>
      </c>
      <c r="C39" s="22" t="s">
        <v>24</v>
      </c>
      <c r="D39" s="40">
        <v>100</v>
      </c>
      <c r="E39" s="20">
        <f>2000+50+50</f>
        <v>2100</v>
      </c>
      <c r="F39" s="20">
        <v>1851.5450000000001</v>
      </c>
      <c r="G39" s="31">
        <v>2200</v>
      </c>
      <c r="H39" s="31">
        <v>2200</v>
      </c>
      <c r="I39" s="31">
        <v>2201.6309999999999</v>
      </c>
      <c r="J39" s="31">
        <v>2200</v>
      </c>
      <c r="K39" s="31">
        <v>2200</v>
      </c>
      <c r="L39" s="31">
        <v>2231.1210000000001</v>
      </c>
      <c r="M39" s="31"/>
      <c r="N39" s="31"/>
      <c r="O39" s="31">
        <v>6.8129999999999997</v>
      </c>
      <c r="P39" s="30"/>
      <c r="Q39" s="30"/>
      <c r="R39" s="30"/>
      <c r="S39" s="30"/>
      <c r="T39" s="30"/>
      <c r="U39" s="30"/>
    </row>
    <row r="40" spans="1:21">
      <c r="A40" s="11">
        <v>23</v>
      </c>
      <c r="B40" s="21">
        <v>14151200</v>
      </c>
      <c r="C40" s="32" t="s">
        <v>20</v>
      </c>
      <c r="D40" s="40"/>
      <c r="E40" s="20"/>
      <c r="F40" s="20"/>
      <c r="G40" s="31"/>
      <c r="H40" s="31"/>
      <c r="I40" s="31"/>
      <c r="J40" s="31"/>
      <c r="K40" s="31"/>
      <c r="L40" s="31"/>
      <c r="M40" s="31"/>
      <c r="N40" s="31"/>
      <c r="O40" s="31"/>
      <c r="P40" s="30"/>
      <c r="Q40" s="30"/>
      <c r="R40" s="30"/>
      <c r="S40" s="30"/>
      <c r="T40" s="10"/>
      <c r="U40" s="30"/>
    </row>
    <row r="41" spans="1:21">
      <c r="A41" s="11">
        <v>24</v>
      </c>
      <c r="B41" s="33">
        <v>14311400</v>
      </c>
      <c r="C41" s="32" t="s">
        <v>23</v>
      </c>
      <c r="D41" s="22"/>
      <c r="E41" s="20"/>
      <c r="F41" s="20">
        <v>19.2</v>
      </c>
      <c r="G41" s="31"/>
      <c r="H41" s="31"/>
      <c r="I41" s="31">
        <v>67.408799999999999</v>
      </c>
      <c r="J41" s="31"/>
      <c r="K41" s="31"/>
      <c r="L41" s="31">
        <v>2.0972499999999998</v>
      </c>
      <c r="M41" s="31"/>
      <c r="N41" s="31"/>
      <c r="O41" s="31"/>
      <c r="P41" s="30"/>
      <c r="Q41" s="30"/>
      <c r="R41" s="29"/>
      <c r="S41" s="29"/>
      <c r="T41" s="10"/>
      <c r="U41" s="29"/>
    </row>
    <row r="42" spans="1:21">
      <c r="A42" s="11">
        <v>25</v>
      </c>
      <c r="B42" s="33">
        <v>14311500</v>
      </c>
      <c r="C42" s="32" t="s">
        <v>22</v>
      </c>
      <c r="D42" s="22"/>
      <c r="E42" s="20"/>
      <c r="F42" s="20">
        <v>105.854</v>
      </c>
      <c r="G42" s="31"/>
      <c r="H42" s="31"/>
      <c r="I42" s="31">
        <v>4710.6909999999998</v>
      </c>
      <c r="J42" s="31"/>
      <c r="K42" s="31"/>
      <c r="L42" s="31"/>
      <c r="M42" s="31"/>
      <c r="N42" s="31"/>
      <c r="O42" s="31"/>
      <c r="P42" s="30"/>
      <c r="Q42" s="30"/>
      <c r="R42" s="29"/>
      <c r="S42" s="29"/>
      <c r="T42" s="10"/>
      <c r="U42" s="29"/>
    </row>
    <row r="43" spans="1:21">
      <c r="A43" s="11">
        <v>26</v>
      </c>
      <c r="B43" s="33">
        <v>14511100</v>
      </c>
      <c r="C43" s="32" t="s">
        <v>21</v>
      </c>
      <c r="D43" s="22"/>
      <c r="E43" s="20"/>
      <c r="F43" s="20">
        <v>220.60210000000001</v>
      </c>
      <c r="G43" s="31"/>
      <c r="H43" s="31">
        <v>3120.7</v>
      </c>
      <c r="I43" s="31">
        <v>3450.1961299999998</v>
      </c>
      <c r="J43" s="31"/>
      <c r="K43" s="31"/>
      <c r="L43" s="31">
        <v>921.34299999999996</v>
      </c>
      <c r="M43" s="31"/>
      <c r="N43" s="31"/>
      <c r="O43" s="31">
        <v>411.81700000000001</v>
      </c>
      <c r="P43" s="30"/>
      <c r="Q43" s="30"/>
      <c r="R43" s="29"/>
      <c r="S43" s="29"/>
      <c r="T43" s="10"/>
      <c r="U43" s="29"/>
    </row>
    <row r="44" spans="1:21">
      <c r="A44" s="11">
        <v>27</v>
      </c>
      <c r="B44" s="39">
        <v>14151200</v>
      </c>
      <c r="C44" s="32" t="s">
        <v>20</v>
      </c>
      <c r="D44" s="22"/>
      <c r="E44" s="20"/>
      <c r="F44" s="20">
        <v>7.085</v>
      </c>
      <c r="G44" s="31"/>
      <c r="H44" s="31"/>
      <c r="I44" s="31">
        <v>2.4089999999999998</v>
      </c>
      <c r="J44" s="31"/>
      <c r="K44" s="31"/>
      <c r="L44" s="31"/>
      <c r="M44" s="31"/>
      <c r="N44" s="31"/>
      <c r="O44" s="31"/>
      <c r="P44" s="30"/>
      <c r="Q44" s="30"/>
      <c r="R44" s="29"/>
      <c r="S44" s="29"/>
      <c r="T44" s="10"/>
      <c r="U44" s="29"/>
    </row>
    <row r="45" spans="1:21">
      <c r="A45" s="11">
        <v>28</v>
      </c>
      <c r="B45" s="38">
        <v>14311100</v>
      </c>
      <c r="C45" s="34" t="s">
        <v>19</v>
      </c>
      <c r="D45" s="22"/>
      <c r="E45" s="20"/>
      <c r="F45" s="20">
        <v>114.14100000000001</v>
      </c>
      <c r="G45" s="31"/>
      <c r="H45" s="31"/>
      <c r="I45" s="31"/>
      <c r="J45" s="31"/>
      <c r="K45" s="31"/>
      <c r="L45" s="31">
        <v>27.5</v>
      </c>
      <c r="M45" s="31"/>
      <c r="N45" s="31"/>
      <c r="O45" s="31"/>
      <c r="P45" s="30"/>
      <c r="Q45" s="30"/>
      <c r="R45" s="29"/>
      <c r="S45" s="29"/>
      <c r="T45" s="10"/>
      <c r="U45" s="29"/>
    </row>
    <row r="46" spans="1:21">
      <c r="A46" s="11">
        <v>29</v>
      </c>
      <c r="B46" s="37">
        <v>31121100</v>
      </c>
      <c r="C46" s="36" t="s">
        <v>18</v>
      </c>
      <c r="D46" s="22"/>
      <c r="E46" s="20"/>
      <c r="F46" s="20">
        <v>13.52</v>
      </c>
      <c r="G46" s="31"/>
      <c r="H46" s="31"/>
      <c r="I46" s="31">
        <v>130</v>
      </c>
      <c r="J46" s="31"/>
      <c r="K46" s="31"/>
      <c r="L46" s="31"/>
      <c r="M46" s="31"/>
      <c r="N46" s="31"/>
      <c r="O46" s="31"/>
      <c r="P46" s="30"/>
      <c r="Q46" s="30"/>
      <c r="R46" s="29"/>
      <c r="S46" s="29"/>
      <c r="T46" s="10"/>
      <c r="U46" s="29"/>
    </row>
    <row r="47" spans="1:21">
      <c r="A47" s="11">
        <v>30</v>
      </c>
      <c r="B47" s="37">
        <v>31112120</v>
      </c>
      <c r="C47" s="36" t="s">
        <v>17</v>
      </c>
      <c r="D47" s="35"/>
      <c r="E47" s="20"/>
      <c r="F47" s="20">
        <v>110.694</v>
      </c>
      <c r="G47" s="31"/>
      <c r="H47" s="31"/>
      <c r="I47" s="31">
        <v>118.286</v>
      </c>
      <c r="J47" s="31"/>
      <c r="K47" s="31">
        <v>1333</v>
      </c>
      <c r="L47" s="31">
        <v>1834.213</v>
      </c>
      <c r="M47" s="31"/>
      <c r="N47" s="31"/>
      <c r="O47" s="31"/>
      <c r="P47" s="30"/>
      <c r="Q47" s="30"/>
      <c r="R47" s="29"/>
      <c r="S47" s="29"/>
      <c r="T47" s="10"/>
      <c r="U47" s="29"/>
    </row>
    <row r="48" spans="1:21">
      <c r="A48" s="11">
        <v>31</v>
      </c>
      <c r="B48" s="11">
        <v>31112190</v>
      </c>
      <c r="C48" s="36" t="s">
        <v>16</v>
      </c>
      <c r="D48" s="35"/>
      <c r="E48" s="20"/>
      <c r="F48" s="20"/>
      <c r="G48" s="31"/>
      <c r="H48" s="31"/>
      <c r="I48" s="31">
        <v>535.86699999999996</v>
      </c>
      <c r="J48" s="31"/>
      <c r="K48" s="31">
        <v>1200</v>
      </c>
      <c r="L48" s="31"/>
      <c r="M48" s="31"/>
      <c r="N48" s="31"/>
      <c r="O48" s="31"/>
      <c r="P48" s="30"/>
      <c r="Q48" s="30"/>
      <c r="R48" s="29"/>
      <c r="S48" s="29"/>
      <c r="T48" s="10"/>
      <c r="U48" s="29"/>
    </row>
    <row r="49" spans="1:21">
      <c r="A49" s="11">
        <v>32</v>
      </c>
      <c r="B49" s="33">
        <v>31121130</v>
      </c>
      <c r="C49" s="34" t="s">
        <v>15</v>
      </c>
      <c r="D49" s="22"/>
      <c r="E49" s="20"/>
      <c r="F49" s="20">
        <v>157.923</v>
      </c>
      <c r="G49" s="31"/>
      <c r="H49" s="31"/>
      <c r="I49" s="31">
        <v>148.15199999999999</v>
      </c>
      <c r="J49" s="31"/>
      <c r="K49" s="31"/>
      <c r="L49" s="31">
        <v>40</v>
      </c>
      <c r="M49" s="31"/>
      <c r="N49" s="31"/>
      <c r="O49" s="31"/>
      <c r="P49" s="30"/>
      <c r="Q49" s="30"/>
      <c r="R49" s="29"/>
      <c r="S49" s="29"/>
      <c r="T49" s="10"/>
      <c r="U49" s="29"/>
    </row>
    <row r="50" spans="1:21">
      <c r="A50" s="11">
        <v>33</v>
      </c>
      <c r="B50" s="33">
        <v>31121190</v>
      </c>
      <c r="C50" s="32" t="s">
        <v>14</v>
      </c>
      <c r="D50" s="22"/>
      <c r="E50" s="20"/>
      <c r="F50" s="20"/>
      <c r="G50" s="31"/>
      <c r="H50" s="31"/>
      <c r="I50" s="31"/>
      <c r="J50" s="31"/>
      <c r="K50" s="31"/>
      <c r="L50" s="31"/>
      <c r="M50" s="31"/>
      <c r="N50" s="31"/>
      <c r="O50" s="31"/>
      <c r="P50" s="30"/>
      <c r="Q50" s="30"/>
      <c r="R50" s="29"/>
      <c r="S50" s="29"/>
      <c r="T50" s="10"/>
      <c r="U50" s="29"/>
    </row>
    <row r="51" spans="1:21" ht="25.5">
      <c r="A51" s="11"/>
      <c r="B51" s="11"/>
      <c r="C51" s="28" t="s">
        <v>13</v>
      </c>
      <c r="D51" s="28"/>
      <c r="E51" s="8">
        <f>SUM(E31:E39)</f>
        <v>35059</v>
      </c>
      <c r="F51" s="8">
        <f>SUM(F31:F50)</f>
        <v>27998.661950000002</v>
      </c>
      <c r="G51" s="8">
        <f>SUM(G31:G50)</f>
        <v>39187.5</v>
      </c>
      <c r="H51" s="8">
        <f>SUM(H31:H50)</f>
        <v>49192.899999999994</v>
      </c>
      <c r="I51" s="8">
        <f>SUM(I31:I50)</f>
        <v>58469.186979999999</v>
      </c>
      <c r="J51" s="8">
        <f t="shared" ref="J51:U51" si="6">SUM(J30:J50)-J30</f>
        <v>52960.5</v>
      </c>
      <c r="K51" s="8">
        <f t="shared" si="6"/>
        <v>58293.5</v>
      </c>
      <c r="L51" s="8">
        <f t="shared" si="6"/>
        <v>59558.212840000015</v>
      </c>
      <c r="M51" s="8">
        <f t="shared" si="6"/>
        <v>73701</v>
      </c>
      <c r="N51" s="8">
        <f t="shared" si="6"/>
        <v>73701</v>
      </c>
      <c r="O51" s="8">
        <f t="shared" si="6"/>
        <v>23019.390420000003</v>
      </c>
      <c r="P51" s="8">
        <f t="shared" si="6"/>
        <v>0</v>
      </c>
      <c r="Q51" s="8">
        <f t="shared" si="6"/>
        <v>64236.067999999999</v>
      </c>
      <c r="R51" s="8">
        <f t="shared" si="6"/>
        <v>0</v>
      </c>
      <c r="S51" s="8">
        <f t="shared" si="6"/>
        <v>64499.968000000001</v>
      </c>
      <c r="T51" s="8">
        <f t="shared" si="6"/>
        <v>0</v>
      </c>
      <c r="U51" s="8">
        <f t="shared" si="6"/>
        <v>64499.968000000001</v>
      </c>
    </row>
    <row r="52" spans="1:21">
      <c r="A52" s="11"/>
      <c r="B52" s="11"/>
      <c r="C52" s="27" t="s">
        <v>12</v>
      </c>
      <c r="D52" s="27"/>
      <c r="E52" s="24">
        <f t="shared" ref="E52:U52" si="7">E51+E29</f>
        <v>374974</v>
      </c>
      <c r="F52" s="25">
        <f t="shared" si="7"/>
        <v>348274.92894000001</v>
      </c>
      <c r="G52" s="26">
        <f t="shared" si="7"/>
        <v>422659.5</v>
      </c>
      <c r="H52" s="26">
        <f t="shared" si="7"/>
        <v>439114.9</v>
      </c>
      <c r="I52" s="26">
        <f t="shared" si="7"/>
        <v>461266.35842999996</v>
      </c>
      <c r="J52" s="26">
        <f t="shared" si="7"/>
        <v>454838.60000000003</v>
      </c>
      <c r="K52" s="26">
        <f t="shared" si="7"/>
        <v>564317</v>
      </c>
      <c r="L52" s="26">
        <f t="shared" si="7"/>
        <v>617825.75739000004</v>
      </c>
      <c r="M52" s="26">
        <f t="shared" si="7"/>
        <v>622835</v>
      </c>
      <c r="N52" s="26">
        <f t="shared" si="7"/>
        <v>667835</v>
      </c>
      <c r="O52" s="26">
        <f t="shared" si="7"/>
        <v>275447.90758</v>
      </c>
      <c r="P52" s="25">
        <f t="shared" si="7"/>
        <v>568631</v>
      </c>
      <c r="Q52" s="25">
        <f t="shared" si="7"/>
        <v>667736.06799999997</v>
      </c>
      <c r="R52" s="25">
        <f t="shared" si="7"/>
        <v>626285</v>
      </c>
      <c r="S52" s="25">
        <f t="shared" si="7"/>
        <v>670501.96799999999</v>
      </c>
      <c r="T52" s="24">
        <f t="shared" si="7"/>
        <v>710134</v>
      </c>
      <c r="U52" s="24">
        <f t="shared" si="7"/>
        <v>675601.96799999999</v>
      </c>
    </row>
    <row r="53" spans="1:21" ht="13.5">
      <c r="A53" s="11"/>
      <c r="B53" s="11"/>
      <c r="C53" s="23" t="s">
        <v>11</v>
      </c>
      <c r="D53" s="23"/>
      <c r="E53" s="20"/>
      <c r="F53" s="20"/>
      <c r="G53" s="19"/>
      <c r="H53" s="19"/>
      <c r="I53" s="19"/>
      <c r="J53" s="19"/>
      <c r="K53" s="19"/>
      <c r="L53" s="19"/>
      <c r="M53" s="19"/>
      <c r="N53" s="19"/>
      <c r="O53" s="19"/>
      <c r="P53" s="20"/>
      <c r="Q53" s="20"/>
      <c r="R53" s="20"/>
      <c r="S53" s="20"/>
      <c r="T53" s="10"/>
      <c r="U53" s="20"/>
    </row>
    <row r="54" spans="1:21" ht="13.5" customHeight="1">
      <c r="A54" s="11">
        <v>34</v>
      </c>
      <c r="B54" s="11">
        <v>14232400</v>
      </c>
      <c r="C54" s="22" t="s">
        <v>10</v>
      </c>
      <c r="D54" s="22"/>
      <c r="E54" s="20">
        <v>34078</v>
      </c>
      <c r="F54" s="20">
        <v>8778.7540000000008</v>
      </c>
      <c r="G54" s="19">
        <f>33704.9-9695.4</f>
        <v>24009.5</v>
      </c>
      <c r="H54" s="19">
        <v>34009.5</v>
      </c>
      <c r="I54" s="19">
        <v>29692.421999999999</v>
      </c>
      <c r="J54" s="19">
        <v>52329.599999999999</v>
      </c>
      <c r="K54" s="19">
        <v>52329.599999999999</v>
      </c>
      <c r="L54" s="19">
        <v>47288.578999999998</v>
      </c>
      <c r="M54" s="19">
        <v>61397.7</v>
      </c>
      <c r="N54" s="19">
        <v>61397.7</v>
      </c>
      <c r="O54" s="19">
        <v>23161.823</v>
      </c>
      <c r="P54" s="20"/>
      <c r="Q54" s="20">
        <v>61397.7</v>
      </c>
      <c r="R54" s="20"/>
      <c r="S54" s="20">
        <v>55612.800000000003</v>
      </c>
      <c r="T54" s="20"/>
      <c r="U54" s="20">
        <v>55612.800000000003</v>
      </c>
    </row>
    <row r="55" spans="1:21" ht="13.5" customHeight="1">
      <c r="A55" s="11">
        <v>35</v>
      </c>
      <c r="B55" s="11">
        <v>14232900</v>
      </c>
      <c r="C55" s="22" t="s">
        <v>9</v>
      </c>
      <c r="D55" s="22"/>
      <c r="E55" s="20">
        <v>650</v>
      </c>
      <c r="F55" s="20">
        <v>650</v>
      </c>
      <c r="G55" s="19">
        <v>650</v>
      </c>
      <c r="H55" s="19">
        <v>1000</v>
      </c>
      <c r="I55" s="19">
        <v>1141.508</v>
      </c>
      <c r="J55" s="19">
        <v>1100</v>
      </c>
      <c r="K55" s="19">
        <v>1100</v>
      </c>
      <c r="L55" s="19">
        <v>1532.35598</v>
      </c>
      <c r="M55" s="19">
        <v>2000</v>
      </c>
      <c r="N55" s="19">
        <v>2000</v>
      </c>
      <c r="O55" s="19">
        <v>473.53039999999999</v>
      </c>
      <c r="P55" s="18"/>
      <c r="Q55" s="18">
        <v>2000</v>
      </c>
      <c r="R55" s="18"/>
      <c r="S55" s="18">
        <v>1250</v>
      </c>
      <c r="T55" s="18"/>
      <c r="U55" s="18">
        <v>1300</v>
      </c>
    </row>
    <row r="56" spans="1:21" ht="13.5" customHeight="1">
      <c r="A56" s="11">
        <v>36</v>
      </c>
      <c r="B56" s="11">
        <v>14236900</v>
      </c>
      <c r="C56" s="22" t="s">
        <v>8</v>
      </c>
      <c r="D56" s="22"/>
      <c r="E56" s="20"/>
      <c r="F56" s="20">
        <v>-9.4021000000000008</v>
      </c>
      <c r="G56" s="19"/>
      <c r="H56" s="19"/>
      <c r="I56" s="19"/>
      <c r="J56" s="19"/>
      <c r="K56" s="19"/>
      <c r="L56" s="19"/>
      <c r="M56" s="19"/>
      <c r="N56" s="19"/>
      <c r="O56" s="19" t="s">
        <v>7</v>
      </c>
      <c r="P56" s="18"/>
      <c r="Q56" s="18"/>
      <c r="R56" s="18"/>
      <c r="S56" s="18"/>
      <c r="T56" s="18"/>
      <c r="U56" s="18"/>
    </row>
    <row r="57" spans="1:21" ht="15.75" customHeight="1">
      <c r="A57" s="11">
        <v>37</v>
      </c>
      <c r="B57" s="11">
        <v>14238900</v>
      </c>
      <c r="C57" s="22" t="s">
        <v>6</v>
      </c>
      <c r="D57" s="22"/>
      <c r="E57" s="20">
        <v>47872</v>
      </c>
      <c r="F57" s="20">
        <v>38952.909740000003</v>
      </c>
      <c r="G57" s="19">
        <f>10287.6-278.2+700+157+38000+247.1+32000</f>
        <v>81113.5</v>
      </c>
      <c r="H57" s="19">
        <v>51076.6</v>
      </c>
      <c r="I57" s="19">
        <v>51108.462</v>
      </c>
      <c r="J57" s="19">
        <v>55938.9</v>
      </c>
      <c r="K57" s="19">
        <v>55938.9</v>
      </c>
      <c r="L57" s="19">
        <v>54438.173540000003</v>
      </c>
      <c r="M57" s="19">
        <v>90368.1</v>
      </c>
      <c r="N57" s="19">
        <v>88946.3</v>
      </c>
      <c r="O57" s="19">
        <v>26528.52333</v>
      </c>
      <c r="P57" s="18"/>
      <c r="Q57" s="18">
        <v>83540.600000000006</v>
      </c>
      <c r="R57" s="18"/>
      <c r="S57" s="18">
        <v>91879.7</v>
      </c>
      <c r="T57" s="18"/>
      <c r="U57" s="18">
        <v>92394.7</v>
      </c>
    </row>
    <row r="58" spans="1:21">
      <c r="A58" s="11">
        <v>38</v>
      </c>
      <c r="B58" s="11">
        <v>14411100</v>
      </c>
      <c r="C58" s="21" t="s">
        <v>5</v>
      </c>
      <c r="D58" s="21"/>
      <c r="E58" s="20"/>
      <c r="F58" s="20">
        <v>3581.1924399999998</v>
      </c>
      <c r="G58" s="19">
        <v>100</v>
      </c>
      <c r="H58" s="19">
        <v>560.79999999999995</v>
      </c>
      <c r="I58" s="19">
        <v>358.70100000000002</v>
      </c>
      <c r="J58" s="19">
        <v>200</v>
      </c>
      <c r="K58" s="19">
        <v>200</v>
      </c>
      <c r="L58" s="19"/>
      <c r="M58" s="19">
        <v>100</v>
      </c>
      <c r="N58" s="19">
        <v>100</v>
      </c>
      <c r="O58" s="19"/>
      <c r="P58" s="18"/>
      <c r="Q58" s="18">
        <v>100</v>
      </c>
      <c r="R58" s="18"/>
      <c r="S58" s="18"/>
      <c r="T58" s="18"/>
      <c r="U58" s="18"/>
    </row>
    <row r="59" spans="1:21">
      <c r="A59" s="11"/>
      <c r="B59" s="10"/>
      <c r="C59" s="17" t="s">
        <v>4</v>
      </c>
      <c r="D59" s="17"/>
      <c r="E59" s="8">
        <f t="shared" ref="E59:U59" si="8">SUM(E54:E58)</f>
        <v>82600</v>
      </c>
      <c r="F59" s="8">
        <f t="shared" si="8"/>
        <v>51953.454080000003</v>
      </c>
      <c r="G59" s="16">
        <f t="shared" si="8"/>
        <v>105873</v>
      </c>
      <c r="H59" s="16">
        <f t="shared" si="8"/>
        <v>86646.900000000009</v>
      </c>
      <c r="I59" s="16">
        <f t="shared" si="8"/>
        <v>82301.092999999993</v>
      </c>
      <c r="J59" s="16">
        <f t="shared" si="8"/>
        <v>109568.5</v>
      </c>
      <c r="K59" s="16">
        <f t="shared" si="8"/>
        <v>109568.5</v>
      </c>
      <c r="L59" s="16">
        <f t="shared" si="8"/>
        <v>103259.10852000001</v>
      </c>
      <c r="M59" s="16">
        <f t="shared" si="8"/>
        <v>153865.79999999999</v>
      </c>
      <c r="N59" s="16">
        <f t="shared" si="8"/>
        <v>152444</v>
      </c>
      <c r="O59" s="16">
        <f t="shared" si="8"/>
        <v>50163.876730000004</v>
      </c>
      <c r="P59" s="8">
        <f t="shared" si="8"/>
        <v>0</v>
      </c>
      <c r="Q59" s="8">
        <f t="shared" si="8"/>
        <v>147038.29999999999</v>
      </c>
      <c r="R59" s="8">
        <f t="shared" si="8"/>
        <v>0</v>
      </c>
      <c r="S59" s="8">
        <f t="shared" si="8"/>
        <v>148742.5</v>
      </c>
      <c r="T59" s="8">
        <f t="shared" si="8"/>
        <v>0</v>
      </c>
      <c r="U59" s="8">
        <f t="shared" si="8"/>
        <v>149307.5</v>
      </c>
    </row>
    <row r="60" spans="1:21">
      <c r="A60" s="11">
        <v>39</v>
      </c>
      <c r="B60" s="10"/>
      <c r="C60" s="15" t="s">
        <v>3</v>
      </c>
      <c r="D60" s="14"/>
      <c r="E60" s="12"/>
      <c r="F60" s="12">
        <v>2222.3000000000002</v>
      </c>
      <c r="G60" s="13"/>
      <c r="H60" s="13">
        <v>5000</v>
      </c>
      <c r="I60" s="13">
        <v>5523</v>
      </c>
      <c r="J60" s="13"/>
      <c r="K60" s="13"/>
      <c r="L60" s="13">
        <f>14219.8-711.4</f>
        <v>13508.4</v>
      </c>
      <c r="M60" s="13"/>
      <c r="N60" s="13"/>
      <c r="O60" s="13">
        <v>117691.4</v>
      </c>
      <c r="P60" s="12"/>
      <c r="Q60" s="12"/>
      <c r="R60" s="12"/>
      <c r="S60" s="12"/>
      <c r="T60" s="12"/>
      <c r="U60" s="12"/>
    </row>
    <row r="61" spans="1:21">
      <c r="A61" s="11"/>
      <c r="B61" s="10"/>
      <c r="C61" s="9" t="s">
        <v>2</v>
      </c>
      <c r="D61" s="9"/>
      <c r="E61" s="8">
        <f>E59+E60+E52</f>
        <v>457574</v>
      </c>
      <c r="F61" s="8">
        <f t="shared" ref="F61:O61" si="9">F59+F52+F60</f>
        <v>402450.68302</v>
      </c>
      <c r="G61" s="8">
        <f t="shared" si="9"/>
        <v>528532.5</v>
      </c>
      <c r="H61" s="8">
        <f t="shared" si="9"/>
        <v>530761.80000000005</v>
      </c>
      <c r="I61" s="8">
        <f t="shared" si="9"/>
        <v>549090.4514299999</v>
      </c>
      <c r="J61" s="8">
        <f t="shared" si="9"/>
        <v>564407.10000000009</v>
      </c>
      <c r="K61" s="8">
        <f t="shared" si="9"/>
        <v>673885.5</v>
      </c>
      <c r="L61" s="8">
        <f t="shared" si="9"/>
        <v>734593.26591000007</v>
      </c>
      <c r="M61" s="8">
        <f t="shared" si="9"/>
        <v>776700.8</v>
      </c>
      <c r="N61" s="8">
        <f t="shared" si="9"/>
        <v>820279</v>
      </c>
      <c r="O61" s="8">
        <f t="shared" si="9"/>
        <v>443303.18431000004</v>
      </c>
      <c r="P61" s="8">
        <f t="shared" ref="P61:U61" si="10">P59+P52</f>
        <v>568631</v>
      </c>
      <c r="Q61" s="8">
        <f t="shared" si="10"/>
        <v>814774.36800000002</v>
      </c>
      <c r="R61" s="8">
        <f t="shared" si="10"/>
        <v>626285</v>
      </c>
      <c r="S61" s="8">
        <f t="shared" si="10"/>
        <v>819244.46799999999</v>
      </c>
      <c r="T61" s="8">
        <f t="shared" si="10"/>
        <v>710134</v>
      </c>
      <c r="U61" s="8">
        <f t="shared" si="10"/>
        <v>824909.46799999999</v>
      </c>
    </row>
    <row r="62" spans="1:21">
      <c r="L62" s="7"/>
    </row>
    <row r="63" spans="1:21" ht="18.75">
      <c r="C63" s="3" t="s">
        <v>1</v>
      </c>
      <c r="D63" s="4"/>
      <c r="E63" s="4"/>
      <c r="F63" s="6"/>
      <c r="G63" s="5"/>
      <c r="H63" s="5"/>
      <c r="I63" s="5"/>
      <c r="J63" s="5"/>
      <c r="K63" s="5"/>
      <c r="L63" s="5"/>
      <c r="M63" s="5"/>
      <c r="N63" s="5"/>
      <c r="O63" s="5"/>
      <c r="P63" s="4"/>
      <c r="Q63" s="3" t="s">
        <v>0</v>
      </c>
    </row>
  </sheetData>
  <mergeCells count="24">
    <mergeCell ref="T8:U8"/>
    <mergeCell ref="L8:L9"/>
    <mergeCell ref="M8:M9"/>
    <mergeCell ref="S1:U1"/>
    <mergeCell ref="S2:U2"/>
    <mergeCell ref="S3:U3"/>
    <mergeCell ref="S4:U4"/>
    <mergeCell ref="S5:U5"/>
    <mergeCell ref="N8:N9"/>
    <mergeCell ref="P10:Q10"/>
    <mergeCell ref="R10:S10"/>
    <mergeCell ref="T10:U10"/>
    <mergeCell ref="A6:S6"/>
    <mergeCell ref="C8:C9"/>
    <mergeCell ref="D8:D9"/>
    <mergeCell ref="G8:G9"/>
    <mergeCell ref="I8:I9"/>
    <mergeCell ref="J8:J9"/>
    <mergeCell ref="K8:K9"/>
    <mergeCell ref="B8:B9"/>
    <mergeCell ref="A8:A9"/>
    <mergeCell ref="O8:O9"/>
    <mergeCell ref="P8:Q8"/>
    <mergeCell ref="R8:S8"/>
  </mergeCells>
  <pageMargins left="0.23622047244094491" right="0.23622047244094491" top="0" bottom="0" header="0" footer="0"/>
  <pageSetup paperSize="9" scale="60" orientation="landscape" verticalDpi="0" r:id="rId1"/>
  <rowBreaks count="1" manualBreakCount="1">
    <brk id="63" max="2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4446"/>
  <sheetViews>
    <sheetView view="pageBreakPreview" zoomScale="90" zoomScaleNormal="70" zoomScaleSheetLayoutView="90" workbookViewId="0">
      <pane ySplit="12" topLeftCell="A34" activePane="bottomLeft" state="frozen"/>
      <selection pane="bottomLeft" activeCell="Z10" sqref="Z10:AA10"/>
    </sheetView>
  </sheetViews>
  <sheetFormatPr defaultRowHeight="12.75" outlineLevelRow="1"/>
  <cols>
    <col min="1" max="1" width="4.42578125" style="63" customWidth="1"/>
    <col min="2" max="2" width="30.42578125" style="64" customWidth="1"/>
    <col min="3" max="3" width="10.42578125" style="64" customWidth="1"/>
    <col min="4" max="4" width="13.42578125" style="64" customWidth="1"/>
    <col min="5" max="5" width="8.85546875" style="64" bestFit="1" customWidth="1"/>
    <col min="6" max="6" width="9.85546875" style="64" bestFit="1" customWidth="1"/>
    <col min="7" max="7" width="10.28515625" style="64" customWidth="1"/>
    <col min="8" max="8" width="9.140625" style="64" customWidth="1"/>
    <col min="9" max="9" width="9.28515625" style="64" customWidth="1"/>
    <col min="10" max="10" width="9" style="65" customWidth="1"/>
    <col min="11" max="11" width="8.85546875" style="65" customWidth="1"/>
    <col min="12" max="12" width="9.140625" style="64" customWidth="1"/>
    <col min="13" max="13" width="8.7109375" style="64" customWidth="1"/>
    <col min="14" max="14" width="8.7109375" style="225" customWidth="1"/>
    <col min="15" max="15" width="8.85546875" style="226" customWidth="1"/>
    <col min="16" max="16" width="0.28515625" style="67" hidden="1" customWidth="1"/>
    <col min="17" max="17" width="8.5703125" style="67" hidden="1" customWidth="1"/>
    <col min="18" max="21" width="8.85546875" style="64" bestFit="1" customWidth="1"/>
    <col min="22" max="22" width="8.5703125" style="64" hidden="1" customWidth="1"/>
    <col min="23" max="23" width="8.7109375" style="64" hidden="1" customWidth="1"/>
    <col min="24" max="24" width="8.42578125" style="64" customWidth="1"/>
    <col min="25" max="25" width="12" style="64" customWidth="1"/>
    <col min="26" max="28" width="10.85546875" style="64" bestFit="1" customWidth="1"/>
    <col min="29" max="29" width="12.140625" style="64" customWidth="1"/>
    <col min="30" max="256" width="9.140625" style="64"/>
    <col min="257" max="257" width="4.42578125" style="64" customWidth="1"/>
    <col min="258" max="258" width="30.42578125" style="64" customWidth="1"/>
    <col min="259" max="259" width="10.42578125" style="64" customWidth="1"/>
    <col min="260" max="260" width="13.42578125" style="64" customWidth="1"/>
    <col min="261" max="261" width="8.85546875" style="64" bestFit="1" customWidth="1"/>
    <col min="262" max="262" width="9.85546875" style="64" bestFit="1" customWidth="1"/>
    <col min="263" max="263" width="10.28515625" style="64" customWidth="1"/>
    <col min="264" max="264" width="9.140625" style="64"/>
    <col min="265" max="265" width="9.28515625" style="64" customWidth="1"/>
    <col min="266" max="266" width="9" style="64" customWidth="1"/>
    <col min="267" max="267" width="8.85546875" style="64" customWidth="1"/>
    <col min="268" max="268" width="9.140625" style="64"/>
    <col min="269" max="270" width="8.7109375" style="64" customWidth="1"/>
    <col min="271" max="271" width="8.85546875" style="64" customWidth="1"/>
    <col min="272" max="273" width="0" style="64" hidden="1" customWidth="1"/>
    <col min="274" max="277" width="8.85546875" style="64" bestFit="1" customWidth="1"/>
    <col min="278" max="279" width="0" style="64" hidden="1" customWidth="1"/>
    <col min="280" max="280" width="8.42578125" style="64" customWidth="1"/>
    <col min="281" max="281" width="12" style="64" customWidth="1"/>
    <col min="282" max="284" width="10.85546875" style="64" bestFit="1" customWidth="1"/>
    <col min="285" max="285" width="12.140625" style="64" customWidth="1"/>
    <col min="286" max="512" width="9.140625" style="64"/>
    <col min="513" max="513" width="4.42578125" style="64" customWidth="1"/>
    <col min="514" max="514" width="30.42578125" style="64" customWidth="1"/>
    <col min="515" max="515" width="10.42578125" style="64" customWidth="1"/>
    <col min="516" max="516" width="13.42578125" style="64" customWidth="1"/>
    <col min="517" max="517" width="8.85546875" style="64" bestFit="1" customWidth="1"/>
    <col min="518" max="518" width="9.85546875" style="64" bestFit="1" customWidth="1"/>
    <col min="519" max="519" width="10.28515625" style="64" customWidth="1"/>
    <col min="520" max="520" width="9.140625" style="64"/>
    <col min="521" max="521" width="9.28515625" style="64" customWidth="1"/>
    <col min="522" max="522" width="9" style="64" customWidth="1"/>
    <col min="523" max="523" width="8.85546875" style="64" customWidth="1"/>
    <col min="524" max="524" width="9.140625" style="64"/>
    <col min="525" max="526" width="8.7109375" style="64" customWidth="1"/>
    <col min="527" max="527" width="8.85546875" style="64" customWidth="1"/>
    <col min="528" max="529" width="0" style="64" hidden="1" customWidth="1"/>
    <col min="530" max="533" width="8.85546875" style="64" bestFit="1" customWidth="1"/>
    <col min="534" max="535" width="0" style="64" hidden="1" customWidth="1"/>
    <col min="536" max="536" width="8.42578125" style="64" customWidth="1"/>
    <col min="537" max="537" width="12" style="64" customWidth="1"/>
    <col min="538" max="540" width="10.85546875" style="64" bestFit="1" customWidth="1"/>
    <col min="541" max="541" width="12.140625" style="64" customWidth="1"/>
    <col min="542" max="768" width="9.140625" style="64"/>
    <col min="769" max="769" width="4.42578125" style="64" customWidth="1"/>
    <col min="770" max="770" width="30.42578125" style="64" customWidth="1"/>
    <col min="771" max="771" width="10.42578125" style="64" customWidth="1"/>
    <col min="772" max="772" width="13.42578125" style="64" customWidth="1"/>
    <col min="773" max="773" width="8.85546875" style="64" bestFit="1" customWidth="1"/>
    <col min="774" max="774" width="9.85546875" style="64" bestFit="1" customWidth="1"/>
    <col min="775" max="775" width="10.28515625" style="64" customWidth="1"/>
    <col min="776" max="776" width="9.140625" style="64"/>
    <col min="777" max="777" width="9.28515625" style="64" customWidth="1"/>
    <col min="778" max="778" width="9" style="64" customWidth="1"/>
    <col min="779" max="779" width="8.85546875" style="64" customWidth="1"/>
    <col min="780" max="780" width="9.140625" style="64"/>
    <col min="781" max="782" width="8.7109375" style="64" customWidth="1"/>
    <col min="783" max="783" width="8.85546875" style="64" customWidth="1"/>
    <col min="784" max="785" width="0" style="64" hidden="1" customWidth="1"/>
    <col min="786" max="789" width="8.85546875" style="64" bestFit="1" customWidth="1"/>
    <col min="790" max="791" width="0" style="64" hidden="1" customWidth="1"/>
    <col min="792" max="792" width="8.42578125" style="64" customWidth="1"/>
    <col min="793" max="793" width="12" style="64" customWidth="1"/>
    <col min="794" max="796" width="10.85546875" style="64" bestFit="1" customWidth="1"/>
    <col min="797" max="797" width="12.140625" style="64" customWidth="1"/>
    <col min="798" max="1024" width="9.140625" style="64"/>
    <col min="1025" max="1025" width="4.42578125" style="64" customWidth="1"/>
    <col min="1026" max="1026" width="30.42578125" style="64" customWidth="1"/>
    <col min="1027" max="1027" width="10.42578125" style="64" customWidth="1"/>
    <col min="1028" max="1028" width="13.42578125" style="64" customWidth="1"/>
    <col min="1029" max="1029" width="8.85546875" style="64" bestFit="1" customWidth="1"/>
    <col min="1030" max="1030" width="9.85546875" style="64" bestFit="1" customWidth="1"/>
    <col min="1031" max="1031" width="10.28515625" style="64" customWidth="1"/>
    <col min="1032" max="1032" width="9.140625" style="64"/>
    <col min="1033" max="1033" width="9.28515625" style="64" customWidth="1"/>
    <col min="1034" max="1034" width="9" style="64" customWidth="1"/>
    <col min="1035" max="1035" width="8.85546875" style="64" customWidth="1"/>
    <col min="1036" max="1036" width="9.140625" style="64"/>
    <col min="1037" max="1038" width="8.7109375" style="64" customWidth="1"/>
    <col min="1039" max="1039" width="8.85546875" style="64" customWidth="1"/>
    <col min="1040" max="1041" width="0" style="64" hidden="1" customWidth="1"/>
    <col min="1042" max="1045" width="8.85546875" style="64" bestFit="1" customWidth="1"/>
    <col min="1046" max="1047" width="0" style="64" hidden="1" customWidth="1"/>
    <col min="1048" max="1048" width="8.42578125" style="64" customWidth="1"/>
    <col min="1049" max="1049" width="12" style="64" customWidth="1"/>
    <col min="1050" max="1052" width="10.85546875" style="64" bestFit="1" customWidth="1"/>
    <col min="1053" max="1053" width="12.140625" style="64" customWidth="1"/>
    <col min="1054" max="1280" width="9.140625" style="64"/>
    <col min="1281" max="1281" width="4.42578125" style="64" customWidth="1"/>
    <col min="1282" max="1282" width="30.42578125" style="64" customWidth="1"/>
    <col min="1283" max="1283" width="10.42578125" style="64" customWidth="1"/>
    <col min="1284" max="1284" width="13.42578125" style="64" customWidth="1"/>
    <col min="1285" max="1285" width="8.85546875" style="64" bestFit="1" customWidth="1"/>
    <col min="1286" max="1286" width="9.85546875" style="64" bestFit="1" customWidth="1"/>
    <col min="1287" max="1287" width="10.28515625" style="64" customWidth="1"/>
    <col min="1288" max="1288" width="9.140625" style="64"/>
    <col min="1289" max="1289" width="9.28515625" style="64" customWidth="1"/>
    <col min="1290" max="1290" width="9" style="64" customWidth="1"/>
    <col min="1291" max="1291" width="8.85546875" style="64" customWidth="1"/>
    <col min="1292" max="1292" width="9.140625" style="64"/>
    <col min="1293" max="1294" width="8.7109375" style="64" customWidth="1"/>
    <col min="1295" max="1295" width="8.85546875" style="64" customWidth="1"/>
    <col min="1296" max="1297" width="0" style="64" hidden="1" customWidth="1"/>
    <col min="1298" max="1301" width="8.85546875" style="64" bestFit="1" customWidth="1"/>
    <col min="1302" max="1303" width="0" style="64" hidden="1" customWidth="1"/>
    <col min="1304" max="1304" width="8.42578125" style="64" customWidth="1"/>
    <col min="1305" max="1305" width="12" style="64" customWidth="1"/>
    <col min="1306" max="1308" width="10.85546875" style="64" bestFit="1" customWidth="1"/>
    <col min="1309" max="1309" width="12.140625" style="64" customWidth="1"/>
    <col min="1310" max="1536" width="9.140625" style="64"/>
    <col min="1537" max="1537" width="4.42578125" style="64" customWidth="1"/>
    <col min="1538" max="1538" width="30.42578125" style="64" customWidth="1"/>
    <col min="1539" max="1539" width="10.42578125" style="64" customWidth="1"/>
    <col min="1540" max="1540" width="13.42578125" style="64" customWidth="1"/>
    <col min="1541" max="1541" width="8.85546875" style="64" bestFit="1" customWidth="1"/>
    <col min="1542" max="1542" width="9.85546875" style="64" bestFit="1" customWidth="1"/>
    <col min="1543" max="1543" width="10.28515625" style="64" customWidth="1"/>
    <col min="1544" max="1544" width="9.140625" style="64"/>
    <col min="1545" max="1545" width="9.28515625" style="64" customWidth="1"/>
    <col min="1546" max="1546" width="9" style="64" customWidth="1"/>
    <col min="1547" max="1547" width="8.85546875" style="64" customWidth="1"/>
    <col min="1548" max="1548" width="9.140625" style="64"/>
    <col min="1549" max="1550" width="8.7109375" style="64" customWidth="1"/>
    <col min="1551" max="1551" width="8.85546875" style="64" customWidth="1"/>
    <col min="1552" max="1553" width="0" style="64" hidden="1" customWidth="1"/>
    <col min="1554" max="1557" width="8.85546875" style="64" bestFit="1" customWidth="1"/>
    <col min="1558" max="1559" width="0" style="64" hidden="1" customWidth="1"/>
    <col min="1560" max="1560" width="8.42578125" style="64" customWidth="1"/>
    <col min="1561" max="1561" width="12" style="64" customWidth="1"/>
    <col min="1562" max="1564" width="10.85546875" style="64" bestFit="1" customWidth="1"/>
    <col min="1565" max="1565" width="12.140625" style="64" customWidth="1"/>
    <col min="1566" max="1792" width="9.140625" style="64"/>
    <col min="1793" max="1793" width="4.42578125" style="64" customWidth="1"/>
    <col min="1794" max="1794" width="30.42578125" style="64" customWidth="1"/>
    <col min="1795" max="1795" width="10.42578125" style="64" customWidth="1"/>
    <col min="1796" max="1796" width="13.42578125" style="64" customWidth="1"/>
    <col min="1797" max="1797" width="8.85546875" style="64" bestFit="1" customWidth="1"/>
    <col min="1798" max="1798" width="9.85546875" style="64" bestFit="1" customWidth="1"/>
    <col min="1799" max="1799" width="10.28515625" style="64" customWidth="1"/>
    <col min="1800" max="1800" width="9.140625" style="64"/>
    <col min="1801" max="1801" width="9.28515625" style="64" customWidth="1"/>
    <col min="1802" max="1802" width="9" style="64" customWidth="1"/>
    <col min="1803" max="1803" width="8.85546875" style="64" customWidth="1"/>
    <col min="1804" max="1804" width="9.140625" style="64"/>
    <col min="1805" max="1806" width="8.7109375" style="64" customWidth="1"/>
    <col min="1807" max="1807" width="8.85546875" style="64" customWidth="1"/>
    <col min="1808" max="1809" width="0" style="64" hidden="1" customWidth="1"/>
    <col min="1810" max="1813" width="8.85546875" style="64" bestFit="1" customWidth="1"/>
    <col min="1814" max="1815" width="0" style="64" hidden="1" customWidth="1"/>
    <col min="1816" max="1816" width="8.42578125" style="64" customWidth="1"/>
    <col min="1817" max="1817" width="12" style="64" customWidth="1"/>
    <col min="1818" max="1820" width="10.85546875" style="64" bestFit="1" customWidth="1"/>
    <col min="1821" max="1821" width="12.140625" style="64" customWidth="1"/>
    <col min="1822" max="2048" width="9.140625" style="64"/>
    <col min="2049" max="2049" width="4.42578125" style="64" customWidth="1"/>
    <col min="2050" max="2050" width="30.42578125" style="64" customWidth="1"/>
    <col min="2051" max="2051" width="10.42578125" style="64" customWidth="1"/>
    <col min="2052" max="2052" width="13.42578125" style="64" customWidth="1"/>
    <col min="2053" max="2053" width="8.85546875" style="64" bestFit="1" customWidth="1"/>
    <col min="2054" max="2054" width="9.85546875" style="64" bestFit="1" customWidth="1"/>
    <col min="2055" max="2055" width="10.28515625" style="64" customWidth="1"/>
    <col min="2056" max="2056" width="9.140625" style="64"/>
    <col min="2057" max="2057" width="9.28515625" style="64" customWidth="1"/>
    <col min="2058" max="2058" width="9" style="64" customWidth="1"/>
    <col min="2059" max="2059" width="8.85546875" style="64" customWidth="1"/>
    <col min="2060" max="2060" width="9.140625" style="64"/>
    <col min="2061" max="2062" width="8.7109375" style="64" customWidth="1"/>
    <col min="2063" max="2063" width="8.85546875" style="64" customWidth="1"/>
    <col min="2064" max="2065" width="0" style="64" hidden="1" customWidth="1"/>
    <col min="2066" max="2069" width="8.85546875" style="64" bestFit="1" customWidth="1"/>
    <col min="2070" max="2071" width="0" style="64" hidden="1" customWidth="1"/>
    <col min="2072" max="2072" width="8.42578125" style="64" customWidth="1"/>
    <col min="2073" max="2073" width="12" style="64" customWidth="1"/>
    <col min="2074" max="2076" width="10.85546875" style="64" bestFit="1" customWidth="1"/>
    <col min="2077" max="2077" width="12.140625" style="64" customWidth="1"/>
    <col min="2078" max="2304" width="9.140625" style="64"/>
    <col min="2305" max="2305" width="4.42578125" style="64" customWidth="1"/>
    <col min="2306" max="2306" width="30.42578125" style="64" customWidth="1"/>
    <col min="2307" max="2307" width="10.42578125" style="64" customWidth="1"/>
    <col min="2308" max="2308" width="13.42578125" style="64" customWidth="1"/>
    <col min="2309" max="2309" width="8.85546875" style="64" bestFit="1" customWidth="1"/>
    <col min="2310" max="2310" width="9.85546875" style="64" bestFit="1" customWidth="1"/>
    <col min="2311" max="2311" width="10.28515625" style="64" customWidth="1"/>
    <col min="2312" max="2312" width="9.140625" style="64"/>
    <col min="2313" max="2313" width="9.28515625" style="64" customWidth="1"/>
    <col min="2314" max="2314" width="9" style="64" customWidth="1"/>
    <col min="2315" max="2315" width="8.85546875" style="64" customWidth="1"/>
    <col min="2316" max="2316" width="9.140625" style="64"/>
    <col min="2317" max="2318" width="8.7109375" style="64" customWidth="1"/>
    <col min="2319" max="2319" width="8.85546875" style="64" customWidth="1"/>
    <col min="2320" max="2321" width="0" style="64" hidden="1" customWidth="1"/>
    <col min="2322" max="2325" width="8.85546875" style="64" bestFit="1" customWidth="1"/>
    <col min="2326" max="2327" width="0" style="64" hidden="1" customWidth="1"/>
    <col min="2328" max="2328" width="8.42578125" style="64" customWidth="1"/>
    <col min="2329" max="2329" width="12" style="64" customWidth="1"/>
    <col min="2330" max="2332" width="10.85546875" style="64" bestFit="1" customWidth="1"/>
    <col min="2333" max="2333" width="12.140625" style="64" customWidth="1"/>
    <col min="2334" max="2560" width="9.140625" style="64"/>
    <col min="2561" max="2561" width="4.42578125" style="64" customWidth="1"/>
    <col min="2562" max="2562" width="30.42578125" style="64" customWidth="1"/>
    <col min="2563" max="2563" width="10.42578125" style="64" customWidth="1"/>
    <col min="2564" max="2564" width="13.42578125" style="64" customWidth="1"/>
    <col min="2565" max="2565" width="8.85546875" style="64" bestFit="1" customWidth="1"/>
    <col min="2566" max="2566" width="9.85546875" style="64" bestFit="1" customWidth="1"/>
    <col min="2567" max="2567" width="10.28515625" style="64" customWidth="1"/>
    <col min="2568" max="2568" width="9.140625" style="64"/>
    <col min="2569" max="2569" width="9.28515625" style="64" customWidth="1"/>
    <col min="2570" max="2570" width="9" style="64" customWidth="1"/>
    <col min="2571" max="2571" width="8.85546875" style="64" customWidth="1"/>
    <col min="2572" max="2572" width="9.140625" style="64"/>
    <col min="2573" max="2574" width="8.7109375" style="64" customWidth="1"/>
    <col min="2575" max="2575" width="8.85546875" style="64" customWidth="1"/>
    <col min="2576" max="2577" width="0" style="64" hidden="1" customWidth="1"/>
    <col min="2578" max="2581" width="8.85546875" style="64" bestFit="1" customWidth="1"/>
    <col min="2582" max="2583" width="0" style="64" hidden="1" customWidth="1"/>
    <col min="2584" max="2584" width="8.42578125" style="64" customWidth="1"/>
    <col min="2585" max="2585" width="12" style="64" customWidth="1"/>
    <col min="2586" max="2588" width="10.85546875" style="64" bestFit="1" customWidth="1"/>
    <col min="2589" max="2589" width="12.140625" style="64" customWidth="1"/>
    <col min="2590" max="2816" width="9.140625" style="64"/>
    <col min="2817" max="2817" width="4.42578125" style="64" customWidth="1"/>
    <col min="2818" max="2818" width="30.42578125" style="64" customWidth="1"/>
    <col min="2819" max="2819" width="10.42578125" style="64" customWidth="1"/>
    <col min="2820" max="2820" width="13.42578125" style="64" customWidth="1"/>
    <col min="2821" max="2821" width="8.85546875" style="64" bestFit="1" customWidth="1"/>
    <col min="2822" max="2822" width="9.85546875" style="64" bestFit="1" customWidth="1"/>
    <col min="2823" max="2823" width="10.28515625" style="64" customWidth="1"/>
    <col min="2824" max="2824" width="9.140625" style="64"/>
    <col min="2825" max="2825" width="9.28515625" style="64" customWidth="1"/>
    <col min="2826" max="2826" width="9" style="64" customWidth="1"/>
    <col min="2827" max="2827" width="8.85546875" style="64" customWidth="1"/>
    <col min="2828" max="2828" width="9.140625" style="64"/>
    <col min="2829" max="2830" width="8.7109375" style="64" customWidth="1"/>
    <col min="2831" max="2831" width="8.85546875" style="64" customWidth="1"/>
    <col min="2832" max="2833" width="0" style="64" hidden="1" customWidth="1"/>
    <col min="2834" max="2837" width="8.85546875" style="64" bestFit="1" customWidth="1"/>
    <col min="2838" max="2839" width="0" style="64" hidden="1" customWidth="1"/>
    <col min="2840" max="2840" width="8.42578125" style="64" customWidth="1"/>
    <col min="2841" max="2841" width="12" style="64" customWidth="1"/>
    <col min="2842" max="2844" width="10.85546875" style="64" bestFit="1" customWidth="1"/>
    <col min="2845" max="2845" width="12.140625" style="64" customWidth="1"/>
    <col min="2846" max="3072" width="9.140625" style="64"/>
    <col min="3073" max="3073" width="4.42578125" style="64" customWidth="1"/>
    <col min="3074" max="3074" width="30.42578125" style="64" customWidth="1"/>
    <col min="3075" max="3075" width="10.42578125" style="64" customWidth="1"/>
    <col min="3076" max="3076" width="13.42578125" style="64" customWidth="1"/>
    <col min="3077" max="3077" width="8.85546875" style="64" bestFit="1" customWidth="1"/>
    <col min="3078" max="3078" width="9.85546875" style="64" bestFit="1" customWidth="1"/>
    <col min="3079" max="3079" width="10.28515625" style="64" customWidth="1"/>
    <col min="3080" max="3080" width="9.140625" style="64"/>
    <col min="3081" max="3081" width="9.28515625" style="64" customWidth="1"/>
    <col min="3082" max="3082" width="9" style="64" customWidth="1"/>
    <col min="3083" max="3083" width="8.85546875" style="64" customWidth="1"/>
    <col min="3084" max="3084" width="9.140625" style="64"/>
    <col min="3085" max="3086" width="8.7109375" style="64" customWidth="1"/>
    <col min="3087" max="3087" width="8.85546875" style="64" customWidth="1"/>
    <col min="3088" max="3089" width="0" style="64" hidden="1" customWidth="1"/>
    <col min="3090" max="3093" width="8.85546875" style="64" bestFit="1" customWidth="1"/>
    <col min="3094" max="3095" width="0" style="64" hidden="1" customWidth="1"/>
    <col min="3096" max="3096" width="8.42578125" style="64" customWidth="1"/>
    <col min="3097" max="3097" width="12" style="64" customWidth="1"/>
    <col min="3098" max="3100" width="10.85546875" style="64" bestFit="1" customWidth="1"/>
    <col min="3101" max="3101" width="12.140625" style="64" customWidth="1"/>
    <col min="3102" max="3328" width="9.140625" style="64"/>
    <col min="3329" max="3329" width="4.42578125" style="64" customWidth="1"/>
    <col min="3330" max="3330" width="30.42578125" style="64" customWidth="1"/>
    <col min="3331" max="3331" width="10.42578125" style="64" customWidth="1"/>
    <col min="3332" max="3332" width="13.42578125" style="64" customWidth="1"/>
    <col min="3333" max="3333" width="8.85546875" style="64" bestFit="1" customWidth="1"/>
    <col min="3334" max="3334" width="9.85546875" style="64" bestFit="1" customWidth="1"/>
    <col min="3335" max="3335" width="10.28515625" style="64" customWidth="1"/>
    <col min="3336" max="3336" width="9.140625" style="64"/>
    <col min="3337" max="3337" width="9.28515625" style="64" customWidth="1"/>
    <col min="3338" max="3338" width="9" style="64" customWidth="1"/>
    <col min="3339" max="3339" width="8.85546875" style="64" customWidth="1"/>
    <col min="3340" max="3340" width="9.140625" style="64"/>
    <col min="3341" max="3342" width="8.7109375" style="64" customWidth="1"/>
    <col min="3343" max="3343" width="8.85546875" style="64" customWidth="1"/>
    <col min="3344" max="3345" width="0" style="64" hidden="1" customWidth="1"/>
    <col min="3346" max="3349" width="8.85546875" style="64" bestFit="1" customWidth="1"/>
    <col min="3350" max="3351" width="0" style="64" hidden="1" customWidth="1"/>
    <col min="3352" max="3352" width="8.42578125" style="64" customWidth="1"/>
    <col min="3353" max="3353" width="12" style="64" customWidth="1"/>
    <col min="3354" max="3356" width="10.85546875" style="64" bestFit="1" customWidth="1"/>
    <col min="3357" max="3357" width="12.140625" style="64" customWidth="1"/>
    <col min="3358" max="3584" width="9.140625" style="64"/>
    <col min="3585" max="3585" width="4.42578125" style="64" customWidth="1"/>
    <col min="3586" max="3586" width="30.42578125" style="64" customWidth="1"/>
    <col min="3587" max="3587" width="10.42578125" style="64" customWidth="1"/>
    <col min="3588" max="3588" width="13.42578125" style="64" customWidth="1"/>
    <col min="3589" max="3589" width="8.85546875" style="64" bestFit="1" customWidth="1"/>
    <col min="3590" max="3590" width="9.85546875" style="64" bestFit="1" customWidth="1"/>
    <col min="3591" max="3591" width="10.28515625" style="64" customWidth="1"/>
    <col min="3592" max="3592" width="9.140625" style="64"/>
    <col min="3593" max="3593" width="9.28515625" style="64" customWidth="1"/>
    <col min="3594" max="3594" width="9" style="64" customWidth="1"/>
    <col min="3595" max="3595" width="8.85546875" style="64" customWidth="1"/>
    <col min="3596" max="3596" width="9.140625" style="64"/>
    <col min="3597" max="3598" width="8.7109375" style="64" customWidth="1"/>
    <col min="3599" max="3599" width="8.85546875" style="64" customWidth="1"/>
    <col min="3600" max="3601" width="0" style="64" hidden="1" customWidth="1"/>
    <col min="3602" max="3605" width="8.85546875" style="64" bestFit="1" customWidth="1"/>
    <col min="3606" max="3607" width="0" style="64" hidden="1" customWidth="1"/>
    <col min="3608" max="3608" width="8.42578125" style="64" customWidth="1"/>
    <col min="3609" max="3609" width="12" style="64" customWidth="1"/>
    <col min="3610" max="3612" width="10.85546875" style="64" bestFit="1" customWidth="1"/>
    <col min="3613" max="3613" width="12.140625" style="64" customWidth="1"/>
    <col min="3614" max="3840" width="9.140625" style="64"/>
    <col min="3841" max="3841" width="4.42578125" style="64" customWidth="1"/>
    <col min="3842" max="3842" width="30.42578125" style="64" customWidth="1"/>
    <col min="3843" max="3843" width="10.42578125" style="64" customWidth="1"/>
    <col min="3844" max="3844" width="13.42578125" style="64" customWidth="1"/>
    <col min="3845" max="3845" width="8.85546875" style="64" bestFit="1" customWidth="1"/>
    <col min="3846" max="3846" width="9.85546875" style="64" bestFit="1" customWidth="1"/>
    <col min="3847" max="3847" width="10.28515625" style="64" customWidth="1"/>
    <col min="3848" max="3848" width="9.140625" style="64"/>
    <col min="3849" max="3849" width="9.28515625" style="64" customWidth="1"/>
    <col min="3850" max="3850" width="9" style="64" customWidth="1"/>
    <col min="3851" max="3851" width="8.85546875" style="64" customWidth="1"/>
    <col min="3852" max="3852" width="9.140625" style="64"/>
    <col min="3853" max="3854" width="8.7109375" style="64" customWidth="1"/>
    <col min="3855" max="3855" width="8.85546875" style="64" customWidth="1"/>
    <col min="3856" max="3857" width="0" style="64" hidden="1" customWidth="1"/>
    <col min="3858" max="3861" width="8.85546875" style="64" bestFit="1" customWidth="1"/>
    <col min="3862" max="3863" width="0" style="64" hidden="1" customWidth="1"/>
    <col min="3864" max="3864" width="8.42578125" style="64" customWidth="1"/>
    <col min="3865" max="3865" width="12" style="64" customWidth="1"/>
    <col min="3866" max="3868" width="10.85546875" style="64" bestFit="1" customWidth="1"/>
    <col min="3869" max="3869" width="12.140625" style="64" customWidth="1"/>
    <col min="3870" max="4096" width="9.140625" style="64"/>
    <col min="4097" max="4097" width="4.42578125" style="64" customWidth="1"/>
    <col min="4098" max="4098" width="30.42578125" style="64" customWidth="1"/>
    <col min="4099" max="4099" width="10.42578125" style="64" customWidth="1"/>
    <col min="4100" max="4100" width="13.42578125" style="64" customWidth="1"/>
    <col min="4101" max="4101" width="8.85546875" style="64" bestFit="1" customWidth="1"/>
    <col min="4102" max="4102" width="9.85546875" style="64" bestFit="1" customWidth="1"/>
    <col min="4103" max="4103" width="10.28515625" style="64" customWidth="1"/>
    <col min="4104" max="4104" width="9.140625" style="64"/>
    <col min="4105" max="4105" width="9.28515625" style="64" customWidth="1"/>
    <col min="4106" max="4106" width="9" style="64" customWidth="1"/>
    <col min="4107" max="4107" width="8.85546875" style="64" customWidth="1"/>
    <col min="4108" max="4108" width="9.140625" style="64"/>
    <col min="4109" max="4110" width="8.7109375" style="64" customWidth="1"/>
    <col min="4111" max="4111" width="8.85546875" style="64" customWidth="1"/>
    <col min="4112" max="4113" width="0" style="64" hidden="1" customWidth="1"/>
    <col min="4114" max="4117" width="8.85546875" style="64" bestFit="1" customWidth="1"/>
    <col min="4118" max="4119" width="0" style="64" hidden="1" customWidth="1"/>
    <col min="4120" max="4120" width="8.42578125" style="64" customWidth="1"/>
    <col min="4121" max="4121" width="12" style="64" customWidth="1"/>
    <col min="4122" max="4124" width="10.85546875" style="64" bestFit="1" customWidth="1"/>
    <col min="4125" max="4125" width="12.140625" style="64" customWidth="1"/>
    <col min="4126" max="4352" width="9.140625" style="64"/>
    <col min="4353" max="4353" width="4.42578125" style="64" customWidth="1"/>
    <col min="4354" max="4354" width="30.42578125" style="64" customWidth="1"/>
    <col min="4355" max="4355" width="10.42578125" style="64" customWidth="1"/>
    <col min="4356" max="4356" width="13.42578125" style="64" customWidth="1"/>
    <col min="4357" max="4357" width="8.85546875" style="64" bestFit="1" customWidth="1"/>
    <col min="4358" max="4358" width="9.85546875" style="64" bestFit="1" customWidth="1"/>
    <col min="4359" max="4359" width="10.28515625" style="64" customWidth="1"/>
    <col min="4360" max="4360" width="9.140625" style="64"/>
    <col min="4361" max="4361" width="9.28515625" style="64" customWidth="1"/>
    <col min="4362" max="4362" width="9" style="64" customWidth="1"/>
    <col min="4363" max="4363" width="8.85546875" style="64" customWidth="1"/>
    <col min="4364" max="4364" width="9.140625" style="64"/>
    <col min="4365" max="4366" width="8.7109375" style="64" customWidth="1"/>
    <col min="4367" max="4367" width="8.85546875" style="64" customWidth="1"/>
    <col min="4368" max="4369" width="0" style="64" hidden="1" customWidth="1"/>
    <col min="4370" max="4373" width="8.85546875" style="64" bestFit="1" customWidth="1"/>
    <col min="4374" max="4375" width="0" style="64" hidden="1" customWidth="1"/>
    <col min="4376" max="4376" width="8.42578125" style="64" customWidth="1"/>
    <col min="4377" max="4377" width="12" style="64" customWidth="1"/>
    <col min="4378" max="4380" width="10.85546875" style="64" bestFit="1" customWidth="1"/>
    <col min="4381" max="4381" width="12.140625" style="64" customWidth="1"/>
    <col min="4382" max="4608" width="9.140625" style="64"/>
    <col min="4609" max="4609" width="4.42578125" style="64" customWidth="1"/>
    <col min="4610" max="4610" width="30.42578125" style="64" customWidth="1"/>
    <col min="4611" max="4611" width="10.42578125" style="64" customWidth="1"/>
    <col min="4612" max="4612" width="13.42578125" style="64" customWidth="1"/>
    <col min="4613" max="4613" width="8.85546875" style="64" bestFit="1" customWidth="1"/>
    <col min="4614" max="4614" width="9.85546875" style="64" bestFit="1" customWidth="1"/>
    <col min="4615" max="4615" width="10.28515625" style="64" customWidth="1"/>
    <col min="4616" max="4616" width="9.140625" style="64"/>
    <col min="4617" max="4617" width="9.28515625" style="64" customWidth="1"/>
    <col min="4618" max="4618" width="9" style="64" customWidth="1"/>
    <col min="4619" max="4619" width="8.85546875" style="64" customWidth="1"/>
    <col min="4620" max="4620" width="9.140625" style="64"/>
    <col min="4621" max="4622" width="8.7109375" style="64" customWidth="1"/>
    <col min="4623" max="4623" width="8.85546875" style="64" customWidth="1"/>
    <col min="4624" max="4625" width="0" style="64" hidden="1" customWidth="1"/>
    <col min="4626" max="4629" width="8.85546875" style="64" bestFit="1" customWidth="1"/>
    <col min="4630" max="4631" width="0" style="64" hidden="1" customWidth="1"/>
    <col min="4632" max="4632" width="8.42578125" style="64" customWidth="1"/>
    <col min="4633" max="4633" width="12" style="64" customWidth="1"/>
    <col min="4634" max="4636" width="10.85546875" style="64" bestFit="1" customWidth="1"/>
    <col min="4637" max="4637" width="12.140625" style="64" customWidth="1"/>
    <col min="4638" max="4864" width="9.140625" style="64"/>
    <col min="4865" max="4865" width="4.42578125" style="64" customWidth="1"/>
    <col min="4866" max="4866" width="30.42578125" style="64" customWidth="1"/>
    <col min="4867" max="4867" width="10.42578125" style="64" customWidth="1"/>
    <col min="4868" max="4868" width="13.42578125" style="64" customWidth="1"/>
    <col min="4869" max="4869" width="8.85546875" style="64" bestFit="1" customWidth="1"/>
    <col min="4870" max="4870" width="9.85546875" style="64" bestFit="1" customWidth="1"/>
    <col min="4871" max="4871" width="10.28515625" style="64" customWidth="1"/>
    <col min="4872" max="4872" width="9.140625" style="64"/>
    <col min="4873" max="4873" width="9.28515625" style="64" customWidth="1"/>
    <col min="4874" max="4874" width="9" style="64" customWidth="1"/>
    <col min="4875" max="4875" width="8.85546875" style="64" customWidth="1"/>
    <col min="4876" max="4876" width="9.140625" style="64"/>
    <col min="4877" max="4878" width="8.7109375" style="64" customWidth="1"/>
    <col min="4879" max="4879" width="8.85546875" style="64" customWidth="1"/>
    <col min="4880" max="4881" width="0" style="64" hidden="1" customWidth="1"/>
    <col min="4882" max="4885" width="8.85546875" style="64" bestFit="1" customWidth="1"/>
    <col min="4886" max="4887" width="0" style="64" hidden="1" customWidth="1"/>
    <col min="4888" max="4888" width="8.42578125" style="64" customWidth="1"/>
    <col min="4889" max="4889" width="12" style="64" customWidth="1"/>
    <col min="4890" max="4892" width="10.85546875" style="64" bestFit="1" customWidth="1"/>
    <col min="4893" max="4893" width="12.140625" style="64" customWidth="1"/>
    <col min="4894" max="5120" width="9.140625" style="64"/>
    <col min="5121" max="5121" width="4.42578125" style="64" customWidth="1"/>
    <col min="5122" max="5122" width="30.42578125" style="64" customWidth="1"/>
    <col min="5123" max="5123" width="10.42578125" style="64" customWidth="1"/>
    <col min="5124" max="5124" width="13.42578125" style="64" customWidth="1"/>
    <col min="5125" max="5125" width="8.85546875" style="64" bestFit="1" customWidth="1"/>
    <col min="5126" max="5126" width="9.85546875" style="64" bestFit="1" customWidth="1"/>
    <col min="5127" max="5127" width="10.28515625" style="64" customWidth="1"/>
    <col min="5128" max="5128" width="9.140625" style="64"/>
    <col min="5129" max="5129" width="9.28515625" style="64" customWidth="1"/>
    <col min="5130" max="5130" width="9" style="64" customWidth="1"/>
    <col min="5131" max="5131" width="8.85546875" style="64" customWidth="1"/>
    <col min="5132" max="5132" width="9.140625" style="64"/>
    <col min="5133" max="5134" width="8.7109375" style="64" customWidth="1"/>
    <col min="5135" max="5135" width="8.85546875" style="64" customWidth="1"/>
    <col min="5136" max="5137" width="0" style="64" hidden="1" customWidth="1"/>
    <col min="5138" max="5141" width="8.85546875" style="64" bestFit="1" customWidth="1"/>
    <col min="5142" max="5143" width="0" style="64" hidden="1" customWidth="1"/>
    <col min="5144" max="5144" width="8.42578125" style="64" customWidth="1"/>
    <col min="5145" max="5145" width="12" style="64" customWidth="1"/>
    <col min="5146" max="5148" width="10.85546875" style="64" bestFit="1" customWidth="1"/>
    <col min="5149" max="5149" width="12.140625" style="64" customWidth="1"/>
    <col min="5150" max="5376" width="9.140625" style="64"/>
    <col min="5377" max="5377" width="4.42578125" style="64" customWidth="1"/>
    <col min="5378" max="5378" width="30.42578125" style="64" customWidth="1"/>
    <col min="5379" max="5379" width="10.42578125" style="64" customWidth="1"/>
    <col min="5380" max="5380" width="13.42578125" style="64" customWidth="1"/>
    <col min="5381" max="5381" width="8.85546875" style="64" bestFit="1" customWidth="1"/>
    <col min="5382" max="5382" width="9.85546875" style="64" bestFit="1" customWidth="1"/>
    <col min="5383" max="5383" width="10.28515625" style="64" customWidth="1"/>
    <col min="5384" max="5384" width="9.140625" style="64"/>
    <col min="5385" max="5385" width="9.28515625" style="64" customWidth="1"/>
    <col min="5386" max="5386" width="9" style="64" customWidth="1"/>
    <col min="5387" max="5387" width="8.85546875" style="64" customWidth="1"/>
    <col min="5388" max="5388" width="9.140625" style="64"/>
    <col min="5389" max="5390" width="8.7109375" style="64" customWidth="1"/>
    <col min="5391" max="5391" width="8.85546875" style="64" customWidth="1"/>
    <col min="5392" max="5393" width="0" style="64" hidden="1" customWidth="1"/>
    <col min="5394" max="5397" width="8.85546875" style="64" bestFit="1" customWidth="1"/>
    <col min="5398" max="5399" width="0" style="64" hidden="1" customWidth="1"/>
    <col min="5400" max="5400" width="8.42578125" style="64" customWidth="1"/>
    <col min="5401" max="5401" width="12" style="64" customWidth="1"/>
    <col min="5402" max="5404" width="10.85546875" style="64" bestFit="1" customWidth="1"/>
    <col min="5405" max="5405" width="12.140625" style="64" customWidth="1"/>
    <col min="5406" max="5632" width="9.140625" style="64"/>
    <col min="5633" max="5633" width="4.42578125" style="64" customWidth="1"/>
    <col min="5634" max="5634" width="30.42578125" style="64" customWidth="1"/>
    <col min="5635" max="5635" width="10.42578125" style="64" customWidth="1"/>
    <col min="5636" max="5636" width="13.42578125" style="64" customWidth="1"/>
    <col min="5637" max="5637" width="8.85546875" style="64" bestFit="1" customWidth="1"/>
    <col min="5638" max="5638" width="9.85546875" style="64" bestFit="1" customWidth="1"/>
    <col min="5639" max="5639" width="10.28515625" style="64" customWidth="1"/>
    <col min="5640" max="5640" width="9.140625" style="64"/>
    <col min="5641" max="5641" width="9.28515625" style="64" customWidth="1"/>
    <col min="5642" max="5642" width="9" style="64" customWidth="1"/>
    <col min="5643" max="5643" width="8.85546875" style="64" customWidth="1"/>
    <col min="5644" max="5644" width="9.140625" style="64"/>
    <col min="5645" max="5646" width="8.7109375" style="64" customWidth="1"/>
    <col min="5647" max="5647" width="8.85546875" style="64" customWidth="1"/>
    <col min="5648" max="5649" width="0" style="64" hidden="1" customWidth="1"/>
    <col min="5650" max="5653" width="8.85546875" style="64" bestFit="1" customWidth="1"/>
    <col min="5654" max="5655" width="0" style="64" hidden="1" customWidth="1"/>
    <col min="5656" max="5656" width="8.42578125" style="64" customWidth="1"/>
    <col min="5657" max="5657" width="12" style="64" customWidth="1"/>
    <col min="5658" max="5660" width="10.85546875" style="64" bestFit="1" customWidth="1"/>
    <col min="5661" max="5661" width="12.140625" style="64" customWidth="1"/>
    <col min="5662" max="5888" width="9.140625" style="64"/>
    <col min="5889" max="5889" width="4.42578125" style="64" customWidth="1"/>
    <col min="5890" max="5890" width="30.42578125" style="64" customWidth="1"/>
    <col min="5891" max="5891" width="10.42578125" style="64" customWidth="1"/>
    <col min="5892" max="5892" width="13.42578125" style="64" customWidth="1"/>
    <col min="5893" max="5893" width="8.85546875" style="64" bestFit="1" customWidth="1"/>
    <col min="5894" max="5894" width="9.85546875" style="64" bestFit="1" customWidth="1"/>
    <col min="5895" max="5895" width="10.28515625" style="64" customWidth="1"/>
    <col min="5896" max="5896" width="9.140625" style="64"/>
    <col min="5897" max="5897" width="9.28515625" style="64" customWidth="1"/>
    <col min="5898" max="5898" width="9" style="64" customWidth="1"/>
    <col min="5899" max="5899" width="8.85546875" style="64" customWidth="1"/>
    <col min="5900" max="5900" width="9.140625" style="64"/>
    <col min="5901" max="5902" width="8.7109375" style="64" customWidth="1"/>
    <col min="5903" max="5903" width="8.85546875" style="64" customWidth="1"/>
    <col min="5904" max="5905" width="0" style="64" hidden="1" customWidth="1"/>
    <col min="5906" max="5909" width="8.85546875" style="64" bestFit="1" customWidth="1"/>
    <col min="5910" max="5911" width="0" style="64" hidden="1" customWidth="1"/>
    <col min="5912" max="5912" width="8.42578125" style="64" customWidth="1"/>
    <col min="5913" max="5913" width="12" style="64" customWidth="1"/>
    <col min="5914" max="5916" width="10.85546875" style="64" bestFit="1" customWidth="1"/>
    <col min="5917" max="5917" width="12.140625" style="64" customWidth="1"/>
    <col min="5918" max="6144" width="9.140625" style="64"/>
    <col min="6145" max="6145" width="4.42578125" style="64" customWidth="1"/>
    <col min="6146" max="6146" width="30.42578125" style="64" customWidth="1"/>
    <col min="6147" max="6147" width="10.42578125" style="64" customWidth="1"/>
    <col min="6148" max="6148" width="13.42578125" style="64" customWidth="1"/>
    <col min="6149" max="6149" width="8.85546875" style="64" bestFit="1" customWidth="1"/>
    <col min="6150" max="6150" width="9.85546875" style="64" bestFit="1" customWidth="1"/>
    <col min="6151" max="6151" width="10.28515625" style="64" customWidth="1"/>
    <col min="6152" max="6152" width="9.140625" style="64"/>
    <col min="6153" max="6153" width="9.28515625" style="64" customWidth="1"/>
    <col min="6154" max="6154" width="9" style="64" customWidth="1"/>
    <col min="6155" max="6155" width="8.85546875" style="64" customWidth="1"/>
    <col min="6156" max="6156" width="9.140625" style="64"/>
    <col min="6157" max="6158" width="8.7109375" style="64" customWidth="1"/>
    <col min="6159" max="6159" width="8.85546875" style="64" customWidth="1"/>
    <col min="6160" max="6161" width="0" style="64" hidden="1" customWidth="1"/>
    <col min="6162" max="6165" width="8.85546875" style="64" bestFit="1" customWidth="1"/>
    <col min="6166" max="6167" width="0" style="64" hidden="1" customWidth="1"/>
    <col min="6168" max="6168" width="8.42578125" style="64" customWidth="1"/>
    <col min="6169" max="6169" width="12" style="64" customWidth="1"/>
    <col min="6170" max="6172" width="10.85546875" style="64" bestFit="1" customWidth="1"/>
    <col min="6173" max="6173" width="12.140625" style="64" customWidth="1"/>
    <col min="6174" max="6400" width="9.140625" style="64"/>
    <col min="6401" max="6401" width="4.42578125" style="64" customWidth="1"/>
    <col min="6402" max="6402" width="30.42578125" style="64" customWidth="1"/>
    <col min="6403" max="6403" width="10.42578125" style="64" customWidth="1"/>
    <col min="6404" max="6404" width="13.42578125" style="64" customWidth="1"/>
    <col min="6405" max="6405" width="8.85546875" style="64" bestFit="1" customWidth="1"/>
    <col min="6406" max="6406" width="9.85546875" style="64" bestFit="1" customWidth="1"/>
    <col min="6407" max="6407" width="10.28515625" style="64" customWidth="1"/>
    <col min="6408" max="6408" width="9.140625" style="64"/>
    <col min="6409" max="6409" width="9.28515625" style="64" customWidth="1"/>
    <col min="6410" max="6410" width="9" style="64" customWidth="1"/>
    <col min="6411" max="6411" width="8.85546875" style="64" customWidth="1"/>
    <col min="6412" max="6412" width="9.140625" style="64"/>
    <col min="6413" max="6414" width="8.7109375" style="64" customWidth="1"/>
    <col min="6415" max="6415" width="8.85546875" style="64" customWidth="1"/>
    <col min="6416" max="6417" width="0" style="64" hidden="1" customWidth="1"/>
    <col min="6418" max="6421" width="8.85546875" style="64" bestFit="1" customWidth="1"/>
    <col min="6422" max="6423" width="0" style="64" hidden="1" customWidth="1"/>
    <col min="6424" max="6424" width="8.42578125" style="64" customWidth="1"/>
    <col min="6425" max="6425" width="12" style="64" customWidth="1"/>
    <col min="6426" max="6428" width="10.85546875" style="64" bestFit="1" customWidth="1"/>
    <col min="6429" max="6429" width="12.140625" style="64" customWidth="1"/>
    <col min="6430" max="6656" width="9.140625" style="64"/>
    <col min="6657" max="6657" width="4.42578125" style="64" customWidth="1"/>
    <col min="6658" max="6658" width="30.42578125" style="64" customWidth="1"/>
    <col min="6659" max="6659" width="10.42578125" style="64" customWidth="1"/>
    <col min="6660" max="6660" width="13.42578125" style="64" customWidth="1"/>
    <col min="6661" max="6661" width="8.85546875" style="64" bestFit="1" customWidth="1"/>
    <col min="6662" max="6662" width="9.85546875" style="64" bestFit="1" customWidth="1"/>
    <col min="6663" max="6663" width="10.28515625" style="64" customWidth="1"/>
    <col min="6664" max="6664" width="9.140625" style="64"/>
    <col min="6665" max="6665" width="9.28515625" style="64" customWidth="1"/>
    <col min="6666" max="6666" width="9" style="64" customWidth="1"/>
    <col min="6667" max="6667" width="8.85546875" style="64" customWidth="1"/>
    <col min="6668" max="6668" width="9.140625" style="64"/>
    <col min="6669" max="6670" width="8.7109375" style="64" customWidth="1"/>
    <col min="6671" max="6671" width="8.85546875" style="64" customWidth="1"/>
    <col min="6672" max="6673" width="0" style="64" hidden="1" customWidth="1"/>
    <col min="6674" max="6677" width="8.85546875" style="64" bestFit="1" customWidth="1"/>
    <col min="6678" max="6679" width="0" style="64" hidden="1" customWidth="1"/>
    <col min="6680" max="6680" width="8.42578125" style="64" customWidth="1"/>
    <col min="6681" max="6681" width="12" style="64" customWidth="1"/>
    <col min="6682" max="6684" width="10.85546875" style="64" bestFit="1" customWidth="1"/>
    <col min="6685" max="6685" width="12.140625" style="64" customWidth="1"/>
    <col min="6686" max="6912" width="9.140625" style="64"/>
    <col min="6913" max="6913" width="4.42578125" style="64" customWidth="1"/>
    <col min="6914" max="6914" width="30.42578125" style="64" customWidth="1"/>
    <col min="6915" max="6915" width="10.42578125" style="64" customWidth="1"/>
    <col min="6916" max="6916" width="13.42578125" style="64" customWidth="1"/>
    <col min="6917" max="6917" width="8.85546875" style="64" bestFit="1" customWidth="1"/>
    <col min="6918" max="6918" width="9.85546875" style="64" bestFit="1" customWidth="1"/>
    <col min="6919" max="6919" width="10.28515625" style="64" customWidth="1"/>
    <col min="6920" max="6920" width="9.140625" style="64"/>
    <col min="6921" max="6921" width="9.28515625" style="64" customWidth="1"/>
    <col min="6922" max="6922" width="9" style="64" customWidth="1"/>
    <col min="6923" max="6923" width="8.85546875" style="64" customWidth="1"/>
    <col min="6924" max="6924" width="9.140625" style="64"/>
    <col min="6925" max="6926" width="8.7109375" style="64" customWidth="1"/>
    <col min="6927" max="6927" width="8.85546875" style="64" customWidth="1"/>
    <col min="6928" max="6929" width="0" style="64" hidden="1" customWidth="1"/>
    <col min="6930" max="6933" width="8.85546875" style="64" bestFit="1" customWidth="1"/>
    <col min="6934" max="6935" width="0" style="64" hidden="1" customWidth="1"/>
    <col min="6936" max="6936" width="8.42578125" style="64" customWidth="1"/>
    <col min="6937" max="6937" width="12" style="64" customWidth="1"/>
    <col min="6938" max="6940" width="10.85546875" style="64" bestFit="1" customWidth="1"/>
    <col min="6941" max="6941" width="12.140625" style="64" customWidth="1"/>
    <col min="6942" max="7168" width="9.140625" style="64"/>
    <col min="7169" max="7169" width="4.42578125" style="64" customWidth="1"/>
    <col min="7170" max="7170" width="30.42578125" style="64" customWidth="1"/>
    <col min="7171" max="7171" width="10.42578125" style="64" customWidth="1"/>
    <col min="7172" max="7172" width="13.42578125" style="64" customWidth="1"/>
    <col min="7173" max="7173" width="8.85546875" style="64" bestFit="1" customWidth="1"/>
    <col min="7174" max="7174" width="9.85546875" style="64" bestFit="1" customWidth="1"/>
    <col min="7175" max="7175" width="10.28515625" style="64" customWidth="1"/>
    <col min="7176" max="7176" width="9.140625" style="64"/>
    <col min="7177" max="7177" width="9.28515625" style="64" customWidth="1"/>
    <col min="7178" max="7178" width="9" style="64" customWidth="1"/>
    <col min="7179" max="7179" width="8.85546875" style="64" customWidth="1"/>
    <col min="7180" max="7180" width="9.140625" style="64"/>
    <col min="7181" max="7182" width="8.7109375" style="64" customWidth="1"/>
    <col min="7183" max="7183" width="8.85546875" style="64" customWidth="1"/>
    <col min="7184" max="7185" width="0" style="64" hidden="1" customWidth="1"/>
    <col min="7186" max="7189" width="8.85546875" style="64" bestFit="1" customWidth="1"/>
    <col min="7190" max="7191" width="0" style="64" hidden="1" customWidth="1"/>
    <col min="7192" max="7192" width="8.42578125" style="64" customWidth="1"/>
    <col min="7193" max="7193" width="12" style="64" customWidth="1"/>
    <col min="7194" max="7196" width="10.85546875" style="64" bestFit="1" customWidth="1"/>
    <col min="7197" max="7197" width="12.140625" style="64" customWidth="1"/>
    <col min="7198" max="7424" width="9.140625" style="64"/>
    <col min="7425" max="7425" width="4.42578125" style="64" customWidth="1"/>
    <col min="7426" max="7426" width="30.42578125" style="64" customWidth="1"/>
    <col min="7427" max="7427" width="10.42578125" style="64" customWidth="1"/>
    <col min="7428" max="7428" width="13.42578125" style="64" customWidth="1"/>
    <col min="7429" max="7429" width="8.85546875" style="64" bestFit="1" customWidth="1"/>
    <col min="7430" max="7430" width="9.85546875" style="64" bestFit="1" customWidth="1"/>
    <col min="7431" max="7431" width="10.28515625" style="64" customWidth="1"/>
    <col min="7432" max="7432" width="9.140625" style="64"/>
    <col min="7433" max="7433" width="9.28515625" style="64" customWidth="1"/>
    <col min="7434" max="7434" width="9" style="64" customWidth="1"/>
    <col min="7435" max="7435" width="8.85546875" style="64" customWidth="1"/>
    <col min="7436" max="7436" width="9.140625" style="64"/>
    <col min="7437" max="7438" width="8.7109375" style="64" customWidth="1"/>
    <col min="7439" max="7439" width="8.85546875" style="64" customWidth="1"/>
    <col min="7440" max="7441" width="0" style="64" hidden="1" customWidth="1"/>
    <col min="7442" max="7445" width="8.85546875" style="64" bestFit="1" customWidth="1"/>
    <col min="7446" max="7447" width="0" style="64" hidden="1" customWidth="1"/>
    <col min="7448" max="7448" width="8.42578125" style="64" customWidth="1"/>
    <col min="7449" max="7449" width="12" style="64" customWidth="1"/>
    <col min="7450" max="7452" width="10.85546875" style="64" bestFit="1" customWidth="1"/>
    <col min="7453" max="7453" width="12.140625" style="64" customWidth="1"/>
    <col min="7454" max="7680" width="9.140625" style="64"/>
    <col min="7681" max="7681" width="4.42578125" style="64" customWidth="1"/>
    <col min="7682" max="7682" width="30.42578125" style="64" customWidth="1"/>
    <col min="7683" max="7683" width="10.42578125" style="64" customWidth="1"/>
    <col min="7684" max="7684" width="13.42578125" style="64" customWidth="1"/>
    <col min="7685" max="7685" width="8.85546875" style="64" bestFit="1" customWidth="1"/>
    <col min="7686" max="7686" width="9.85546875" style="64" bestFit="1" customWidth="1"/>
    <col min="7687" max="7687" width="10.28515625" style="64" customWidth="1"/>
    <col min="7688" max="7688" width="9.140625" style="64"/>
    <col min="7689" max="7689" width="9.28515625" style="64" customWidth="1"/>
    <col min="7690" max="7690" width="9" style="64" customWidth="1"/>
    <col min="7691" max="7691" width="8.85546875" style="64" customWidth="1"/>
    <col min="7692" max="7692" width="9.140625" style="64"/>
    <col min="7693" max="7694" width="8.7109375" style="64" customWidth="1"/>
    <col min="7695" max="7695" width="8.85546875" style="64" customWidth="1"/>
    <col min="7696" max="7697" width="0" style="64" hidden="1" customWidth="1"/>
    <col min="7698" max="7701" width="8.85546875" style="64" bestFit="1" customWidth="1"/>
    <col min="7702" max="7703" width="0" style="64" hidden="1" customWidth="1"/>
    <col min="7704" max="7704" width="8.42578125" style="64" customWidth="1"/>
    <col min="7705" max="7705" width="12" style="64" customWidth="1"/>
    <col min="7706" max="7708" width="10.85546875" style="64" bestFit="1" customWidth="1"/>
    <col min="7709" max="7709" width="12.140625" style="64" customWidth="1"/>
    <col min="7710" max="7936" width="9.140625" style="64"/>
    <col min="7937" max="7937" width="4.42578125" style="64" customWidth="1"/>
    <col min="7938" max="7938" width="30.42578125" style="64" customWidth="1"/>
    <col min="7939" max="7939" width="10.42578125" style="64" customWidth="1"/>
    <col min="7940" max="7940" width="13.42578125" style="64" customWidth="1"/>
    <col min="7941" max="7941" width="8.85546875" style="64" bestFit="1" customWidth="1"/>
    <col min="7942" max="7942" width="9.85546875" style="64" bestFit="1" customWidth="1"/>
    <col min="7943" max="7943" width="10.28515625" style="64" customWidth="1"/>
    <col min="7944" max="7944" width="9.140625" style="64"/>
    <col min="7945" max="7945" width="9.28515625" style="64" customWidth="1"/>
    <col min="7946" max="7946" width="9" style="64" customWidth="1"/>
    <col min="7947" max="7947" width="8.85546875" style="64" customWidth="1"/>
    <col min="7948" max="7948" width="9.140625" style="64"/>
    <col min="7949" max="7950" width="8.7109375" style="64" customWidth="1"/>
    <col min="7951" max="7951" width="8.85546875" style="64" customWidth="1"/>
    <col min="7952" max="7953" width="0" style="64" hidden="1" customWidth="1"/>
    <col min="7954" max="7957" width="8.85546875" style="64" bestFit="1" customWidth="1"/>
    <col min="7958" max="7959" width="0" style="64" hidden="1" customWidth="1"/>
    <col min="7960" max="7960" width="8.42578125" style="64" customWidth="1"/>
    <col min="7961" max="7961" width="12" style="64" customWidth="1"/>
    <col min="7962" max="7964" width="10.85546875" style="64" bestFit="1" customWidth="1"/>
    <col min="7965" max="7965" width="12.140625" style="64" customWidth="1"/>
    <col min="7966" max="8192" width="9.140625" style="64"/>
    <col min="8193" max="8193" width="4.42578125" style="64" customWidth="1"/>
    <col min="8194" max="8194" width="30.42578125" style="64" customWidth="1"/>
    <col min="8195" max="8195" width="10.42578125" style="64" customWidth="1"/>
    <col min="8196" max="8196" width="13.42578125" style="64" customWidth="1"/>
    <col min="8197" max="8197" width="8.85546875" style="64" bestFit="1" customWidth="1"/>
    <col min="8198" max="8198" width="9.85546875" style="64" bestFit="1" customWidth="1"/>
    <col min="8199" max="8199" width="10.28515625" style="64" customWidth="1"/>
    <col min="8200" max="8200" width="9.140625" style="64"/>
    <col min="8201" max="8201" width="9.28515625" style="64" customWidth="1"/>
    <col min="8202" max="8202" width="9" style="64" customWidth="1"/>
    <col min="8203" max="8203" width="8.85546875" style="64" customWidth="1"/>
    <col min="8204" max="8204" width="9.140625" style="64"/>
    <col min="8205" max="8206" width="8.7109375" style="64" customWidth="1"/>
    <col min="8207" max="8207" width="8.85546875" style="64" customWidth="1"/>
    <col min="8208" max="8209" width="0" style="64" hidden="1" customWidth="1"/>
    <col min="8210" max="8213" width="8.85546875" style="64" bestFit="1" customWidth="1"/>
    <col min="8214" max="8215" width="0" style="64" hidden="1" customWidth="1"/>
    <col min="8216" max="8216" width="8.42578125" style="64" customWidth="1"/>
    <col min="8217" max="8217" width="12" style="64" customWidth="1"/>
    <col min="8218" max="8220" width="10.85546875" style="64" bestFit="1" customWidth="1"/>
    <col min="8221" max="8221" width="12.140625" style="64" customWidth="1"/>
    <col min="8222" max="8448" width="9.140625" style="64"/>
    <col min="8449" max="8449" width="4.42578125" style="64" customWidth="1"/>
    <col min="8450" max="8450" width="30.42578125" style="64" customWidth="1"/>
    <col min="8451" max="8451" width="10.42578125" style="64" customWidth="1"/>
    <col min="8452" max="8452" width="13.42578125" style="64" customWidth="1"/>
    <col min="8453" max="8453" width="8.85546875" style="64" bestFit="1" customWidth="1"/>
    <col min="8454" max="8454" width="9.85546875" style="64" bestFit="1" customWidth="1"/>
    <col min="8455" max="8455" width="10.28515625" style="64" customWidth="1"/>
    <col min="8456" max="8456" width="9.140625" style="64"/>
    <col min="8457" max="8457" width="9.28515625" style="64" customWidth="1"/>
    <col min="8458" max="8458" width="9" style="64" customWidth="1"/>
    <col min="8459" max="8459" width="8.85546875" style="64" customWidth="1"/>
    <col min="8460" max="8460" width="9.140625" style="64"/>
    <col min="8461" max="8462" width="8.7109375" style="64" customWidth="1"/>
    <col min="8463" max="8463" width="8.85546875" style="64" customWidth="1"/>
    <col min="8464" max="8465" width="0" style="64" hidden="1" customWidth="1"/>
    <col min="8466" max="8469" width="8.85546875" style="64" bestFit="1" customWidth="1"/>
    <col min="8470" max="8471" width="0" style="64" hidden="1" customWidth="1"/>
    <col min="8472" max="8472" width="8.42578125" style="64" customWidth="1"/>
    <col min="8473" max="8473" width="12" style="64" customWidth="1"/>
    <col min="8474" max="8476" width="10.85546875" style="64" bestFit="1" customWidth="1"/>
    <col min="8477" max="8477" width="12.140625" style="64" customWidth="1"/>
    <col min="8478" max="8704" width="9.140625" style="64"/>
    <col min="8705" max="8705" width="4.42578125" style="64" customWidth="1"/>
    <col min="8706" max="8706" width="30.42578125" style="64" customWidth="1"/>
    <col min="8707" max="8707" width="10.42578125" style="64" customWidth="1"/>
    <col min="8708" max="8708" width="13.42578125" style="64" customWidth="1"/>
    <col min="8709" max="8709" width="8.85546875" style="64" bestFit="1" customWidth="1"/>
    <col min="8710" max="8710" width="9.85546875" style="64" bestFit="1" customWidth="1"/>
    <col min="8711" max="8711" width="10.28515625" style="64" customWidth="1"/>
    <col min="8712" max="8712" width="9.140625" style="64"/>
    <col min="8713" max="8713" width="9.28515625" style="64" customWidth="1"/>
    <col min="8714" max="8714" width="9" style="64" customWidth="1"/>
    <col min="8715" max="8715" width="8.85546875" style="64" customWidth="1"/>
    <col min="8716" max="8716" width="9.140625" style="64"/>
    <col min="8717" max="8718" width="8.7109375" style="64" customWidth="1"/>
    <col min="8719" max="8719" width="8.85546875" style="64" customWidth="1"/>
    <col min="8720" max="8721" width="0" style="64" hidden="1" customWidth="1"/>
    <col min="8722" max="8725" width="8.85546875" style="64" bestFit="1" customWidth="1"/>
    <col min="8726" max="8727" width="0" style="64" hidden="1" customWidth="1"/>
    <col min="8728" max="8728" width="8.42578125" style="64" customWidth="1"/>
    <col min="8729" max="8729" width="12" style="64" customWidth="1"/>
    <col min="8730" max="8732" width="10.85546875" style="64" bestFit="1" customWidth="1"/>
    <col min="8733" max="8733" width="12.140625" style="64" customWidth="1"/>
    <col min="8734" max="8960" width="9.140625" style="64"/>
    <col min="8961" max="8961" width="4.42578125" style="64" customWidth="1"/>
    <col min="8962" max="8962" width="30.42578125" style="64" customWidth="1"/>
    <col min="8963" max="8963" width="10.42578125" style="64" customWidth="1"/>
    <col min="8964" max="8964" width="13.42578125" style="64" customWidth="1"/>
    <col min="8965" max="8965" width="8.85546875" style="64" bestFit="1" customWidth="1"/>
    <col min="8966" max="8966" width="9.85546875" style="64" bestFit="1" customWidth="1"/>
    <col min="8967" max="8967" width="10.28515625" style="64" customWidth="1"/>
    <col min="8968" max="8968" width="9.140625" style="64"/>
    <col min="8969" max="8969" width="9.28515625" style="64" customWidth="1"/>
    <col min="8970" max="8970" width="9" style="64" customWidth="1"/>
    <col min="8971" max="8971" width="8.85546875" style="64" customWidth="1"/>
    <col min="8972" max="8972" width="9.140625" style="64"/>
    <col min="8973" max="8974" width="8.7109375" style="64" customWidth="1"/>
    <col min="8975" max="8975" width="8.85546875" style="64" customWidth="1"/>
    <col min="8976" max="8977" width="0" style="64" hidden="1" customWidth="1"/>
    <col min="8978" max="8981" width="8.85546875" style="64" bestFit="1" customWidth="1"/>
    <col min="8982" max="8983" width="0" style="64" hidden="1" customWidth="1"/>
    <col min="8984" max="8984" width="8.42578125" style="64" customWidth="1"/>
    <col min="8985" max="8985" width="12" style="64" customWidth="1"/>
    <col min="8986" max="8988" width="10.85546875" style="64" bestFit="1" customWidth="1"/>
    <col min="8989" max="8989" width="12.140625" style="64" customWidth="1"/>
    <col min="8990" max="9216" width="9.140625" style="64"/>
    <col min="9217" max="9217" width="4.42578125" style="64" customWidth="1"/>
    <col min="9218" max="9218" width="30.42578125" style="64" customWidth="1"/>
    <col min="9219" max="9219" width="10.42578125" style="64" customWidth="1"/>
    <col min="9220" max="9220" width="13.42578125" style="64" customWidth="1"/>
    <col min="9221" max="9221" width="8.85546875" style="64" bestFit="1" customWidth="1"/>
    <col min="9222" max="9222" width="9.85546875" style="64" bestFit="1" customWidth="1"/>
    <col min="9223" max="9223" width="10.28515625" style="64" customWidth="1"/>
    <col min="9224" max="9224" width="9.140625" style="64"/>
    <col min="9225" max="9225" width="9.28515625" style="64" customWidth="1"/>
    <col min="9226" max="9226" width="9" style="64" customWidth="1"/>
    <col min="9227" max="9227" width="8.85546875" style="64" customWidth="1"/>
    <col min="9228" max="9228" width="9.140625" style="64"/>
    <col min="9229" max="9230" width="8.7109375" style="64" customWidth="1"/>
    <col min="9231" max="9231" width="8.85546875" style="64" customWidth="1"/>
    <col min="9232" max="9233" width="0" style="64" hidden="1" customWidth="1"/>
    <col min="9234" max="9237" width="8.85546875" style="64" bestFit="1" customWidth="1"/>
    <col min="9238" max="9239" width="0" style="64" hidden="1" customWidth="1"/>
    <col min="9240" max="9240" width="8.42578125" style="64" customWidth="1"/>
    <col min="9241" max="9241" width="12" style="64" customWidth="1"/>
    <col min="9242" max="9244" width="10.85546875" style="64" bestFit="1" customWidth="1"/>
    <col min="9245" max="9245" width="12.140625" style="64" customWidth="1"/>
    <col min="9246" max="9472" width="9.140625" style="64"/>
    <col min="9473" max="9473" width="4.42578125" style="64" customWidth="1"/>
    <col min="9474" max="9474" width="30.42578125" style="64" customWidth="1"/>
    <col min="9475" max="9475" width="10.42578125" style="64" customWidth="1"/>
    <col min="9476" max="9476" width="13.42578125" style="64" customWidth="1"/>
    <col min="9477" max="9477" width="8.85546875" style="64" bestFit="1" customWidth="1"/>
    <col min="9478" max="9478" width="9.85546875" style="64" bestFit="1" customWidth="1"/>
    <col min="9479" max="9479" width="10.28515625" style="64" customWidth="1"/>
    <col min="9480" max="9480" width="9.140625" style="64"/>
    <col min="9481" max="9481" width="9.28515625" style="64" customWidth="1"/>
    <col min="9482" max="9482" width="9" style="64" customWidth="1"/>
    <col min="9483" max="9483" width="8.85546875" style="64" customWidth="1"/>
    <col min="9484" max="9484" width="9.140625" style="64"/>
    <col min="9485" max="9486" width="8.7109375" style="64" customWidth="1"/>
    <col min="9487" max="9487" width="8.85546875" style="64" customWidth="1"/>
    <col min="9488" max="9489" width="0" style="64" hidden="1" customWidth="1"/>
    <col min="9490" max="9493" width="8.85546875" style="64" bestFit="1" customWidth="1"/>
    <col min="9494" max="9495" width="0" style="64" hidden="1" customWidth="1"/>
    <col min="9496" max="9496" width="8.42578125" style="64" customWidth="1"/>
    <col min="9497" max="9497" width="12" style="64" customWidth="1"/>
    <col min="9498" max="9500" width="10.85546875" style="64" bestFit="1" customWidth="1"/>
    <col min="9501" max="9501" width="12.140625" style="64" customWidth="1"/>
    <col min="9502" max="9728" width="9.140625" style="64"/>
    <col min="9729" max="9729" width="4.42578125" style="64" customWidth="1"/>
    <col min="9730" max="9730" width="30.42578125" style="64" customWidth="1"/>
    <col min="9731" max="9731" width="10.42578125" style="64" customWidth="1"/>
    <col min="9732" max="9732" width="13.42578125" style="64" customWidth="1"/>
    <col min="9733" max="9733" width="8.85546875" style="64" bestFit="1" customWidth="1"/>
    <col min="9734" max="9734" width="9.85546875" style="64" bestFit="1" customWidth="1"/>
    <col min="9735" max="9735" width="10.28515625" style="64" customWidth="1"/>
    <col min="9736" max="9736" width="9.140625" style="64"/>
    <col min="9737" max="9737" width="9.28515625" style="64" customWidth="1"/>
    <col min="9738" max="9738" width="9" style="64" customWidth="1"/>
    <col min="9739" max="9739" width="8.85546875" style="64" customWidth="1"/>
    <col min="9740" max="9740" width="9.140625" style="64"/>
    <col min="9741" max="9742" width="8.7109375" style="64" customWidth="1"/>
    <col min="9743" max="9743" width="8.85546875" style="64" customWidth="1"/>
    <col min="9744" max="9745" width="0" style="64" hidden="1" customWidth="1"/>
    <col min="9746" max="9749" width="8.85546875" style="64" bestFit="1" customWidth="1"/>
    <col min="9750" max="9751" width="0" style="64" hidden="1" customWidth="1"/>
    <col min="9752" max="9752" width="8.42578125" style="64" customWidth="1"/>
    <col min="9753" max="9753" width="12" style="64" customWidth="1"/>
    <col min="9754" max="9756" width="10.85546875" style="64" bestFit="1" customWidth="1"/>
    <col min="9757" max="9757" width="12.140625" style="64" customWidth="1"/>
    <col min="9758" max="9984" width="9.140625" style="64"/>
    <col min="9985" max="9985" width="4.42578125" style="64" customWidth="1"/>
    <col min="9986" max="9986" width="30.42578125" style="64" customWidth="1"/>
    <col min="9987" max="9987" width="10.42578125" style="64" customWidth="1"/>
    <col min="9988" max="9988" width="13.42578125" style="64" customWidth="1"/>
    <col min="9989" max="9989" width="8.85546875" style="64" bestFit="1" customWidth="1"/>
    <col min="9990" max="9990" width="9.85546875" style="64" bestFit="1" customWidth="1"/>
    <col min="9991" max="9991" width="10.28515625" style="64" customWidth="1"/>
    <col min="9992" max="9992" width="9.140625" style="64"/>
    <col min="9993" max="9993" width="9.28515625" style="64" customWidth="1"/>
    <col min="9994" max="9994" width="9" style="64" customWidth="1"/>
    <col min="9995" max="9995" width="8.85546875" style="64" customWidth="1"/>
    <col min="9996" max="9996" width="9.140625" style="64"/>
    <col min="9997" max="9998" width="8.7109375" style="64" customWidth="1"/>
    <col min="9999" max="9999" width="8.85546875" style="64" customWidth="1"/>
    <col min="10000" max="10001" width="0" style="64" hidden="1" customWidth="1"/>
    <col min="10002" max="10005" width="8.85546875" style="64" bestFit="1" customWidth="1"/>
    <col min="10006" max="10007" width="0" style="64" hidden="1" customWidth="1"/>
    <col min="10008" max="10008" width="8.42578125" style="64" customWidth="1"/>
    <col min="10009" max="10009" width="12" style="64" customWidth="1"/>
    <col min="10010" max="10012" width="10.85546875" style="64" bestFit="1" customWidth="1"/>
    <col min="10013" max="10013" width="12.140625" style="64" customWidth="1"/>
    <col min="10014" max="10240" width="9.140625" style="64"/>
    <col min="10241" max="10241" width="4.42578125" style="64" customWidth="1"/>
    <col min="10242" max="10242" width="30.42578125" style="64" customWidth="1"/>
    <col min="10243" max="10243" width="10.42578125" style="64" customWidth="1"/>
    <col min="10244" max="10244" width="13.42578125" style="64" customWidth="1"/>
    <col min="10245" max="10245" width="8.85546875" style="64" bestFit="1" customWidth="1"/>
    <col min="10246" max="10246" width="9.85546875" style="64" bestFit="1" customWidth="1"/>
    <col min="10247" max="10247" width="10.28515625" style="64" customWidth="1"/>
    <col min="10248" max="10248" width="9.140625" style="64"/>
    <col min="10249" max="10249" width="9.28515625" style="64" customWidth="1"/>
    <col min="10250" max="10250" width="9" style="64" customWidth="1"/>
    <col min="10251" max="10251" width="8.85546875" style="64" customWidth="1"/>
    <col min="10252" max="10252" width="9.140625" style="64"/>
    <col min="10253" max="10254" width="8.7109375" style="64" customWidth="1"/>
    <col min="10255" max="10255" width="8.85546875" style="64" customWidth="1"/>
    <col min="10256" max="10257" width="0" style="64" hidden="1" customWidth="1"/>
    <col min="10258" max="10261" width="8.85546875" style="64" bestFit="1" customWidth="1"/>
    <col min="10262" max="10263" width="0" style="64" hidden="1" customWidth="1"/>
    <col min="10264" max="10264" width="8.42578125" style="64" customWidth="1"/>
    <col min="10265" max="10265" width="12" style="64" customWidth="1"/>
    <col min="10266" max="10268" width="10.85546875" style="64" bestFit="1" customWidth="1"/>
    <col min="10269" max="10269" width="12.140625" style="64" customWidth="1"/>
    <col min="10270" max="10496" width="9.140625" style="64"/>
    <col min="10497" max="10497" width="4.42578125" style="64" customWidth="1"/>
    <col min="10498" max="10498" width="30.42578125" style="64" customWidth="1"/>
    <col min="10499" max="10499" width="10.42578125" style="64" customWidth="1"/>
    <col min="10500" max="10500" width="13.42578125" style="64" customWidth="1"/>
    <col min="10501" max="10501" width="8.85546875" style="64" bestFit="1" customWidth="1"/>
    <col min="10502" max="10502" width="9.85546875" style="64" bestFit="1" customWidth="1"/>
    <col min="10503" max="10503" width="10.28515625" style="64" customWidth="1"/>
    <col min="10504" max="10504" width="9.140625" style="64"/>
    <col min="10505" max="10505" width="9.28515625" style="64" customWidth="1"/>
    <col min="10506" max="10506" width="9" style="64" customWidth="1"/>
    <col min="10507" max="10507" width="8.85546875" style="64" customWidth="1"/>
    <col min="10508" max="10508" width="9.140625" style="64"/>
    <col min="10509" max="10510" width="8.7109375" style="64" customWidth="1"/>
    <col min="10511" max="10511" width="8.85546875" style="64" customWidth="1"/>
    <col min="10512" max="10513" width="0" style="64" hidden="1" customWidth="1"/>
    <col min="10514" max="10517" width="8.85546875" style="64" bestFit="1" customWidth="1"/>
    <col min="10518" max="10519" width="0" style="64" hidden="1" customWidth="1"/>
    <col min="10520" max="10520" width="8.42578125" style="64" customWidth="1"/>
    <col min="10521" max="10521" width="12" style="64" customWidth="1"/>
    <col min="10522" max="10524" width="10.85546875" style="64" bestFit="1" customWidth="1"/>
    <col min="10525" max="10525" width="12.140625" style="64" customWidth="1"/>
    <col min="10526" max="10752" width="9.140625" style="64"/>
    <col min="10753" max="10753" width="4.42578125" style="64" customWidth="1"/>
    <col min="10754" max="10754" width="30.42578125" style="64" customWidth="1"/>
    <col min="10755" max="10755" width="10.42578125" style="64" customWidth="1"/>
    <col min="10756" max="10756" width="13.42578125" style="64" customWidth="1"/>
    <col min="10757" max="10757" width="8.85546875" style="64" bestFit="1" customWidth="1"/>
    <col min="10758" max="10758" width="9.85546875" style="64" bestFit="1" customWidth="1"/>
    <col min="10759" max="10759" width="10.28515625" style="64" customWidth="1"/>
    <col min="10760" max="10760" width="9.140625" style="64"/>
    <col min="10761" max="10761" width="9.28515625" style="64" customWidth="1"/>
    <col min="10762" max="10762" width="9" style="64" customWidth="1"/>
    <col min="10763" max="10763" width="8.85546875" style="64" customWidth="1"/>
    <col min="10764" max="10764" width="9.140625" style="64"/>
    <col min="10765" max="10766" width="8.7109375" style="64" customWidth="1"/>
    <col min="10767" max="10767" width="8.85546875" style="64" customWidth="1"/>
    <col min="10768" max="10769" width="0" style="64" hidden="1" customWidth="1"/>
    <col min="10770" max="10773" width="8.85546875" style="64" bestFit="1" customWidth="1"/>
    <col min="10774" max="10775" width="0" style="64" hidden="1" customWidth="1"/>
    <col min="10776" max="10776" width="8.42578125" style="64" customWidth="1"/>
    <col min="10777" max="10777" width="12" style="64" customWidth="1"/>
    <col min="10778" max="10780" width="10.85546875" style="64" bestFit="1" customWidth="1"/>
    <col min="10781" max="10781" width="12.140625" style="64" customWidth="1"/>
    <col min="10782" max="11008" width="9.140625" style="64"/>
    <col min="11009" max="11009" width="4.42578125" style="64" customWidth="1"/>
    <col min="11010" max="11010" width="30.42578125" style="64" customWidth="1"/>
    <col min="11011" max="11011" width="10.42578125" style="64" customWidth="1"/>
    <col min="11012" max="11012" width="13.42578125" style="64" customWidth="1"/>
    <col min="11013" max="11013" width="8.85546875" style="64" bestFit="1" customWidth="1"/>
    <col min="11014" max="11014" width="9.85546875" style="64" bestFit="1" customWidth="1"/>
    <col min="11015" max="11015" width="10.28515625" style="64" customWidth="1"/>
    <col min="11016" max="11016" width="9.140625" style="64"/>
    <col min="11017" max="11017" width="9.28515625" style="64" customWidth="1"/>
    <col min="11018" max="11018" width="9" style="64" customWidth="1"/>
    <col min="11019" max="11019" width="8.85546875" style="64" customWidth="1"/>
    <col min="11020" max="11020" width="9.140625" style="64"/>
    <col min="11021" max="11022" width="8.7109375" style="64" customWidth="1"/>
    <col min="11023" max="11023" width="8.85546875" style="64" customWidth="1"/>
    <col min="11024" max="11025" width="0" style="64" hidden="1" customWidth="1"/>
    <col min="11026" max="11029" width="8.85546875" style="64" bestFit="1" customWidth="1"/>
    <col min="11030" max="11031" width="0" style="64" hidden="1" customWidth="1"/>
    <col min="11032" max="11032" width="8.42578125" style="64" customWidth="1"/>
    <col min="11033" max="11033" width="12" style="64" customWidth="1"/>
    <col min="11034" max="11036" width="10.85546875" style="64" bestFit="1" customWidth="1"/>
    <col min="11037" max="11037" width="12.140625" style="64" customWidth="1"/>
    <col min="11038" max="11264" width="9.140625" style="64"/>
    <col min="11265" max="11265" width="4.42578125" style="64" customWidth="1"/>
    <col min="11266" max="11266" width="30.42578125" style="64" customWidth="1"/>
    <col min="11267" max="11267" width="10.42578125" style="64" customWidth="1"/>
    <col min="11268" max="11268" width="13.42578125" style="64" customWidth="1"/>
    <col min="11269" max="11269" width="8.85546875" style="64" bestFit="1" customWidth="1"/>
    <col min="11270" max="11270" width="9.85546875" style="64" bestFit="1" customWidth="1"/>
    <col min="11271" max="11271" width="10.28515625" style="64" customWidth="1"/>
    <col min="11272" max="11272" width="9.140625" style="64"/>
    <col min="11273" max="11273" width="9.28515625" style="64" customWidth="1"/>
    <col min="11274" max="11274" width="9" style="64" customWidth="1"/>
    <col min="11275" max="11275" width="8.85546875" style="64" customWidth="1"/>
    <col min="11276" max="11276" width="9.140625" style="64"/>
    <col min="11277" max="11278" width="8.7109375" style="64" customWidth="1"/>
    <col min="11279" max="11279" width="8.85546875" style="64" customWidth="1"/>
    <col min="11280" max="11281" width="0" style="64" hidden="1" customWidth="1"/>
    <col min="11282" max="11285" width="8.85546875" style="64" bestFit="1" customWidth="1"/>
    <col min="11286" max="11287" width="0" style="64" hidden="1" customWidth="1"/>
    <col min="11288" max="11288" width="8.42578125" style="64" customWidth="1"/>
    <col min="11289" max="11289" width="12" style="64" customWidth="1"/>
    <col min="11290" max="11292" width="10.85546875" style="64" bestFit="1" customWidth="1"/>
    <col min="11293" max="11293" width="12.140625" style="64" customWidth="1"/>
    <col min="11294" max="11520" width="9.140625" style="64"/>
    <col min="11521" max="11521" width="4.42578125" style="64" customWidth="1"/>
    <col min="11522" max="11522" width="30.42578125" style="64" customWidth="1"/>
    <col min="11523" max="11523" width="10.42578125" style="64" customWidth="1"/>
    <col min="11524" max="11524" width="13.42578125" style="64" customWidth="1"/>
    <col min="11525" max="11525" width="8.85546875" style="64" bestFit="1" customWidth="1"/>
    <col min="11526" max="11526" width="9.85546875" style="64" bestFit="1" customWidth="1"/>
    <col min="11527" max="11527" width="10.28515625" style="64" customWidth="1"/>
    <col min="11528" max="11528" width="9.140625" style="64"/>
    <col min="11529" max="11529" width="9.28515625" style="64" customWidth="1"/>
    <col min="11530" max="11530" width="9" style="64" customWidth="1"/>
    <col min="11531" max="11531" width="8.85546875" style="64" customWidth="1"/>
    <col min="11532" max="11532" width="9.140625" style="64"/>
    <col min="11533" max="11534" width="8.7109375" style="64" customWidth="1"/>
    <col min="11535" max="11535" width="8.85546875" style="64" customWidth="1"/>
    <col min="11536" max="11537" width="0" style="64" hidden="1" customWidth="1"/>
    <col min="11538" max="11541" width="8.85546875" style="64" bestFit="1" customWidth="1"/>
    <col min="11542" max="11543" width="0" style="64" hidden="1" customWidth="1"/>
    <col min="11544" max="11544" width="8.42578125" style="64" customWidth="1"/>
    <col min="11545" max="11545" width="12" style="64" customWidth="1"/>
    <col min="11546" max="11548" width="10.85546875" style="64" bestFit="1" customWidth="1"/>
    <col min="11549" max="11549" width="12.140625" style="64" customWidth="1"/>
    <col min="11550" max="11776" width="9.140625" style="64"/>
    <col min="11777" max="11777" width="4.42578125" style="64" customWidth="1"/>
    <col min="11778" max="11778" width="30.42578125" style="64" customWidth="1"/>
    <col min="11779" max="11779" width="10.42578125" style="64" customWidth="1"/>
    <col min="11780" max="11780" width="13.42578125" style="64" customWidth="1"/>
    <col min="11781" max="11781" width="8.85546875" style="64" bestFit="1" customWidth="1"/>
    <col min="11782" max="11782" width="9.85546875" style="64" bestFit="1" customWidth="1"/>
    <col min="11783" max="11783" width="10.28515625" style="64" customWidth="1"/>
    <col min="11784" max="11784" width="9.140625" style="64"/>
    <col min="11785" max="11785" width="9.28515625" style="64" customWidth="1"/>
    <col min="11786" max="11786" width="9" style="64" customWidth="1"/>
    <col min="11787" max="11787" width="8.85546875" style="64" customWidth="1"/>
    <col min="11788" max="11788" width="9.140625" style="64"/>
    <col min="11789" max="11790" width="8.7109375" style="64" customWidth="1"/>
    <col min="11791" max="11791" width="8.85546875" style="64" customWidth="1"/>
    <col min="11792" max="11793" width="0" style="64" hidden="1" customWidth="1"/>
    <col min="11794" max="11797" width="8.85546875" style="64" bestFit="1" customWidth="1"/>
    <col min="11798" max="11799" width="0" style="64" hidden="1" customWidth="1"/>
    <col min="11800" max="11800" width="8.42578125" style="64" customWidth="1"/>
    <col min="11801" max="11801" width="12" style="64" customWidth="1"/>
    <col min="11802" max="11804" width="10.85546875" style="64" bestFit="1" customWidth="1"/>
    <col min="11805" max="11805" width="12.140625" style="64" customWidth="1"/>
    <col min="11806" max="12032" width="9.140625" style="64"/>
    <col min="12033" max="12033" width="4.42578125" style="64" customWidth="1"/>
    <col min="12034" max="12034" width="30.42578125" style="64" customWidth="1"/>
    <col min="12035" max="12035" width="10.42578125" style="64" customWidth="1"/>
    <col min="12036" max="12036" width="13.42578125" style="64" customWidth="1"/>
    <col min="12037" max="12037" width="8.85546875" style="64" bestFit="1" customWidth="1"/>
    <col min="12038" max="12038" width="9.85546875" style="64" bestFit="1" customWidth="1"/>
    <col min="12039" max="12039" width="10.28515625" style="64" customWidth="1"/>
    <col min="12040" max="12040" width="9.140625" style="64"/>
    <col min="12041" max="12041" width="9.28515625" style="64" customWidth="1"/>
    <col min="12042" max="12042" width="9" style="64" customWidth="1"/>
    <col min="12043" max="12043" width="8.85546875" style="64" customWidth="1"/>
    <col min="12044" max="12044" width="9.140625" style="64"/>
    <col min="12045" max="12046" width="8.7109375" style="64" customWidth="1"/>
    <col min="12047" max="12047" width="8.85546875" style="64" customWidth="1"/>
    <col min="12048" max="12049" width="0" style="64" hidden="1" customWidth="1"/>
    <col min="12050" max="12053" width="8.85546875" style="64" bestFit="1" customWidth="1"/>
    <col min="12054" max="12055" width="0" style="64" hidden="1" customWidth="1"/>
    <col min="12056" max="12056" width="8.42578125" style="64" customWidth="1"/>
    <col min="12057" max="12057" width="12" style="64" customWidth="1"/>
    <col min="12058" max="12060" width="10.85546875" style="64" bestFit="1" customWidth="1"/>
    <col min="12061" max="12061" width="12.140625" style="64" customWidth="1"/>
    <col min="12062" max="12288" width="9.140625" style="64"/>
    <col min="12289" max="12289" width="4.42578125" style="64" customWidth="1"/>
    <col min="12290" max="12290" width="30.42578125" style="64" customWidth="1"/>
    <col min="12291" max="12291" width="10.42578125" style="64" customWidth="1"/>
    <col min="12292" max="12292" width="13.42578125" style="64" customWidth="1"/>
    <col min="12293" max="12293" width="8.85546875" style="64" bestFit="1" customWidth="1"/>
    <col min="12294" max="12294" width="9.85546875" style="64" bestFit="1" customWidth="1"/>
    <col min="12295" max="12295" width="10.28515625" style="64" customWidth="1"/>
    <col min="12296" max="12296" width="9.140625" style="64"/>
    <col min="12297" max="12297" width="9.28515625" style="64" customWidth="1"/>
    <col min="12298" max="12298" width="9" style="64" customWidth="1"/>
    <col min="12299" max="12299" width="8.85546875" style="64" customWidth="1"/>
    <col min="12300" max="12300" width="9.140625" style="64"/>
    <col min="12301" max="12302" width="8.7109375" style="64" customWidth="1"/>
    <col min="12303" max="12303" width="8.85546875" style="64" customWidth="1"/>
    <col min="12304" max="12305" width="0" style="64" hidden="1" customWidth="1"/>
    <col min="12306" max="12309" width="8.85546875" style="64" bestFit="1" customWidth="1"/>
    <col min="12310" max="12311" width="0" style="64" hidden="1" customWidth="1"/>
    <col min="12312" max="12312" width="8.42578125" style="64" customWidth="1"/>
    <col min="12313" max="12313" width="12" style="64" customWidth="1"/>
    <col min="12314" max="12316" width="10.85546875" style="64" bestFit="1" customWidth="1"/>
    <col min="12317" max="12317" width="12.140625" style="64" customWidth="1"/>
    <col min="12318" max="12544" width="9.140625" style="64"/>
    <col min="12545" max="12545" width="4.42578125" style="64" customWidth="1"/>
    <col min="12546" max="12546" width="30.42578125" style="64" customWidth="1"/>
    <col min="12547" max="12547" width="10.42578125" style="64" customWidth="1"/>
    <col min="12548" max="12548" width="13.42578125" style="64" customWidth="1"/>
    <col min="12549" max="12549" width="8.85546875" style="64" bestFit="1" customWidth="1"/>
    <col min="12550" max="12550" width="9.85546875" style="64" bestFit="1" customWidth="1"/>
    <col min="12551" max="12551" width="10.28515625" style="64" customWidth="1"/>
    <col min="12552" max="12552" width="9.140625" style="64"/>
    <col min="12553" max="12553" width="9.28515625" style="64" customWidth="1"/>
    <col min="12554" max="12554" width="9" style="64" customWidth="1"/>
    <col min="12555" max="12555" width="8.85546875" style="64" customWidth="1"/>
    <col min="12556" max="12556" width="9.140625" style="64"/>
    <col min="12557" max="12558" width="8.7109375" style="64" customWidth="1"/>
    <col min="12559" max="12559" width="8.85546875" style="64" customWidth="1"/>
    <col min="12560" max="12561" width="0" style="64" hidden="1" customWidth="1"/>
    <col min="12562" max="12565" width="8.85546875" style="64" bestFit="1" customWidth="1"/>
    <col min="12566" max="12567" width="0" style="64" hidden="1" customWidth="1"/>
    <col min="12568" max="12568" width="8.42578125" style="64" customWidth="1"/>
    <col min="12569" max="12569" width="12" style="64" customWidth="1"/>
    <col min="12570" max="12572" width="10.85546875" style="64" bestFit="1" customWidth="1"/>
    <col min="12573" max="12573" width="12.140625" style="64" customWidth="1"/>
    <col min="12574" max="12800" width="9.140625" style="64"/>
    <col min="12801" max="12801" width="4.42578125" style="64" customWidth="1"/>
    <col min="12802" max="12802" width="30.42578125" style="64" customWidth="1"/>
    <col min="12803" max="12803" width="10.42578125" style="64" customWidth="1"/>
    <col min="12804" max="12804" width="13.42578125" style="64" customWidth="1"/>
    <col min="12805" max="12805" width="8.85546875" style="64" bestFit="1" customWidth="1"/>
    <col min="12806" max="12806" width="9.85546875" style="64" bestFit="1" customWidth="1"/>
    <col min="12807" max="12807" width="10.28515625" style="64" customWidth="1"/>
    <col min="12808" max="12808" width="9.140625" style="64"/>
    <col min="12809" max="12809" width="9.28515625" style="64" customWidth="1"/>
    <col min="12810" max="12810" width="9" style="64" customWidth="1"/>
    <col min="12811" max="12811" width="8.85546875" style="64" customWidth="1"/>
    <col min="12812" max="12812" width="9.140625" style="64"/>
    <col min="12813" max="12814" width="8.7109375" style="64" customWidth="1"/>
    <col min="12815" max="12815" width="8.85546875" style="64" customWidth="1"/>
    <col min="12816" max="12817" width="0" style="64" hidden="1" customWidth="1"/>
    <col min="12818" max="12821" width="8.85546875" style="64" bestFit="1" customWidth="1"/>
    <col min="12822" max="12823" width="0" style="64" hidden="1" customWidth="1"/>
    <col min="12824" max="12824" width="8.42578125" style="64" customWidth="1"/>
    <col min="12825" max="12825" width="12" style="64" customWidth="1"/>
    <col min="12826" max="12828" width="10.85546875" style="64" bestFit="1" customWidth="1"/>
    <col min="12829" max="12829" width="12.140625" style="64" customWidth="1"/>
    <col min="12830" max="13056" width="9.140625" style="64"/>
    <col min="13057" max="13057" width="4.42578125" style="64" customWidth="1"/>
    <col min="13058" max="13058" width="30.42578125" style="64" customWidth="1"/>
    <col min="13059" max="13059" width="10.42578125" style="64" customWidth="1"/>
    <col min="13060" max="13060" width="13.42578125" style="64" customWidth="1"/>
    <col min="13061" max="13061" width="8.85546875" style="64" bestFit="1" customWidth="1"/>
    <col min="13062" max="13062" width="9.85546875" style="64" bestFit="1" customWidth="1"/>
    <col min="13063" max="13063" width="10.28515625" style="64" customWidth="1"/>
    <col min="13064" max="13064" width="9.140625" style="64"/>
    <col min="13065" max="13065" width="9.28515625" style="64" customWidth="1"/>
    <col min="13066" max="13066" width="9" style="64" customWidth="1"/>
    <col min="13067" max="13067" width="8.85546875" style="64" customWidth="1"/>
    <col min="13068" max="13068" width="9.140625" style="64"/>
    <col min="13069" max="13070" width="8.7109375" style="64" customWidth="1"/>
    <col min="13071" max="13071" width="8.85546875" style="64" customWidth="1"/>
    <col min="13072" max="13073" width="0" style="64" hidden="1" customWidth="1"/>
    <col min="13074" max="13077" width="8.85546875" style="64" bestFit="1" customWidth="1"/>
    <col min="13078" max="13079" width="0" style="64" hidden="1" customWidth="1"/>
    <col min="13080" max="13080" width="8.42578125" style="64" customWidth="1"/>
    <col min="13081" max="13081" width="12" style="64" customWidth="1"/>
    <col min="13082" max="13084" width="10.85546875" style="64" bestFit="1" customWidth="1"/>
    <col min="13085" max="13085" width="12.140625" style="64" customWidth="1"/>
    <col min="13086" max="13312" width="9.140625" style="64"/>
    <col min="13313" max="13313" width="4.42578125" style="64" customWidth="1"/>
    <col min="13314" max="13314" width="30.42578125" style="64" customWidth="1"/>
    <col min="13315" max="13315" width="10.42578125" style="64" customWidth="1"/>
    <col min="13316" max="13316" width="13.42578125" style="64" customWidth="1"/>
    <col min="13317" max="13317" width="8.85546875" style="64" bestFit="1" customWidth="1"/>
    <col min="13318" max="13318" width="9.85546875" style="64" bestFit="1" customWidth="1"/>
    <col min="13319" max="13319" width="10.28515625" style="64" customWidth="1"/>
    <col min="13320" max="13320" width="9.140625" style="64"/>
    <col min="13321" max="13321" width="9.28515625" style="64" customWidth="1"/>
    <col min="13322" max="13322" width="9" style="64" customWidth="1"/>
    <col min="13323" max="13323" width="8.85546875" style="64" customWidth="1"/>
    <col min="13324" max="13324" width="9.140625" style="64"/>
    <col min="13325" max="13326" width="8.7109375" style="64" customWidth="1"/>
    <col min="13327" max="13327" width="8.85546875" style="64" customWidth="1"/>
    <col min="13328" max="13329" width="0" style="64" hidden="1" customWidth="1"/>
    <col min="13330" max="13333" width="8.85546875" style="64" bestFit="1" customWidth="1"/>
    <col min="13334" max="13335" width="0" style="64" hidden="1" customWidth="1"/>
    <col min="13336" max="13336" width="8.42578125" style="64" customWidth="1"/>
    <col min="13337" max="13337" width="12" style="64" customWidth="1"/>
    <col min="13338" max="13340" width="10.85546875" style="64" bestFit="1" customWidth="1"/>
    <col min="13341" max="13341" width="12.140625" style="64" customWidth="1"/>
    <col min="13342" max="13568" width="9.140625" style="64"/>
    <col min="13569" max="13569" width="4.42578125" style="64" customWidth="1"/>
    <col min="13570" max="13570" width="30.42578125" style="64" customWidth="1"/>
    <col min="13571" max="13571" width="10.42578125" style="64" customWidth="1"/>
    <col min="13572" max="13572" width="13.42578125" style="64" customWidth="1"/>
    <col min="13573" max="13573" width="8.85546875" style="64" bestFit="1" customWidth="1"/>
    <col min="13574" max="13574" width="9.85546875" style="64" bestFit="1" customWidth="1"/>
    <col min="13575" max="13575" width="10.28515625" style="64" customWidth="1"/>
    <col min="13576" max="13576" width="9.140625" style="64"/>
    <col min="13577" max="13577" width="9.28515625" style="64" customWidth="1"/>
    <col min="13578" max="13578" width="9" style="64" customWidth="1"/>
    <col min="13579" max="13579" width="8.85546875" style="64" customWidth="1"/>
    <col min="13580" max="13580" width="9.140625" style="64"/>
    <col min="13581" max="13582" width="8.7109375" style="64" customWidth="1"/>
    <col min="13583" max="13583" width="8.85546875" style="64" customWidth="1"/>
    <col min="13584" max="13585" width="0" style="64" hidden="1" customWidth="1"/>
    <col min="13586" max="13589" width="8.85546875" style="64" bestFit="1" customWidth="1"/>
    <col min="13590" max="13591" width="0" style="64" hidden="1" customWidth="1"/>
    <col min="13592" max="13592" width="8.42578125" style="64" customWidth="1"/>
    <col min="13593" max="13593" width="12" style="64" customWidth="1"/>
    <col min="13594" max="13596" width="10.85546875" style="64" bestFit="1" customWidth="1"/>
    <col min="13597" max="13597" width="12.140625" style="64" customWidth="1"/>
    <col min="13598" max="13824" width="9.140625" style="64"/>
    <col min="13825" max="13825" width="4.42578125" style="64" customWidth="1"/>
    <col min="13826" max="13826" width="30.42578125" style="64" customWidth="1"/>
    <col min="13827" max="13827" width="10.42578125" style="64" customWidth="1"/>
    <col min="13828" max="13828" width="13.42578125" style="64" customWidth="1"/>
    <col min="13829" max="13829" width="8.85546875" style="64" bestFit="1" customWidth="1"/>
    <col min="13830" max="13830" width="9.85546875" style="64" bestFit="1" customWidth="1"/>
    <col min="13831" max="13831" width="10.28515625" style="64" customWidth="1"/>
    <col min="13832" max="13832" width="9.140625" style="64"/>
    <col min="13833" max="13833" width="9.28515625" style="64" customWidth="1"/>
    <col min="13834" max="13834" width="9" style="64" customWidth="1"/>
    <col min="13835" max="13835" width="8.85546875" style="64" customWidth="1"/>
    <col min="13836" max="13836" width="9.140625" style="64"/>
    <col min="13837" max="13838" width="8.7109375" style="64" customWidth="1"/>
    <col min="13839" max="13839" width="8.85546875" style="64" customWidth="1"/>
    <col min="13840" max="13841" width="0" style="64" hidden="1" customWidth="1"/>
    <col min="13842" max="13845" width="8.85546875" style="64" bestFit="1" customWidth="1"/>
    <col min="13846" max="13847" width="0" style="64" hidden="1" customWidth="1"/>
    <col min="13848" max="13848" width="8.42578125" style="64" customWidth="1"/>
    <col min="13849" max="13849" width="12" style="64" customWidth="1"/>
    <col min="13850" max="13852" width="10.85546875" style="64" bestFit="1" customWidth="1"/>
    <col min="13853" max="13853" width="12.140625" style="64" customWidth="1"/>
    <col min="13854" max="14080" width="9.140625" style="64"/>
    <col min="14081" max="14081" width="4.42578125" style="64" customWidth="1"/>
    <col min="14082" max="14082" width="30.42578125" style="64" customWidth="1"/>
    <col min="14083" max="14083" width="10.42578125" style="64" customWidth="1"/>
    <col min="14084" max="14084" width="13.42578125" style="64" customWidth="1"/>
    <col min="14085" max="14085" width="8.85546875" style="64" bestFit="1" customWidth="1"/>
    <col min="14086" max="14086" width="9.85546875" style="64" bestFit="1" customWidth="1"/>
    <col min="14087" max="14087" width="10.28515625" style="64" customWidth="1"/>
    <col min="14088" max="14088" width="9.140625" style="64"/>
    <col min="14089" max="14089" width="9.28515625" style="64" customWidth="1"/>
    <col min="14090" max="14090" width="9" style="64" customWidth="1"/>
    <col min="14091" max="14091" width="8.85546875" style="64" customWidth="1"/>
    <col min="14092" max="14092" width="9.140625" style="64"/>
    <col min="14093" max="14094" width="8.7109375" style="64" customWidth="1"/>
    <col min="14095" max="14095" width="8.85546875" style="64" customWidth="1"/>
    <col min="14096" max="14097" width="0" style="64" hidden="1" customWidth="1"/>
    <col min="14098" max="14101" width="8.85546875" style="64" bestFit="1" customWidth="1"/>
    <col min="14102" max="14103" width="0" style="64" hidden="1" customWidth="1"/>
    <col min="14104" max="14104" width="8.42578125" style="64" customWidth="1"/>
    <col min="14105" max="14105" width="12" style="64" customWidth="1"/>
    <col min="14106" max="14108" width="10.85546875" style="64" bestFit="1" customWidth="1"/>
    <col min="14109" max="14109" width="12.140625" style="64" customWidth="1"/>
    <col min="14110" max="14336" width="9.140625" style="64"/>
    <col min="14337" max="14337" width="4.42578125" style="64" customWidth="1"/>
    <col min="14338" max="14338" width="30.42578125" style="64" customWidth="1"/>
    <col min="14339" max="14339" width="10.42578125" style="64" customWidth="1"/>
    <col min="14340" max="14340" width="13.42578125" style="64" customWidth="1"/>
    <col min="14341" max="14341" width="8.85546875" style="64" bestFit="1" customWidth="1"/>
    <col min="14342" max="14342" width="9.85546875" style="64" bestFit="1" customWidth="1"/>
    <col min="14343" max="14343" width="10.28515625" style="64" customWidth="1"/>
    <col min="14344" max="14344" width="9.140625" style="64"/>
    <col min="14345" max="14345" width="9.28515625" style="64" customWidth="1"/>
    <col min="14346" max="14346" width="9" style="64" customWidth="1"/>
    <col min="14347" max="14347" width="8.85546875" style="64" customWidth="1"/>
    <col min="14348" max="14348" width="9.140625" style="64"/>
    <col min="14349" max="14350" width="8.7109375" style="64" customWidth="1"/>
    <col min="14351" max="14351" width="8.85546875" style="64" customWidth="1"/>
    <col min="14352" max="14353" width="0" style="64" hidden="1" customWidth="1"/>
    <col min="14354" max="14357" width="8.85546875" style="64" bestFit="1" customWidth="1"/>
    <col min="14358" max="14359" width="0" style="64" hidden="1" customWidth="1"/>
    <col min="14360" max="14360" width="8.42578125" style="64" customWidth="1"/>
    <col min="14361" max="14361" width="12" style="64" customWidth="1"/>
    <col min="14362" max="14364" width="10.85546875" style="64" bestFit="1" customWidth="1"/>
    <col min="14365" max="14365" width="12.140625" style="64" customWidth="1"/>
    <col min="14366" max="14592" width="9.140625" style="64"/>
    <col min="14593" max="14593" width="4.42578125" style="64" customWidth="1"/>
    <col min="14594" max="14594" width="30.42578125" style="64" customWidth="1"/>
    <col min="14595" max="14595" width="10.42578125" style="64" customWidth="1"/>
    <col min="14596" max="14596" width="13.42578125" style="64" customWidth="1"/>
    <col min="14597" max="14597" width="8.85546875" style="64" bestFit="1" customWidth="1"/>
    <col min="14598" max="14598" width="9.85546875" style="64" bestFit="1" customWidth="1"/>
    <col min="14599" max="14599" width="10.28515625" style="64" customWidth="1"/>
    <col min="14600" max="14600" width="9.140625" style="64"/>
    <col min="14601" max="14601" width="9.28515625" style="64" customWidth="1"/>
    <col min="14602" max="14602" width="9" style="64" customWidth="1"/>
    <col min="14603" max="14603" width="8.85546875" style="64" customWidth="1"/>
    <col min="14604" max="14604" width="9.140625" style="64"/>
    <col min="14605" max="14606" width="8.7109375" style="64" customWidth="1"/>
    <col min="14607" max="14607" width="8.85546875" style="64" customWidth="1"/>
    <col min="14608" max="14609" width="0" style="64" hidden="1" customWidth="1"/>
    <col min="14610" max="14613" width="8.85546875" style="64" bestFit="1" customWidth="1"/>
    <col min="14614" max="14615" width="0" style="64" hidden="1" customWidth="1"/>
    <col min="14616" max="14616" width="8.42578125" style="64" customWidth="1"/>
    <col min="14617" max="14617" width="12" style="64" customWidth="1"/>
    <col min="14618" max="14620" width="10.85546875" style="64" bestFit="1" customWidth="1"/>
    <col min="14621" max="14621" width="12.140625" style="64" customWidth="1"/>
    <col min="14622" max="14848" width="9.140625" style="64"/>
    <col min="14849" max="14849" width="4.42578125" style="64" customWidth="1"/>
    <col min="14850" max="14850" width="30.42578125" style="64" customWidth="1"/>
    <col min="14851" max="14851" width="10.42578125" style="64" customWidth="1"/>
    <col min="14852" max="14852" width="13.42578125" style="64" customWidth="1"/>
    <col min="14853" max="14853" width="8.85546875" style="64" bestFit="1" customWidth="1"/>
    <col min="14854" max="14854" width="9.85546875" style="64" bestFit="1" customWidth="1"/>
    <col min="14855" max="14855" width="10.28515625" style="64" customWidth="1"/>
    <col min="14856" max="14856" width="9.140625" style="64"/>
    <col min="14857" max="14857" width="9.28515625" style="64" customWidth="1"/>
    <col min="14858" max="14858" width="9" style="64" customWidth="1"/>
    <col min="14859" max="14859" width="8.85546875" style="64" customWidth="1"/>
    <col min="14860" max="14860" width="9.140625" style="64"/>
    <col min="14861" max="14862" width="8.7109375" style="64" customWidth="1"/>
    <col min="14863" max="14863" width="8.85546875" style="64" customWidth="1"/>
    <col min="14864" max="14865" width="0" style="64" hidden="1" customWidth="1"/>
    <col min="14866" max="14869" width="8.85546875" style="64" bestFit="1" customWidth="1"/>
    <col min="14870" max="14871" width="0" style="64" hidden="1" customWidth="1"/>
    <col min="14872" max="14872" width="8.42578125" style="64" customWidth="1"/>
    <col min="14873" max="14873" width="12" style="64" customWidth="1"/>
    <col min="14874" max="14876" width="10.85546875" style="64" bestFit="1" customWidth="1"/>
    <col min="14877" max="14877" width="12.140625" style="64" customWidth="1"/>
    <col min="14878" max="15104" width="9.140625" style="64"/>
    <col min="15105" max="15105" width="4.42578125" style="64" customWidth="1"/>
    <col min="15106" max="15106" width="30.42578125" style="64" customWidth="1"/>
    <col min="15107" max="15107" width="10.42578125" style="64" customWidth="1"/>
    <col min="15108" max="15108" width="13.42578125" style="64" customWidth="1"/>
    <col min="15109" max="15109" width="8.85546875" style="64" bestFit="1" customWidth="1"/>
    <col min="15110" max="15110" width="9.85546875" style="64" bestFit="1" customWidth="1"/>
    <col min="15111" max="15111" width="10.28515625" style="64" customWidth="1"/>
    <col min="15112" max="15112" width="9.140625" style="64"/>
    <col min="15113" max="15113" width="9.28515625" style="64" customWidth="1"/>
    <col min="15114" max="15114" width="9" style="64" customWidth="1"/>
    <col min="15115" max="15115" width="8.85546875" style="64" customWidth="1"/>
    <col min="15116" max="15116" width="9.140625" style="64"/>
    <col min="15117" max="15118" width="8.7109375" style="64" customWidth="1"/>
    <col min="15119" max="15119" width="8.85546875" style="64" customWidth="1"/>
    <col min="15120" max="15121" width="0" style="64" hidden="1" customWidth="1"/>
    <col min="15122" max="15125" width="8.85546875" style="64" bestFit="1" customWidth="1"/>
    <col min="15126" max="15127" width="0" style="64" hidden="1" customWidth="1"/>
    <col min="15128" max="15128" width="8.42578125" style="64" customWidth="1"/>
    <col min="15129" max="15129" width="12" style="64" customWidth="1"/>
    <col min="15130" max="15132" width="10.85546875" style="64" bestFit="1" customWidth="1"/>
    <col min="15133" max="15133" width="12.140625" style="64" customWidth="1"/>
    <col min="15134" max="15360" width="9.140625" style="64"/>
    <col min="15361" max="15361" width="4.42578125" style="64" customWidth="1"/>
    <col min="15362" max="15362" width="30.42578125" style="64" customWidth="1"/>
    <col min="15363" max="15363" width="10.42578125" style="64" customWidth="1"/>
    <col min="15364" max="15364" width="13.42578125" style="64" customWidth="1"/>
    <col min="15365" max="15365" width="8.85546875" style="64" bestFit="1" customWidth="1"/>
    <col min="15366" max="15366" width="9.85546875" style="64" bestFit="1" customWidth="1"/>
    <col min="15367" max="15367" width="10.28515625" style="64" customWidth="1"/>
    <col min="15368" max="15368" width="9.140625" style="64"/>
    <col min="15369" max="15369" width="9.28515625" style="64" customWidth="1"/>
    <col min="15370" max="15370" width="9" style="64" customWidth="1"/>
    <col min="15371" max="15371" width="8.85546875" style="64" customWidth="1"/>
    <col min="15372" max="15372" width="9.140625" style="64"/>
    <col min="15373" max="15374" width="8.7109375" style="64" customWidth="1"/>
    <col min="15375" max="15375" width="8.85546875" style="64" customWidth="1"/>
    <col min="15376" max="15377" width="0" style="64" hidden="1" customWidth="1"/>
    <col min="15378" max="15381" width="8.85546875" style="64" bestFit="1" customWidth="1"/>
    <col min="15382" max="15383" width="0" style="64" hidden="1" customWidth="1"/>
    <col min="15384" max="15384" width="8.42578125" style="64" customWidth="1"/>
    <col min="15385" max="15385" width="12" style="64" customWidth="1"/>
    <col min="15386" max="15388" width="10.85546875" style="64" bestFit="1" customWidth="1"/>
    <col min="15389" max="15389" width="12.140625" style="64" customWidth="1"/>
    <col min="15390" max="15616" width="9.140625" style="64"/>
    <col min="15617" max="15617" width="4.42578125" style="64" customWidth="1"/>
    <col min="15618" max="15618" width="30.42578125" style="64" customWidth="1"/>
    <col min="15619" max="15619" width="10.42578125" style="64" customWidth="1"/>
    <col min="15620" max="15620" width="13.42578125" style="64" customWidth="1"/>
    <col min="15621" max="15621" width="8.85546875" style="64" bestFit="1" customWidth="1"/>
    <col min="15622" max="15622" width="9.85546875" style="64" bestFit="1" customWidth="1"/>
    <col min="15623" max="15623" width="10.28515625" style="64" customWidth="1"/>
    <col min="15624" max="15624" width="9.140625" style="64"/>
    <col min="15625" max="15625" width="9.28515625" style="64" customWidth="1"/>
    <col min="15626" max="15626" width="9" style="64" customWidth="1"/>
    <col min="15627" max="15627" width="8.85546875" style="64" customWidth="1"/>
    <col min="15628" max="15628" width="9.140625" style="64"/>
    <col min="15629" max="15630" width="8.7109375" style="64" customWidth="1"/>
    <col min="15631" max="15631" width="8.85546875" style="64" customWidth="1"/>
    <col min="15632" max="15633" width="0" style="64" hidden="1" customWidth="1"/>
    <col min="15634" max="15637" width="8.85546875" style="64" bestFit="1" customWidth="1"/>
    <col min="15638" max="15639" width="0" style="64" hidden="1" customWidth="1"/>
    <col min="15640" max="15640" width="8.42578125" style="64" customWidth="1"/>
    <col min="15641" max="15641" width="12" style="64" customWidth="1"/>
    <col min="15642" max="15644" width="10.85546875" style="64" bestFit="1" customWidth="1"/>
    <col min="15645" max="15645" width="12.140625" style="64" customWidth="1"/>
    <col min="15646" max="15872" width="9.140625" style="64"/>
    <col min="15873" max="15873" width="4.42578125" style="64" customWidth="1"/>
    <col min="15874" max="15874" width="30.42578125" style="64" customWidth="1"/>
    <col min="15875" max="15875" width="10.42578125" style="64" customWidth="1"/>
    <col min="15876" max="15876" width="13.42578125" style="64" customWidth="1"/>
    <col min="15877" max="15877" width="8.85546875" style="64" bestFit="1" customWidth="1"/>
    <col min="15878" max="15878" width="9.85546875" style="64" bestFit="1" customWidth="1"/>
    <col min="15879" max="15879" width="10.28515625" style="64" customWidth="1"/>
    <col min="15880" max="15880" width="9.140625" style="64"/>
    <col min="15881" max="15881" width="9.28515625" style="64" customWidth="1"/>
    <col min="15882" max="15882" width="9" style="64" customWidth="1"/>
    <col min="15883" max="15883" width="8.85546875" style="64" customWidth="1"/>
    <col min="15884" max="15884" width="9.140625" style="64"/>
    <col min="15885" max="15886" width="8.7109375" style="64" customWidth="1"/>
    <col min="15887" max="15887" width="8.85546875" style="64" customWidth="1"/>
    <col min="15888" max="15889" width="0" style="64" hidden="1" customWidth="1"/>
    <col min="15890" max="15893" width="8.85546875" style="64" bestFit="1" customWidth="1"/>
    <col min="15894" max="15895" width="0" style="64" hidden="1" customWidth="1"/>
    <col min="15896" max="15896" width="8.42578125" style="64" customWidth="1"/>
    <col min="15897" max="15897" width="12" style="64" customWidth="1"/>
    <col min="15898" max="15900" width="10.85546875" style="64" bestFit="1" customWidth="1"/>
    <col min="15901" max="15901" width="12.140625" style="64" customWidth="1"/>
    <col min="15902" max="16128" width="9.140625" style="64"/>
    <col min="16129" max="16129" width="4.42578125" style="64" customWidth="1"/>
    <col min="16130" max="16130" width="30.42578125" style="64" customWidth="1"/>
    <col min="16131" max="16131" width="10.42578125" style="64" customWidth="1"/>
    <col min="16132" max="16132" width="13.42578125" style="64" customWidth="1"/>
    <col min="16133" max="16133" width="8.85546875" style="64" bestFit="1" customWidth="1"/>
    <col min="16134" max="16134" width="9.85546875" style="64" bestFit="1" customWidth="1"/>
    <col min="16135" max="16135" width="10.28515625" style="64" customWidth="1"/>
    <col min="16136" max="16136" width="9.140625" style="64"/>
    <col min="16137" max="16137" width="9.28515625" style="64" customWidth="1"/>
    <col min="16138" max="16138" width="9" style="64" customWidth="1"/>
    <col min="16139" max="16139" width="8.85546875" style="64" customWidth="1"/>
    <col min="16140" max="16140" width="9.140625" style="64"/>
    <col min="16141" max="16142" width="8.7109375" style="64" customWidth="1"/>
    <col min="16143" max="16143" width="8.85546875" style="64" customWidth="1"/>
    <col min="16144" max="16145" width="0" style="64" hidden="1" customWidth="1"/>
    <col min="16146" max="16149" width="8.85546875" style="64" bestFit="1" customWidth="1"/>
    <col min="16150" max="16151" width="0" style="64" hidden="1" customWidth="1"/>
    <col min="16152" max="16152" width="8.42578125" style="64" customWidth="1"/>
    <col min="16153" max="16153" width="12" style="64" customWidth="1"/>
    <col min="16154" max="16156" width="10.85546875" style="64" bestFit="1" customWidth="1"/>
    <col min="16157" max="16157" width="12.140625" style="64" customWidth="1"/>
    <col min="16158" max="16384" width="9.140625" style="64"/>
  </cols>
  <sheetData>
    <row r="1" spans="1:32">
      <c r="N1" s="66"/>
      <c r="O1" s="65"/>
      <c r="AC1" s="227" t="s">
        <v>74</v>
      </c>
    </row>
    <row r="2" spans="1:32">
      <c r="N2" s="66"/>
      <c r="O2" s="65"/>
      <c r="AB2" s="259" t="s">
        <v>226</v>
      </c>
      <c r="AC2" s="259"/>
    </row>
    <row r="3" spans="1:32">
      <c r="N3" s="66"/>
      <c r="O3" s="65"/>
      <c r="AB3" s="64" t="s">
        <v>230</v>
      </c>
      <c r="AC3" s="61"/>
    </row>
    <row r="4" spans="1:32">
      <c r="N4" s="66"/>
      <c r="O4" s="65"/>
      <c r="AB4" s="258" t="s">
        <v>229</v>
      </c>
      <c r="AC4" s="258"/>
    </row>
    <row r="5" spans="1:32">
      <c r="N5" s="66"/>
      <c r="O5" s="65"/>
      <c r="AB5" s="258" t="s">
        <v>76</v>
      </c>
      <c r="AC5" s="258"/>
    </row>
    <row r="6" spans="1:32" ht="16.5" customHeight="1">
      <c r="B6" s="262" t="s">
        <v>77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68"/>
      <c r="W6" s="68"/>
      <c r="X6" s="68"/>
      <c r="Y6" s="68"/>
      <c r="Z6" s="68"/>
      <c r="AA6" s="68"/>
      <c r="AB6" s="68"/>
      <c r="AC6" s="68"/>
    </row>
    <row r="7" spans="1:32">
      <c r="B7" s="262" t="s">
        <v>78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68"/>
      <c r="W7" s="68"/>
      <c r="X7" s="68"/>
      <c r="Y7" s="68"/>
      <c r="Z7" s="68"/>
      <c r="AA7" s="68"/>
      <c r="AB7" s="68"/>
      <c r="AC7" s="68"/>
    </row>
    <row r="8" spans="1:32"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68"/>
      <c r="W8" s="68"/>
      <c r="X8" s="68"/>
      <c r="Y8" s="68"/>
      <c r="Z8" s="68"/>
      <c r="AA8" s="68"/>
      <c r="AB8" s="68"/>
      <c r="AC8" s="68"/>
    </row>
    <row r="9" spans="1:32">
      <c r="G9" s="69"/>
      <c r="N9" s="70"/>
      <c r="O9" s="70"/>
      <c r="P9" s="70"/>
      <c r="Q9" s="70"/>
      <c r="R9" s="71"/>
      <c r="S9" s="71"/>
      <c r="T9" s="71"/>
      <c r="U9" s="71"/>
      <c r="AB9" s="72"/>
      <c r="AC9" s="72"/>
    </row>
    <row r="10" spans="1:32" ht="57" customHeight="1">
      <c r="A10" s="247" t="s">
        <v>71</v>
      </c>
      <c r="B10" s="249" t="s">
        <v>79</v>
      </c>
      <c r="C10" s="250" t="s">
        <v>80</v>
      </c>
      <c r="D10" s="252" t="s">
        <v>81</v>
      </c>
      <c r="E10" s="253"/>
      <c r="F10" s="253" t="s">
        <v>82</v>
      </c>
      <c r="G10" s="253"/>
      <c r="H10" s="252" t="s">
        <v>83</v>
      </c>
      <c r="I10" s="253"/>
      <c r="J10" s="252" t="s">
        <v>84</v>
      </c>
      <c r="K10" s="253"/>
      <c r="L10" s="252" t="s">
        <v>85</v>
      </c>
      <c r="M10" s="253"/>
      <c r="N10" s="252" t="s">
        <v>86</v>
      </c>
      <c r="O10" s="253"/>
      <c r="P10" s="256" t="s">
        <v>87</v>
      </c>
      <c r="Q10" s="257"/>
      <c r="R10" s="252" t="s">
        <v>88</v>
      </c>
      <c r="S10" s="253"/>
      <c r="T10" s="252" t="s">
        <v>89</v>
      </c>
      <c r="U10" s="253"/>
      <c r="V10" s="260" t="s">
        <v>90</v>
      </c>
      <c r="W10" s="261"/>
      <c r="X10" s="260" t="s">
        <v>91</v>
      </c>
      <c r="Y10" s="260"/>
      <c r="Z10" s="260" t="s">
        <v>92</v>
      </c>
      <c r="AA10" s="260"/>
      <c r="AB10" s="260" t="s">
        <v>93</v>
      </c>
      <c r="AC10" s="261"/>
    </row>
    <row r="11" spans="1:32" ht="36.75" customHeight="1">
      <c r="A11" s="248"/>
      <c r="B11" s="249"/>
      <c r="C11" s="251"/>
      <c r="D11" s="73" t="s">
        <v>94</v>
      </c>
      <c r="E11" s="73" t="s">
        <v>95</v>
      </c>
      <c r="F11" s="73" t="s">
        <v>94</v>
      </c>
      <c r="G11" s="73" t="s">
        <v>95</v>
      </c>
      <c r="H11" s="73" t="s">
        <v>94</v>
      </c>
      <c r="I11" s="73" t="s">
        <v>95</v>
      </c>
      <c r="J11" s="73" t="s">
        <v>94</v>
      </c>
      <c r="K11" s="73" t="s">
        <v>95</v>
      </c>
      <c r="L11" s="73" t="s">
        <v>94</v>
      </c>
      <c r="M11" s="73" t="s">
        <v>95</v>
      </c>
      <c r="N11" s="74" t="s">
        <v>94</v>
      </c>
      <c r="O11" s="73" t="s">
        <v>95</v>
      </c>
      <c r="P11" s="74" t="s">
        <v>94</v>
      </c>
      <c r="Q11" s="73" t="s">
        <v>96</v>
      </c>
      <c r="R11" s="73" t="s">
        <v>94</v>
      </c>
      <c r="S11" s="73" t="s">
        <v>95</v>
      </c>
      <c r="T11" s="73" t="s">
        <v>94</v>
      </c>
      <c r="U11" s="73" t="s">
        <v>95</v>
      </c>
      <c r="V11" s="75" t="s">
        <v>97</v>
      </c>
      <c r="W11" s="75" t="s">
        <v>98</v>
      </c>
      <c r="X11" s="75" t="s">
        <v>97</v>
      </c>
      <c r="Y11" s="75" t="s">
        <v>98</v>
      </c>
      <c r="Z11" s="75" t="s">
        <v>97</v>
      </c>
      <c r="AA11" s="75" t="s">
        <v>98</v>
      </c>
      <c r="AB11" s="75" t="s">
        <v>97</v>
      </c>
      <c r="AC11" s="75" t="s">
        <v>98</v>
      </c>
    </row>
    <row r="12" spans="1:32">
      <c r="A12" s="76"/>
      <c r="B12" s="77">
        <v>1</v>
      </c>
      <c r="C12" s="78">
        <v>2</v>
      </c>
      <c r="D12" s="78">
        <v>3</v>
      </c>
      <c r="E12" s="78">
        <v>4</v>
      </c>
      <c r="F12" s="78">
        <v>5</v>
      </c>
      <c r="G12" s="78">
        <v>6</v>
      </c>
      <c r="H12" s="78">
        <v>7</v>
      </c>
      <c r="I12" s="78">
        <v>8</v>
      </c>
      <c r="J12" s="79">
        <v>9</v>
      </c>
      <c r="K12" s="79">
        <v>10</v>
      </c>
      <c r="L12" s="78">
        <v>11</v>
      </c>
      <c r="M12" s="78">
        <v>12</v>
      </c>
      <c r="N12" s="80">
        <v>13</v>
      </c>
      <c r="O12" s="79">
        <v>14</v>
      </c>
      <c r="P12" s="79"/>
      <c r="Q12" s="79"/>
      <c r="R12" s="78">
        <v>15</v>
      </c>
      <c r="S12" s="78">
        <v>16</v>
      </c>
      <c r="T12" s="78">
        <v>17</v>
      </c>
      <c r="U12" s="78">
        <v>18</v>
      </c>
      <c r="V12" s="78">
        <v>19</v>
      </c>
      <c r="W12" s="78">
        <v>20</v>
      </c>
      <c r="X12" s="78">
        <v>21</v>
      </c>
      <c r="Y12" s="78">
        <v>22</v>
      </c>
      <c r="Z12" s="78">
        <v>23</v>
      </c>
      <c r="AA12" s="78">
        <v>24</v>
      </c>
      <c r="AB12" s="78">
        <v>25</v>
      </c>
      <c r="AC12" s="78">
        <v>26</v>
      </c>
    </row>
    <row r="13" spans="1:32" ht="12.75" customHeight="1">
      <c r="A13" s="76"/>
      <c r="B13" s="81" t="s">
        <v>99</v>
      </c>
      <c r="C13" s="78"/>
      <c r="D13" s="255"/>
      <c r="E13" s="255"/>
      <c r="F13" s="255"/>
      <c r="G13" s="255"/>
      <c r="H13" s="255"/>
      <c r="I13" s="255"/>
      <c r="J13" s="254"/>
      <c r="K13" s="254"/>
      <c r="L13" s="255"/>
      <c r="M13" s="255"/>
      <c r="N13" s="254"/>
      <c r="O13" s="254"/>
      <c r="P13" s="82"/>
      <c r="Q13" s="82"/>
      <c r="R13" s="255"/>
      <c r="S13" s="255"/>
      <c r="T13" s="255"/>
      <c r="U13" s="255"/>
      <c r="V13" s="78"/>
      <c r="W13" s="78"/>
      <c r="X13" s="78"/>
      <c r="Y13" s="78"/>
      <c r="Z13" s="78"/>
      <c r="AA13" s="78"/>
      <c r="AB13" s="78"/>
      <c r="AC13" s="78"/>
    </row>
    <row r="14" spans="1:32">
      <c r="A14" s="76"/>
      <c r="B14" s="83" t="s">
        <v>100</v>
      </c>
      <c r="C14" s="84"/>
      <c r="D14" s="85">
        <f>SUM(D15:D21,D26:D47)-D33</f>
        <v>454838.6</v>
      </c>
      <c r="E14" s="85">
        <f>SUM(E15:E21,E26:E47)-E33</f>
        <v>109568.50000000001</v>
      </c>
      <c r="F14" s="86">
        <f t="shared" ref="F14:U14" si="0">SUM(F15:F21,F26:F47)-F33</f>
        <v>629903.51756000007</v>
      </c>
      <c r="G14" s="86">
        <f t="shared" si="0"/>
        <v>78524.612000000008</v>
      </c>
      <c r="H14" s="86">
        <f t="shared" si="0"/>
        <v>622835.01</v>
      </c>
      <c r="I14" s="86">
        <f t="shared" si="0"/>
        <v>153865.79999999999</v>
      </c>
      <c r="J14" s="85">
        <f t="shared" si="0"/>
        <v>281690.58500000008</v>
      </c>
      <c r="K14" s="85">
        <f t="shared" si="0"/>
        <v>46355.449000000001</v>
      </c>
      <c r="L14" s="86">
        <f t="shared" si="0"/>
        <v>646990.30000000005</v>
      </c>
      <c r="M14" s="86">
        <f>SUM(M15:M21,M26:M47)-M33</f>
        <v>139410.90000000002</v>
      </c>
      <c r="N14" s="85">
        <f>SUM(N15:N21,N26:N47)-N33</f>
        <v>667736.09999999986</v>
      </c>
      <c r="O14" s="85">
        <f>SUM(O15:O21,O26:O47)-O33</f>
        <v>147038.30000000002</v>
      </c>
      <c r="P14" s="85">
        <f>SUM(P15:P21,P26:P47)-P33</f>
        <v>6653.7</v>
      </c>
      <c r="Q14" s="85">
        <f>SUM(Q15:Q21,Q26:Q47)-Q33</f>
        <v>0</v>
      </c>
      <c r="R14" s="86">
        <f t="shared" si="0"/>
        <v>670502.03999999992</v>
      </c>
      <c r="S14" s="85">
        <f>SUM(S15:S21,S26:S47)-S33</f>
        <v>148742.49999999997</v>
      </c>
      <c r="T14" s="86">
        <f t="shared" si="0"/>
        <v>675601.99999999988</v>
      </c>
      <c r="U14" s="86">
        <f t="shared" si="0"/>
        <v>149307.49999999997</v>
      </c>
      <c r="V14" s="87">
        <f>L14-F14</f>
        <v>17086.782439999981</v>
      </c>
      <c r="W14" s="87">
        <f>+L14/F14*100</f>
        <v>102.7126031151862</v>
      </c>
      <c r="X14" s="88">
        <f>N14-H14</f>
        <v>44901.089999999851</v>
      </c>
      <c r="Y14" s="88">
        <f>+N14/H14*100</f>
        <v>107.20914676906166</v>
      </c>
      <c r="Z14" s="87">
        <f>R14-N14</f>
        <v>2765.9400000000605</v>
      </c>
      <c r="AA14" s="87">
        <f t="shared" ref="AA14:AA53" si="1">+R14/N14*100</f>
        <v>100.41422651853031</v>
      </c>
      <c r="AB14" s="87">
        <f>T14-R14</f>
        <v>5099.9599999999627</v>
      </c>
      <c r="AC14" s="87">
        <f>+T14/R14*100</f>
        <v>100.76061811832817</v>
      </c>
    </row>
    <row r="15" spans="1:32">
      <c r="A15" s="76" t="s">
        <v>101</v>
      </c>
      <c r="B15" s="89" t="s">
        <v>102</v>
      </c>
      <c r="C15" s="90">
        <v>2111</v>
      </c>
      <c r="D15" s="91">
        <f t="shared" ref="D15:U20" si="2">SUM(D319,D357,D391,D611,D823,D1166,D1345,D1486)</f>
        <v>77687.10000000002</v>
      </c>
      <c r="E15" s="91">
        <f t="shared" si="2"/>
        <v>34267.299999999996</v>
      </c>
      <c r="F15" s="92">
        <f t="shared" si="2"/>
        <v>110611.211</v>
      </c>
      <c r="G15" s="91">
        <f t="shared" si="2"/>
        <v>34982.981</v>
      </c>
      <c r="H15" s="91">
        <f t="shared" si="2"/>
        <v>166258</v>
      </c>
      <c r="I15" s="91">
        <f t="shared" si="2"/>
        <v>62759.100000000006</v>
      </c>
      <c r="J15" s="92">
        <f t="shared" si="2"/>
        <v>59037.033999999992</v>
      </c>
      <c r="K15" s="92">
        <f t="shared" si="2"/>
        <v>21495</v>
      </c>
      <c r="L15" s="91">
        <f t="shared" si="2"/>
        <v>165825.40000000002</v>
      </c>
      <c r="M15" s="91">
        <f t="shared" si="2"/>
        <v>57279.5</v>
      </c>
      <c r="N15" s="92">
        <f t="shared" si="2"/>
        <v>184309.4</v>
      </c>
      <c r="O15" s="92">
        <f t="shared" si="2"/>
        <v>41884.400000000001</v>
      </c>
      <c r="P15" s="92">
        <f t="shared" si="2"/>
        <v>0</v>
      </c>
      <c r="Q15" s="92">
        <f t="shared" si="2"/>
        <v>0</v>
      </c>
      <c r="R15" s="91">
        <f t="shared" si="2"/>
        <v>187931.2</v>
      </c>
      <c r="S15" s="91">
        <f t="shared" si="2"/>
        <v>70759.3</v>
      </c>
      <c r="T15" s="91">
        <f t="shared" si="2"/>
        <v>189156.6</v>
      </c>
      <c r="U15" s="91">
        <f t="shared" si="2"/>
        <v>70759.3</v>
      </c>
      <c r="V15" s="88">
        <f t="shared" ref="V15:V53" si="3">L15-F15</f>
        <v>55214.189000000028</v>
      </c>
      <c r="W15" s="88">
        <f t="shared" ref="W15:W53" si="4">+L15/F15*100</f>
        <v>149.91735331421336</v>
      </c>
      <c r="X15" s="88">
        <f t="shared" ref="X15:X53" si="5">N15-H15</f>
        <v>18051.399999999994</v>
      </c>
      <c r="Y15" s="88">
        <f t="shared" ref="Y15:Y53" si="6">+N15/H15*100</f>
        <v>110.85746249804519</v>
      </c>
      <c r="Z15" s="88">
        <f t="shared" ref="Z15:Z53" si="7">R15-N15</f>
        <v>3621.8000000000175</v>
      </c>
      <c r="AA15" s="88">
        <f t="shared" si="1"/>
        <v>101.96506526525506</v>
      </c>
      <c r="AB15" s="88">
        <f t="shared" ref="AB15:AB50" si="8">T15-R15</f>
        <v>1225.3999999999942</v>
      </c>
      <c r="AC15" s="88">
        <f t="shared" ref="AC15:AC50" si="9">+T15/R15*100</f>
        <v>100.65204713214197</v>
      </c>
      <c r="AD15" s="93"/>
      <c r="AF15" s="93"/>
    </row>
    <row r="16" spans="1:32">
      <c r="A16" s="76"/>
      <c r="B16" s="89" t="s">
        <v>103</v>
      </c>
      <c r="C16" s="90">
        <v>2121</v>
      </c>
      <c r="D16" s="92">
        <f t="shared" si="2"/>
        <v>11573.7</v>
      </c>
      <c r="E16" s="91">
        <f t="shared" si="2"/>
        <v>5911.0999999999995</v>
      </c>
      <c r="F16" s="94">
        <f t="shared" si="2"/>
        <v>16103.06</v>
      </c>
      <c r="G16" s="91">
        <f t="shared" si="2"/>
        <v>5944.4699999999993</v>
      </c>
      <c r="H16" s="91">
        <f t="shared" si="2"/>
        <v>24439.599999999999</v>
      </c>
      <c r="I16" s="91">
        <f t="shared" si="2"/>
        <v>9511.1</v>
      </c>
      <c r="J16" s="92">
        <f t="shared" si="2"/>
        <v>8576.5650000000005</v>
      </c>
      <c r="K16" s="92">
        <f t="shared" si="2"/>
        <v>2977.9</v>
      </c>
      <c r="L16" s="91">
        <f t="shared" si="2"/>
        <v>24348.999999999996</v>
      </c>
      <c r="M16" s="91">
        <f t="shared" si="2"/>
        <v>8477.9</v>
      </c>
      <c r="N16" s="92">
        <f t="shared" si="2"/>
        <v>26965.800000000003</v>
      </c>
      <c r="O16" s="92">
        <f t="shared" si="2"/>
        <v>6403.2</v>
      </c>
      <c r="P16" s="92">
        <f t="shared" si="2"/>
        <v>0</v>
      </c>
      <c r="Q16" s="92">
        <f t="shared" si="2"/>
        <v>0</v>
      </c>
      <c r="R16" s="91">
        <f t="shared" si="2"/>
        <v>27502.899999999998</v>
      </c>
      <c r="S16" s="91">
        <f t="shared" si="2"/>
        <v>6891.2</v>
      </c>
      <c r="T16" s="91">
        <f t="shared" si="2"/>
        <v>27673</v>
      </c>
      <c r="U16" s="91">
        <f t="shared" si="2"/>
        <v>6891.2</v>
      </c>
      <c r="V16" s="88">
        <f t="shared" si="3"/>
        <v>8245.9399999999969</v>
      </c>
      <c r="W16" s="88">
        <f t="shared" si="4"/>
        <v>151.20728606861053</v>
      </c>
      <c r="X16" s="88">
        <f t="shared" si="5"/>
        <v>2526.2000000000044</v>
      </c>
      <c r="Y16" s="88">
        <f t="shared" si="6"/>
        <v>110.33650305242313</v>
      </c>
      <c r="Z16" s="88">
        <f t="shared" si="7"/>
        <v>537.09999999999491</v>
      </c>
      <c r="AA16" s="88">
        <f t="shared" si="1"/>
        <v>101.99178218335815</v>
      </c>
      <c r="AB16" s="88">
        <f t="shared" si="8"/>
        <v>170.10000000000218</v>
      </c>
      <c r="AC16" s="88">
        <f t="shared" si="9"/>
        <v>100.61848023299362</v>
      </c>
      <c r="AD16" s="93"/>
    </row>
    <row r="17" spans="1:29">
      <c r="A17" s="76"/>
      <c r="B17" s="89" t="s">
        <v>104</v>
      </c>
      <c r="C17" s="90">
        <v>2211</v>
      </c>
      <c r="D17" s="92">
        <f t="shared" si="2"/>
        <v>6742.2999999999993</v>
      </c>
      <c r="E17" s="91">
        <f t="shared" si="2"/>
        <v>10.8</v>
      </c>
      <c r="F17" s="94">
        <f t="shared" si="2"/>
        <v>7181.9989999999998</v>
      </c>
      <c r="G17" s="91">
        <f t="shared" si="2"/>
        <v>45.2</v>
      </c>
      <c r="H17" s="91">
        <f t="shared" si="2"/>
        <v>7853.3</v>
      </c>
      <c r="I17" s="91">
        <f t="shared" si="2"/>
        <v>100</v>
      </c>
      <c r="J17" s="92">
        <f t="shared" si="2"/>
        <v>3164.1280000000002</v>
      </c>
      <c r="K17" s="92">
        <f t="shared" si="2"/>
        <v>0</v>
      </c>
      <c r="L17" s="91">
        <f t="shared" si="2"/>
        <v>7851.4000000000005</v>
      </c>
      <c r="M17" s="91">
        <f t="shared" si="2"/>
        <v>50</v>
      </c>
      <c r="N17" s="92">
        <f t="shared" si="2"/>
        <v>7732.5</v>
      </c>
      <c r="O17" s="92">
        <f t="shared" si="2"/>
        <v>80</v>
      </c>
      <c r="P17" s="92">
        <f t="shared" si="2"/>
        <v>0</v>
      </c>
      <c r="Q17" s="92">
        <f t="shared" si="2"/>
        <v>0</v>
      </c>
      <c r="R17" s="91">
        <f t="shared" si="2"/>
        <v>7872.7</v>
      </c>
      <c r="S17" s="91">
        <f t="shared" si="2"/>
        <v>33</v>
      </c>
      <c r="T17" s="91">
        <f t="shared" si="2"/>
        <v>9048.7999999999993</v>
      </c>
      <c r="U17" s="91">
        <f t="shared" si="2"/>
        <v>83</v>
      </c>
      <c r="V17" s="88">
        <f t="shared" si="3"/>
        <v>669.40100000000075</v>
      </c>
      <c r="W17" s="88">
        <f t="shared" si="4"/>
        <v>109.32053875251167</v>
      </c>
      <c r="X17" s="88">
        <f t="shared" si="5"/>
        <v>-120.80000000000018</v>
      </c>
      <c r="Y17" s="88">
        <f t="shared" si="6"/>
        <v>98.461793131549797</v>
      </c>
      <c r="Z17" s="88">
        <f t="shared" si="7"/>
        <v>140.19999999999982</v>
      </c>
      <c r="AA17" s="88">
        <f t="shared" si="1"/>
        <v>101.81312641448432</v>
      </c>
      <c r="AB17" s="88">
        <f t="shared" si="8"/>
        <v>1176.0999999999995</v>
      </c>
      <c r="AC17" s="88">
        <f t="shared" si="9"/>
        <v>114.93896630126895</v>
      </c>
    </row>
    <row r="18" spans="1:29">
      <c r="A18" s="76"/>
      <c r="B18" s="95" t="s">
        <v>105</v>
      </c>
      <c r="C18" s="96">
        <v>2212</v>
      </c>
      <c r="D18" s="92">
        <f t="shared" si="2"/>
        <v>1188.9000000000001</v>
      </c>
      <c r="E18" s="91">
        <f t="shared" si="2"/>
        <v>52.3</v>
      </c>
      <c r="F18" s="94">
        <f t="shared" si="2"/>
        <v>1162.4680000000001</v>
      </c>
      <c r="G18" s="91">
        <f t="shared" si="2"/>
        <v>46.900000000000006</v>
      </c>
      <c r="H18" s="91">
        <f t="shared" si="2"/>
        <v>1325.2</v>
      </c>
      <c r="I18" s="91">
        <f t="shared" si="2"/>
        <v>53</v>
      </c>
      <c r="J18" s="92">
        <f t="shared" si="2"/>
        <v>531.2700000000001</v>
      </c>
      <c r="K18" s="92">
        <f t="shared" si="2"/>
        <v>23.5</v>
      </c>
      <c r="L18" s="91">
        <f t="shared" si="2"/>
        <v>1337.2</v>
      </c>
      <c r="M18" s="91">
        <f t="shared" si="2"/>
        <v>42.4</v>
      </c>
      <c r="N18" s="92">
        <f t="shared" si="2"/>
        <v>1420.3999999999999</v>
      </c>
      <c r="O18" s="92">
        <f t="shared" si="2"/>
        <v>88</v>
      </c>
      <c r="P18" s="92">
        <f t="shared" si="2"/>
        <v>0</v>
      </c>
      <c r="Q18" s="92">
        <f t="shared" si="2"/>
        <v>0</v>
      </c>
      <c r="R18" s="91">
        <f t="shared" si="2"/>
        <v>1420.7</v>
      </c>
      <c r="S18" s="91">
        <f t="shared" si="2"/>
        <v>91</v>
      </c>
      <c r="T18" s="91">
        <f t="shared" si="2"/>
        <v>1370.7</v>
      </c>
      <c r="U18" s="91">
        <f t="shared" si="2"/>
        <v>91</v>
      </c>
      <c r="V18" s="88">
        <f t="shared" si="3"/>
        <v>174.73199999999997</v>
      </c>
      <c r="W18" s="88">
        <f t="shared" si="4"/>
        <v>115.03112343737634</v>
      </c>
      <c r="X18" s="88">
        <f t="shared" si="5"/>
        <v>95.199999999999818</v>
      </c>
      <c r="Y18" s="88">
        <f t="shared" si="6"/>
        <v>107.18382130999093</v>
      </c>
      <c r="Z18" s="88">
        <f t="shared" si="7"/>
        <v>0.3000000000001819</v>
      </c>
      <c r="AA18" s="88">
        <f t="shared" si="1"/>
        <v>100.02112081103915</v>
      </c>
      <c r="AB18" s="88">
        <f t="shared" si="8"/>
        <v>-50</v>
      </c>
      <c r="AC18" s="88">
        <f t="shared" si="9"/>
        <v>96.480608150911522</v>
      </c>
    </row>
    <row r="19" spans="1:29">
      <c r="A19" s="76"/>
      <c r="B19" s="97" t="s">
        <v>106</v>
      </c>
      <c r="C19" s="96">
        <v>2213</v>
      </c>
      <c r="D19" s="92">
        <f t="shared" si="2"/>
        <v>500</v>
      </c>
      <c r="E19" s="91">
        <f t="shared" si="2"/>
        <v>0</v>
      </c>
      <c r="F19" s="94">
        <f t="shared" si="2"/>
        <v>496.6</v>
      </c>
      <c r="G19" s="91">
        <f t="shared" si="2"/>
        <v>0</v>
      </c>
      <c r="H19" s="91">
        <f t="shared" si="2"/>
        <v>510</v>
      </c>
      <c r="I19" s="91">
        <f t="shared" si="2"/>
        <v>0</v>
      </c>
      <c r="J19" s="92">
        <f t="shared" si="2"/>
        <v>112.5</v>
      </c>
      <c r="K19" s="92">
        <f t="shared" si="2"/>
        <v>0</v>
      </c>
      <c r="L19" s="91">
        <f t="shared" si="2"/>
        <v>490</v>
      </c>
      <c r="M19" s="91">
        <f t="shared" si="2"/>
        <v>0</v>
      </c>
      <c r="N19" s="92">
        <f t="shared" si="2"/>
        <v>660</v>
      </c>
      <c r="O19" s="92">
        <f t="shared" si="2"/>
        <v>0</v>
      </c>
      <c r="P19" s="92">
        <f t="shared" si="2"/>
        <v>0</v>
      </c>
      <c r="Q19" s="92">
        <f t="shared" si="2"/>
        <v>0</v>
      </c>
      <c r="R19" s="91">
        <f t="shared" si="2"/>
        <v>670</v>
      </c>
      <c r="S19" s="91">
        <f t="shared" si="2"/>
        <v>0</v>
      </c>
      <c r="T19" s="91">
        <f t="shared" si="2"/>
        <v>670</v>
      </c>
      <c r="U19" s="91">
        <f t="shared" si="2"/>
        <v>0</v>
      </c>
      <c r="V19" s="88">
        <f t="shared" si="3"/>
        <v>-6.6000000000000227</v>
      </c>
      <c r="W19" s="88">
        <f t="shared" si="4"/>
        <v>98.6709625453081</v>
      </c>
      <c r="X19" s="88">
        <f t="shared" si="5"/>
        <v>150</v>
      </c>
      <c r="Y19" s="88">
        <f t="shared" si="6"/>
        <v>129.41176470588235</v>
      </c>
      <c r="Z19" s="88">
        <f t="shared" si="7"/>
        <v>10</v>
      </c>
      <c r="AA19" s="88">
        <f t="shared" si="1"/>
        <v>101.51515151515152</v>
      </c>
      <c r="AB19" s="88">
        <f t="shared" si="8"/>
        <v>0</v>
      </c>
      <c r="AC19" s="88">
        <f t="shared" si="9"/>
        <v>100</v>
      </c>
    </row>
    <row r="20" spans="1:29">
      <c r="A20" s="76"/>
      <c r="B20" s="97" t="s">
        <v>107</v>
      </c>
      <c r="C20" s="96">
        <v>2214</v>
      </c>
      <c r="D20" s="92">
        <f t="shared" si="2"/>
        <v>35725.799999999996</v>
      </c>
      <c r="E20" s="91">
        <f t="shared" si="2"/>
        <v>1250.9000000000001</v>
      </c>
      <c r="F20" s="94">
        <f t="shared" si="2"/>
        <v>37902.912699999993</v>
      </c>
      <c r="G20" s="91">
        <f t="shared" si="2"/>
        <v>1721.6510000000001</v>
      </c>
      <c r="H20" s="91">
        <f t="shared" si="2"/>
        <v>43678.7</v>
      </c>
      <c r="I20" s="91">
        <f t="shared" si="2"/>
        <v>5389.4</v>
      </c>
      <c r="J20" s="92">
        <f t="shared" si="2"/>
        <v>16083.989000000001</v>
      </c>
      <c r="K20" s="92">
        <f t="shared" si="2"/>
        <v>1961.4110000000001</v>
      </c>
      <c r="L20" s="91">
        <f t="shared" si="2"/>
        <v>42892.600000000006</v>
      </c>
      <c r="M20" s="91">
        <f t="shared" si="2"/>
        <v>5187.8</v>
      </c>
      <c r="N20" s="92">
        <f t="shared" si="2"/>
        <v>26753.499999999996</v>
      </c>
      <c r="O20" s="92">
        <f t="shared" si="2"/>
        <v>26480.800000000003</v>
      </c>
      <c r="P20" s="92">
        <f t="shared" si="2"/>
        <v>0</v>
      </c>
      <c r="Q20" s="92">
        <f t="shared" si="2"/>
        <v>0</v>
      </c>
      <c r="R20" s="91">
        <f t="shared" si="2"/>
        <v>63438.9</v>
      </c>
      <c r="S20" s="91">
        <f t="shared" si="2"/>
        <v>5044.5</v>
      </c>
      <c r="T20" s="91">
        <f t="shared" si="2"/>
        <v>63299.500000000007</v>
      </c>
      <c r="U20" s="91">
        <f t="shared" si="2"/>
        <v>5064.5</v>
      </c>
      <c r="V20" s="88">
        <f t="shared" si="3"/>
        <v>4989.6873000000123</v>
      </c>
      <c r="W20" s="88">
        <f t="shared" si="4"/>
        <v>113.16439013405957</v>
      </c>
      <c r="X20" s="88">
        <f t="shared" si="5"/>
        <v>-16925.2</v>
      </c>
      <c r="Y20" s="88">
        <f t="shared" si="6"/>
        <v>61.250678248207933</v>
      </c>
      <c r="Z20" s="88">
        <f t="shared" si="7"/>
        <v>36685.400000000009</v>
      </c>
      <c r="AA20" s="88">
        <f t="shared" si="1"/>
        <v>237.12374081895828</v>
      </c>
      <c r="AB20" s="88">
        <f t="shared" si="8"/>
        <v>-139.39999999999418</v>
      </c>
      <c r="AC20" s="88">
        <f t="shared" si="9"/>
        <v>99.780261007047727</v>
      </c>
    </row>
    <row r="21" spans="1:29" ht="18.75">
      <c r="A21" s="76"/>
      <c r="B21" s="98" t="s">
        <v>108</v>
      </c>
      <c r="C21" s="99">
        <v>2215</v>
      </c>
      <c r="D21" s="100">
        <f>D22+D23+D24+D25</f>
        <v>45088.6</v>
      </c>
      <c r="E21" s="100">
        <f>E22+E23+E24+E25</f>
        <v>2641.5</v>
      </c>
      <c r="F21" s="101">
        <f t="shared" ref="F21:U21" si="10">F22+F23+F24+F25</f>
        <v>53387.246999999996</v>
      </c>
      <c r="G21" s="102">
        <f t="shared" si="10"/>
        <v>2537.3760000000002</v>
      </c>
      <c r="H21" s="102">
        <f t="shared" si="10"/>
        <v>34489.01</v>
      </c>
      <c r="I21" s="102">
        <f t="shared" si="10"/>
        <v>2306</v>
      </c>
      <c r="J21" s="100">
        <f>J22+J23+J24+J25</f>
        <v>15813.295999999998</v>
      </c>
      <c r="K21" s="100">
        <f t="shared" si="10"/>
        <v>304.5</v>
      </c>
      <c r="L21" s="102">
        <f t="shared" si="10"/>
        <v>52528.799999999988</v>
      </c>
      <c r="M21" s="102">
        <f t="shared" si="10"/>
        <v>498.9</v>
      </c>
      <c r="N21" s="100">
        <f t="shared" si="10"/>
        <v>35005.300000000003</v>
      </c>
      <c r="O21" s="100">
        <f t="shared" si="10"/>
        <v>2758.7</v>
      </c>
      <c r="P21" s="100">
        <f>P22+P23+P24+P25</f>
        <v>0</v>
      </c>
      <c r="Q21" s="100">
        <f>Q22+Q23+Q24+Q25</f>
        <v>0</v>
      </c>
      <c r="R21" s="102">
        <f t="shared" si="10"/>
        <v>33870.200000000004</v>
      </c>
      <c r="S21" s="102">
        <f t="shared" si="10"/>
        <v>2827.6</v>
      </c>
      <c r="T21" s="102">
        <f t="shared" si="10"/>
        <v>35995.399999999994</v>
      </c>
      <c r="U21" s="102">
        <f t="shared" si="10"/>
        <v>2827.1</v>
      </c>
      <c r="V21" s="88">
        <f t="shared" si="3"/>
        <v>-858.44700000000739</v>
      </c>
      <c r="W21" s="88">
        <f t="shared" si="4"/>
        <v>98.392037334309435</v>
      </c>
      <c r="X21" s="88">
        <f t="shared" si="5"/>
        <v>516.29000000000087</v>
      </c>
      <c r="Y21" s="88">
        <f t="shared" si="6"/>
        <v>101.49696961437861</v>
      </c>
      <c r="Z21" s="88">
        <f t="shared" si="7"/>
        <v>-1135.0999999999985</v>
      </c>
      <c r="AA21" s="88">
        <f t="shared" si="1"/>
        <v>96.757348172990959</v>
      </c>
      <c r="AB21" s="88">
        <f t="shared" si="8"/>
        <v>2125.1999999999898</v>
      </c>
      <c r="AC21" s="88">
        <f t="shared" si="9"/>
        <v>106.27454222295702</v>
      </c>
    </row>
    <row r="22" spans="1:29">
      <c r="A22" s="76"/>
      <c r="B22" s="103" t="s">
        <v>109</v>
      </c>
      <c r="C22" s="96">
        <v>22151</v>
      </c>
      <c r="D22" s="92">
        <f t="shared" ref="D22:U29" si="11">SUM(D326,D364,D398,D618,D830,D1173,D1352,D1493)</f>
        <v>247.6</v>
      </c>
      <c r="E22" s="92">
        <f t="shared" si="11"/>
        <v>74</v>
      </c>
      <c r="F22" s="104">
        <f>SUM(F326,F364,F398,F618,F830,F1173,F1352,F1493)</f>
        <v>506.58</v>
      </c>
      <c r="G22" s="91">
        <f t="shared" si="11"/>
        <v>56.900000000000006</v>
      </c>
      <c r="H22" s="91">
        <f t="shared" si="11"/>
        <v>796.69999999999993</v>
      </c>
      <c r="I22" s="91">
        <f t="shared" si="11"/>
        <v>106.5</v>
      </c>
      <c r="J22" s="92">
        <f t="shared" si="11"/>
        <v>145.50000000000003</v>
      </c>
      <c r="K22" s="92">
        <f t="shared" si="11"/>
        <v>33</v>
      </c>
      <c r="L22" s="91">
        <f t="shared" si="11"/>
        <v>3301.8999999999996</v>
      </c>
      <c r="M22" s="91">
        <f t="shared" si="11"/>
        <v>82.8</v>
      </c>
      <c r="N22" s="92">
        <f t="shared" si="11"/>
        <v>3429.5</v>
      </c>
      <c r="O22" s="92">
        <f t="shared" si="11"/>
        <v>114.8</v>
      </c>
      <c r="P22" s="92">
        <f t="shared" si="11"/>
        <v>0</v>
      </c>
      <c r="Q22" s="92">
        <f t="shared" si="11"/>
        <v>0</v>
      </c>
      <c r="R22" s="91">
        <f t="shared" si="11"/>
        <v>3433</v>
      </c>
      <c r="S22" s="91">
        <f t="shared" si="11"/>
        <v>125.2</v>
      </c>
      <c r="T22" s="91">
        <f t="shared" si="11"/>
        <v>3443</v>
      </c>
      <c r="U22" s="91">
        <f t="shared" si="11"/>
        <v>125.2</v>
      </c>
      <c r="V22" s="88">
        <f t="shared" si="3"/>
        <v>2795.3199999999997</v>
      </c>
      <c r="W22" s="88">
        <f t="shared" si="4"/>
        <v>651.80228196928419</v>
      </c>
      <c r="X22" s="88">
        <f t="shared" si="5"/>
        <v>2632.8</v>
      </c>
      <c r="Y22" s="88">
        <f t="shared" si="6"/>
        <v>430.46316053721608</v>
      </c>
      <c r="Z22" s="88">
        <f t="shared" si="7"/>
        <v>3.5</v>
      </c>
      <c r="AA22" s="88">
        <f t="shared" si="1"/>
        <v>100.10205569324975</v>
      </c>
      <c r="AB22" s="88">
        <f t="shared" si="8"/>
        <v>10</v>
      </c>
      <c r="AC22" s="88">
        <f t="shared" si="9"/>
        <v>100.29129041654529</v>
      </c>
    </row>
    <row r="23" spans="1:29">
      <c r="A23" s="76"/>
      <c r="B23" s="103" t="s">
        <v>110</v>
      </c>
      <c r="C23" s="96">
        <v>22152</v>
      </c>
      <c r="D23" s="92">
        <f t="shared" si="11"/>
        <v>2969.9</v>
      </c>
      <c r="E23" s="92">
        <f t="shared" si="11"/>
        <v>1760.8</v>
      </c>
      <c r="F23" s="104">
        <f t="shared" si="11"/>
        <v>2686.5520000000001</v>
      </c>
      <c r="G23" s="91">
        <f t="shared" si="11"/>
        <v>1758.1</v>
      </c>
      <c r="H23" s="91">
        <f t="shared" si="11"/>
        <v>3300.7</v>
      </c>
      <c r="I23" s="91">
        <f t="shared" si="11"/>
        <v>950</v>
      </c>
      <c r="J23" s="92">
        <f t="shared" si="11"/>
        <v>1649.9</v>
      </c>
      <c r="K23" s="92">
        <f t="shared" si="11"/>
        <v>180</v>
      </c>
      <c r="L23" s="91">
        <f t="shared" si="11"/>
        <v>3279</v>
      </c>
      <c r="M23" s="91">
        <f t="shared" si="11"/>
        <v>0</v>
      </c>
      <c r="N23" s="92">
        <f t="shared" si="11"/>
        <v>4591.2</v>
      </c>
      <c r="O23" s="92">
        <f t="shared" si="11"/>
        <v>1330</v>
      </c>
      <c r="P23" s="92">
        <f t="shared" si="11"/>
        <v>0</v>
      </c>
      <c r="Q23" s="92">
        <f t="shared" si="11"/>
        <v>0</v>
      </c>
      <c r="R23" s="91">
        <f t="shared" si="11"/>
        <v>4591.2</v>
      </c>
      <c r="S23" s="91">
        <f t="shared" si="11"/>
        <v>1400</v>
      </c>
      <c r="T23" s="91">
        <f t="shared" si="11"/>
        <v>4445.3</v>
      </c>
      <c r="U23" s="91">
        <f t="shared" si="11"/>
        <v>1400</v>
      </c>
      <c r="V23" s="88">
        <f t="shared" si="3"/>
        <v>592.44799999999987</v>
      </c>
      <c r="W23" s="88">
        <f t="shared" si="4"/>
        <v>122.05235558440708</v>
      </c>
      <c r="X23" s="88">
        <f t="shared" si="5"/>
        <v>1290.5</v>
      </c>
      <c r="Y23" s="88">
        <f t="shared" si="6"/>
        <v>139.09776714030357</v>
      </c>
      <c r="Z23" s="88">
        <f t="shared" si="7"/>
        <v>0</v>
      </c>
      <c r="AA23" s="88">
        <f t="shared" si="1"/>
        <v>100</v>
      </c>
      <c r="AB23" s="88">
        <f t="shared" si="8"/>
        <v>-145.89999999999964</v>
      </c>
      <c r="AC23" s="88">
        <f t="shared" si="9"/>
        <v>96.822181564732531</v>
      </c>
    </row>
    <row r="24" spans="1:29">
      <c r="A24" s="76"/>
      <c r="B24" s="103" t="s">
        <v>111</v>
      </c>
      <c r="C24" s="96">
        <v>22153</v>
      </c>
      <c r="D24" s="92">
        <f t="shared" si="11"/>
        <v>10</v>
      </c>
      <c r="E24" s="92">
        <f t="shared" si="11"/>
        <v>15.2</v>
      </c>
      <c r="F24" s="94">
        <f>SUM(F328,F366,F400,F620,F832,F1175,F1354,F1495)</f>
        <v>21.5</v>
      </c>
      <c r="G24" s="91">
        <f t="shared" si="11"/>
        <v>5.5</v>
      </c>
      <c r="H24" s="91">
        <f t="shared" si="11"/>
        <v>28</v>
      </c>
      <c r="I24" s="91">
        <f t="shared" si="11"/>
        <v>15.7</v>
      </c>
      <c r="J24" s="92">
        <f t="shared" si="11"/>
        <v>27.5</v>
      </c>
      <c r="K24" s="92">
        <f t="shared" si="11"/>
        <v>5.5</v>
      </c>
      <c r="L24" s="91">
        <f t="shared" si="11"/>
        <v>332.9</v>
      </c>
      <c r="M24" s="91">
        <f t="shared" si="11"/>
        <v>10.199999999999999</v>
      </c>
      <c r="N24" s="92">
        <f t="shared" si="11"/>
        <v>316.39999999999998</v>
      </c>
      <c r="O24" s="92">
        <f t="shared" si="11"/>
        <v>16.7</v>
      </c>
      <c r="P24" s="92">
        <f t="shared" si="11"/>
        <v>0</v>
      </c>
      <c r="Q24" s="92">
        <f t="shared" si="11"/>
        <v>0</v>
      </c>
      <c r="R24" s="91">
        <f t="shared" si="11"/>
        <v>318.89999999999998</v>
      </c>
      <c r="S24" s="91">
        <f t="shared" si="11"/>
        <v>17.8</v>
      </c>
      <c r="T24" s="91">
        <f t="shared" si="11"/>
        <v>329.9</v>
      </c>
      <c r="U24" s="91">
        <f t="shared" si="11"/>
        <v>17.3</v>
      </c>
      <c r="V24" s="88">
        <f t="shared" si="3"/>
        <v>311.39999999999998</v>
      </c>
      <c r="W24" s="88">
        <f t="shared" si="4"/>
        <v>1548.3720930232557</v>
      </c>
      <c r="X24" s="88">
        <f t="shared" si="5"/>
        <v>288.39999999999998</v>
      </c>
      <c r="Y24" s="88">
        <f t="shared" si="6"/>
        <v>1130</v>
      </c>
      <c r="Z24" s="88">
        <f t="shared" si="7"/>
        <v>2.5</v>
      </c>
      <c r="AA24" s="88">
        <f t="shared" si="1"/>
        <v>100.79013906447534</v>
      </c>
      <c r="AB24" s="88">
        <f t="shared" si="8"/>
        <v>11</v>
      </c>
      <c r="AC24" s="88">
        <f t="shared" si="9"/>
        <v>103.44935716525556</v>
      </c>
    </row>
    <row r="25" spans="1:29">
      <c r="A25" s="76"/>
      <c r="B25" s="103" t="s">
        <v>112</v>
      </c>
      <c r="C25" s="96">
        <v>22154</v>
      </c>
      <c r="D25" s="92">
        <f t="shared" si="11"/>
        <v>41861.1</v>
      </c>
      <c r="E25" s="92">
        <f t="shared" si="11"/>
        <v>791.5</v>
      </c>
      <c r="F25" s="94">
        <f>SUM(F329,F367,F401,F621,F833,F1176,F1355,F1496)</f>
        <v>50172.614999999998</v>
      </c>
      <c r="G25" s="91">
        <f t="shared" si="11"/>
        <v>716.87599999999998</v>
      </c>
      <c r="H25" s="91">
        <f t="shared" si="11"/>
        <v>30363.61</v>
      </c>
      <c r="I25" s="91">
        <f t="shared" si="11"/>
        <v>1233.8000000000002</v>
      </c>
      <c r="J25" s="92">
        <f t="shared" si="11"/>
        <v>13990.395999999999</v>
      </c>
      <c r="K25" s="92">
        <f t="shared" si="11"/>
        <v>86</v>
      </c>
      <c r="L25" s="91">
        <f t="shared" si="11"/>
        <v>45614.999999999993</v>
      </c>
      <c r="M25" s="91">
        <f t="shared" si="11"/>
        <v>405.9</v>
      </c>
      <c r="N25" s="92">
        <f t="shared" si="11"/>
        <v>26668.2</v>
      </c>
      <c r="O25" s="92">
        <f t="shared" si="11"/>
        <v>1297.2</v>
      </c>
      <c r="P25" s="92">
        <f t="shared" si="11"/>
        <v>0</v>
      </c>
      <c r="Q25" s="92">
        <f t="shared" si="11"/>
        <v>0</v>
      </c>
      <c r="R25" s="91">
        <f t="shared" si="11"/>
        <v>25527.100000000002</v>
      </c>
      <c r="S25" s="91">
        <f t="shared" si="11"/>
        <v>1284.5999999999999</v>
      </c>
      <c r="T25" s="91">
        <f t="shared" si="11"/>
        <v>27777.199999999997</v>
      </c>
      <c r="U25" s="91">
        <f t="shared" si="11"/>
        <v>1284.5999999999999</v>
      </c>
      <c r="V25" s="88">
        <f t="shared" si="3"/>
        <v>-4557.6150000000052</v>
      </c>
      <c r="W25" s="88">
        <f t="shared" si="4"/>
        <v>90.916130243560147</v>
      </c>
      <c r="X25" s="88">
        <f t="shared" si="5"/>
        <v>-3695.41</v>
      </c>
      <c r="Y25" s="88">
        <f t="shared" si="6"/>
        <v>87.829477456731922</v>
      </c>
      <c r="Z25" s="88">
        <f t="shared" si="7"/>
        <v>-1141.0999999999985</v>
      </c>
      <c r="AA25" s="88">
        <f t="shared" si="1"/>
        <v>95.721121035540463</v>
      </c>
      <c r="AB25" s="88">
        <f t="shared" si="8"/>
        <v>2250.0999999999949</v>
      </c>
      <c r="AC25" s="88">
        <f t="shared" si="9"/>
        <v>108.81455394463137</v>
      </c>
    </row>
    <row r="26" spans="1:29">
      <c r="A26" s="76"/>
      <c r="B26" s="105" t="s">
        <v>113</v>
      </c>
      <c r="C26" s="106">
        <v>2217</v>
      </c>
      <c r="D26" s="92">
        <f t="shared" si="11"/>
        <v>135</v>
      </c>
      <c r="E26" s="92">
        <f t="shared" si="11"/>
        <v>37.200000000000003</v>
      </c>
      <c r="F26" s="107">
        <f>SUM(F330,F368,F402,F622,F834,F1177,F1356,F1497)+F870</f>
        <v>10</v>
      </c>
      <c r="G26" s="107">
        <f t="shared" ref="G26:U26" si="12">SUM(G330,G368,G402,G622,G834,G1177,G1356,G1497)+G870</f>
        <v>0</v>
      </c>
      <c r="H26" s="107">
        <f t="shared" si="12"/>
        <v>155</v>
      </c>
      <c r="I26" s="107">
        <f t="shared" si="12"/>
        <v>44.5</v>
      </c>
      <c r="J26" s="108">
        <f t="shared" si="12"/>
        <v>10</v>
      </c>
      <c r="K26" s="108">
        <f t="shared" si="12"/>
        <v>0</v>
      </c>
      <c r="L26" s="107">
        <f t="shared" si="12"/>
        <v>155</v>
      </c>
      <c r="M26" s="107">
        <f t="shared" si="12"/>
        <v>44.5</v>
      </c>
      <c r="N26" s="108">
        <f t="shared" si="12"/>
        <v>145</v>
      </c>
      <c r="O26" s="108">
        <f t="shared" si="12"/>
        <v>54</v>
      </c>
      <c r="P26" s="108">
        <f>SUM(P330,P368,P402,P622,P834,P1177,P1356,P1497)+P870</f>
        <v>0</v>
      </c>
      <c r="Q26" s="108">
        <f>SUM(Q330,Q368,Q402,Q622,Q834,Q1177,Q1356,Q1497)+Q870</f>
        <v>0</v>
      </c>
      <c r="R26" s="107">
        <f t="shared" si="12"/>
        <v>145</v>
      </c>
      <c r="S26" s="107">
        <f t="shared" si="12"/>
        <v>58.8</v>
      </c>
      <c r="T26" s="107">
        <f t="shared" si="12"/>
        <v>165</v>
      </c>
      <c r="U26" s="107">
        <f t="shared" si="12"/>
        <v>58.8</v>
      </c>
      <c r="V26" s="88">
        <f t="shared" si="3"/>
        <v>145</v>
      </c>
      <c r="W26" s="88">
        <f t="shared" si="4"/>
        <v>1550</v>
      </c>
      <c r="X26" s="88">
        <f t="shared" si="5"/>
        <v>-10</v>
      </c>
      <c r="Y26" s="88">
        <f t="shared" si="6"/>
        <v>93.548387096774192</v>
      </c>
      <c r="Z26" s="88">
        <f t="shared" si="7"/>
        <v>0</v>
      </c>
      <c r="AA26" s="88">
        <f t="shared" si="1"/>
        <v>100</v>
      </c>
      <c r="AB26" s="88">
        <f t="shared" si="8"/>
        <v>20</v>
      </c>
      <c r="AC26" s="88">
        <f t="shared" si="9"/>
        <v>113.79310344827587</v>
      </c>
    </row>
    <row r="27" spans="1:29">
      <c r="A27" s="76"/>
      <c r="B27" s="109" t="s">
        <v>114</v>
      </c>
      <c r="C27" s="106">
        <v>2218</v>
      </c>
      <c r="D27" s="92">
        <f t="shared" si="11"/>
        <v>25178.1</v>
      </c>
      <c r="E27" s="92">
        <f t="shared" si="11"/>
        <v>50694.5</v>
      </c>
      <c r="F27" s="91">
        <f t="shared" si="11"/>
        <v>27699.963000000003</v>
      </c>
      <c r="G27" s="91">
        <f t="shared" si="11"/>
        <v>22811.9</v>
      </c>
      <c r="H27" s="91">
        <f t="shared" si="11"/>
        <v>35385.799999999996</v>
      </c>
      <c r="I27" s="91">
        <f t="shared" si="11"/>
        <v>60081</v>
      </c>
      <c r="J27" s="92">
        <f t="shared" si="11"/>
        <v>9574.3449999999993</v>
      </c>
      <c r="K27" s="92">
        <f t="shared" si="11"/>
        <v>17605.22</v>
      </c>
      <c r="L27" s="91">
        <f t="shared" si="11"/>
        <v>35268.9</v>
      </c>
      <c r="M27" s="91">
        <f t="shared" si="11"/>
        <v>60081</v>
      </c>
      <c r="N27" s="92">
        <f t="shared" si="11"/>
        <v>35485.699999999997</v>
      </c>
      <c r="O27" s="92">
        <f t="shared" si="11"/>
        <v>60081</v>
      </c>
      <c r="P27" s="92">
        <f t="shared" si="11"/>
        <v>0</v>
      </c>
      <c r="Q27" s="92">
        <f t="shared" si="11"/>
        <v>0</v>
      </c>
      <c r="R27" s="91">
        <f t="shared" si="11"/>
        <v>35585.699999999997</v>
      </c>
      <c r="S27" s="91">
        <f t="shared" si="11"/>
        <v>53446.1</v>
      </c>
      <c r="T27" s="91">
        <f t="shared" si="11"/>
        <v>31707.599999999999</v>
      </c>
      <c r="U27" s="91">
        <f t="shared" si="11"/>
        <v>53496.1</v>
      </c>
      <c r="V27" s="88">
        <f t="shared" si="3"/>
        <v>7568.9369999999981</v>
      </c>
      <c r="W27" s="88">
        <f t="shared" si="4"/>
        <v>127.32471880919118</v>
      </c>
      <c r="X27" s="88">
        <f t="shared" si="5"/>
        <v>99.900000000001455</v>
      </c>
      <c r="Y27" s="88">
        <f t="shared" si="6"/>
        <v>100.28231663548655</v>
      </c>
      <c r="Z27" s="88">
        <f t="shared" si="7"/>
        <v>100</v>
      </c>
      <c r="AA27" s="88">
        <f t="shared" si="1"/>
        <v>100.28180365612063</v>
      </c>
      <c r="AB27" s="88">
        <f t="shared" si="8"/>
        <v>-3878.0999999999985</v>
      </c>
      <c r="AC27" s="88">
        <f t="shared" si="9"/>
        <v>89.102083140137751</v>
      </c>
    </row>
    <row r="28" spans="1:29">
      <c r="A28" s="76"/>
      <c r="B28" s="97" t="s">
        <v>115</v>
      </c>
      <c r="C28" s="96">
        <v>2221</v>
      </c>
      <c r="D28" s="92">
        <f t="shared" si="11"/>
        <v>3992.5</v>
      </c>
      <c r="E28" s="92">
        <f t="shared" si="11"/>
        <v>1748.6999999999998</v>
      </c>
      <c r="F28" s="91">
        <f t="shared" si="11"/>
        <v>10167.684000000001</v>
      </c>
      <c r="G28" s="91">
        <f t="shared" si="11"/>
        <v>145.57</v>
      </c>
      <c r="H28" s="91">
        <f t="shared" si="11"/>
        <v>5810.2000000000007</v>
      </c>
      <c r="I28" s="91">
        <f t="shared" si="11"/>
        <v>1308.4000000000001</v>
      </c>
      <c r="J28" s="92">
        <f t="shared" si="11"/>
        <v>1980.9249999999997</v>
      </c>
      <c r="K28" s="92">
        <f t="shared" si="11"/>
        <v>880.71799999999996</v>
      </c>
      <c r="L28" s="91">
        <f t="shared" si="11"/>
        <v>8889.1</v>
      </c>
      <c r="M28" s="91">
        <f t="shared" si="11"/>
        <v>782.7</v>
      </c>
      <c r="N28" s="92">
        <f t="shared" si="11"/>
        <v>16593.8</v>
      </c>
      <c r="O28" s="92">
        <f t="shared" si="11"/>
        <v>1596.6000000000001</v>
      </c>
      <c r="P28" s="92">
        <f t="shared" si="11"/>
        <v>0</v>
      </c>
      <c r="Q28" s="92">
        <f t="shared" si="11"/>
        <v>0</v>
      </c>
      <c r="R28" s="91">
        <f t="shared" si="11"/>
        <v>16837.14</v>
      </c>
      <c r="S28" s="91">
        <f t="shared" si="11"/>
        <v>1596.6000000000001</v>
      </c>
      <c r="T28" s="91">
        <f t="shared" si="11"/>
        <v>15008.900000000001</v>
      </c>
      <c r="U28" s="91">
        <f t="shared" si="11"/>
        <v>1596.6000000000001</v>
      </c>
      <c r="V28" s="88">
        <f t="shared" si="3"/>
        <v>-1278.5840000000007</v>
      </c>
      <c r="W28" s="88">
        <f t="shared" si="4"/>
        <v>87.425022256789248</v>
      </c>
      <c r="X28" s="88">
        <f t="shared" si="5"/>
        <v>10783.599999999999</v>
      </c>
      <c r="Y28" s="88">
        <f t="shared" si="6"/>
        <v>285.59774190217195</v>
      </c>
      <c r="Z28" s="88">
        <f t="shared" si="7"/>
        <v>243.34000000000015</v>
      </c>
      <c r="AA28" s="88">
        <f t="shared" si="1"/>
        <v>101.46645132519374</v>
      </c>
      <c r="AB28" s="88">
        <f t="shared" si="8"/>
        <v>-1828.239999999998</v>
      </c>
      <c r="AC28" s="88">
        <f t="shared" si="9"/>
        <v>89.141623814970956</v>
      </c>
    </row>
    <row r="29" spans="1:29" ht="25.5">
      <c r="A29" s="76"/>
      <c r="B29" s="110" t="s">
        <v>116</v>
      </c>
      <c r="C29" s="96">
        <v>2222</v>
      </c>
      <c r="D29" s="13">
        <f t="shared" si="11"/>
        <v>31860.699999999997</v>
      </c>
      <c r="E29" s="91">
        <f t="shared" si="11"/>
        <v>3263.3999999999996</v>
      </c>
      <c r="F29" s="91">
        <f t="shared" si="11"/>
        <v>34905.517</v>
      </c>
      <c r="G29" s="91">
        <f t="shared" si="11"/>
        <v>2927.0740000000001</v>
      </c>
      <c r="H29" s="12">
        <f t="shared" si="11"/>
        <v>31852.899999999994</v>
      </c>
      <c r="I29" s="91">
        <f t="shared" si="11"/>
        <v>3521.2000000000003</v>
      </c>
      <c r="J29" s="92">
        <f t="shared" si="11"/>
        <v>11120.039000000002</v>
      </c>
      <c r="K29" s="92">
        <f t="shared" si="11"/>
        <v>613.20000000000005</v>
      </c>
      <c r="L29" s="91">
        <f t="shared" si="11"/>
        <v>34578.499999999993</v>
      </c>
      <c r="M29" s="91">
        <f t="shared" si="11"/>
        <v>3021.6</v>
      </c>
      <c r="N29" s="92">
        <f t="shared" si="11"/>
        <v>34117.599999999999</v>
      </c>
      <c r="O29" s="92">
        <f t="shared" si="11"/>
        <v>1944.7</v>
      </c>
      <c r="P29" s="92">
        <f t="shared" si="11"/>
        <v>0</v>
      </c>
      <c r="Q29" s="92">
        <f t="shared" si="11"/>
        <v>0</v>
      </c>
      <c r="R29" s="91">
        <f t="shared" si="11"/>
        <v>31372</v>
      </c>
      <c r="S29" s="91">
        <f t="shared" si="11"/>
        <v>2097.8000000000002</v>
      </c>
      <c r="T29" s="91">
        <f t="shared" si="11"/>
        <v>34437.100000000006</v>
      </c>
      <c r="U29" s="91">
        <f t="shared" si="11"/>
        <v>2213.6</v>
      </c>
      <c r="V29" s="88">
        <f t="shared" si="3"/>
        <v>-327.0170000000071</v>
      </c>
      <c r="W29" s="88">
        <f t="shared" si="4"/>
        <v>99.063136638256907</v>
      </c>
      <c r="X29" s="88">
        <f t="shared" si="5"/>
        <v>2264.7000000000044</v>
      </c>
      <c r="Y29" s="88">
        <f t="shared" si="6"/>
        <v>107.10987068681345</v>
      </c>
      <c r="Z29" s="88">
        <f t="shared" si="7"/>
        <v>-2745.5999999999985</v>
      </c>
      <c r="AA29" s="88">
        <f t="shared" si="1"/>
        <v>91.952540624193972</v>
      </c>
      <c r="AB29" s="88">
        <f t="shared" si="8"/>
        <v>3065.1000000000058</v>
      </c>
      <c r="AC29" s="88">
        <f t="shared" si="9"/>
        <v>109.77017722810152</v>
      </c>
    </row>
    <row r="30" spans="1:29">
      <c r="A30" s="76"/>
      <c r="B30" s="110" t="s">
        <v>117</v>
      </c>
      <c r="C30" s="111">
        <v>2223</v>
      </c>
      <c r="D30" s="112">
        <f>D334+D406+D626+D838+D1360</f>
        <v>598.20000000000005</v>
      </c>
      <c r="E30" s="113">
        <f>E334+E406+E626+E838+E1360</f>
        <v>658.6</v>
      </c>
      <c r="F30" s="113">
        <f t="shared" ref="F30:U30" si="13">F334+F406+F626+F838+F1360</f>
        <v>606.24</v>
      </c>
      <c r="G30" s="113">
        <f t="shared" si="13"/>
        <v>612.71499999999992</v>
      </c>
      <c r="H30" s="113">
        <f>H334+H406+H626+H838+H1360+H1181</f>
        <v>1377.1999999999998</v>
      </c>
      <c r="I30" s="113">
        <f t="shared" si="13"/>
        <v>679.4</v>
      </c>
      <c r="J30" s="112">
        <f t="shared" si="13"/>
        <v>340.56</v>
      </c>
      <c r="K30" s="112">
        <f t="shared" si="13"/>
        <v>115.2</v>
      </c>
      <c r="L30" s="113">
        <f t="shared" si="13"/>
        <v>1243.4000000000001</v>
      </c>
      <c r="M30" s="113">
        <f t="shared" si="13"/>
        <v>679.4</v>
      </c>
      <c r="N30" s="112">
        <f t="shared" si="13"/>
        <v>2845.3</v>
      </c>
      <c r="O30" s="112">
        <f t="shared" si="13"/>
        <v>746.1</v>
      </c>
      <c r="P30" s="112">
        <f>P334+P406+P626+P838+P1360</f>
        <v>0</v>
      </c>
      <c r="Q30" s="112">
        <f>Q334+Q406+Q626+Q838+Q1360</f>
        <v>0</v>
      </c>
      <c r="R30" s="113">
        <f t="shared" si="13"/>
        <v>3033.3</v>
      </c>
      <c r="S30" s="113">
        <f t="shared" si="13"/>
        <v>816.9</v>
      </c>
      <c r="T30" s="113">
        <f t="shared" si="13"/>
        <v>2541.5</v>
      </c>
      <c r="U30" s="113">
        <f t="shared" si="13"/>
        <v>816.9</v>
      </c>
      <c r="V30" s="88">
        <f t="shared" si="3"/>
        <v>637.16000000000008</v>
      </c>
      <c r="W30" s="88">
        <f t="shared" si="4"/>
        <v>205.10029031406708</v>
      </c>
      <c r="X30" s="88">
        <f t="shared" si="5"/>
        <v>1468.1000000000004</v>
      </c>
      <c r="Y30" s="88">
        <f t="shared" si="6"/>
        <v>206.60034853325593</v>
      </c>
      <c r="Z30" s="88">
        <f t="shared" si="7"/>
        <v>188</v>
      </c>
      <c r="AA30" s="88">
        <f t="shared" si="1"/>
        <v>106.60738762169191</v>
      </c>
      <c r="AB30" s="88">
        <f>T30-R30</f>
        <v>-491.80000000000018</v>
      </c>
      <c r="AC30" s="88">
        <f>+T30/R30*100</f>
        <v>83.786635017967228</v>
      </c>
    </row>
    <row r="31" spans="1:29">
      <c r="A31" s="76"/>
      <c r="B31" s="110" t="s">
        <v>118</v>
      </c>
      <c r="C31" s="96">
        <v>2224</v>
      </c>
      <c r="D31" s="92">
        <f t="shared" ref="D31:U32" si="14">SUM(D335,D372,D407,D627,D839,D1182,D1361,D1501)</f>
        <v>5536.5</v>
      </c>
      <c r="E31" s="91">
        <f t="shared" si="14"/>
        <v>36</v>
      </c>
      <c r="F31" s="91">
        <f t="shared" si="14"/>
        <v>5378.21</v>
      </c>
      <c r="G31" s="91">
        <f t="shared" si="14"/>
        <v>0</v>
      </c>
      <c r="H31" s="91">
        <f t="shared" si="14"/>
        <v>6900</v>
      </c>
      <c r="I31" s="91">
        <f t="shared" si="14"/>
        <v>64</v>
      </c>
      <c r="J31" s="92">
        <f t="shared" si="14"/>
        <v>0</v>
      </c>
      <c r="K31" s="92">
        <f t="shared" si="14"/>
        <v>0</v>
      </c>
      <c r="L31" s="91">
        <f t="shared" si="14"/>
        <v>6900</v>
      </c>
      <c r="M31" s="91">
        <f t="shared" si="14"/>
        <v>0</v>
      </c>
      <c r="N31" s="92">
        <f t="shared" si="14"/>
        <v>10099.299999999999</v>
      </c>
      <c r="O31" s="92">
        <f t="shared" si="14"/>
        <v>50</v>
      </c>
      <c r="P31" s="92">
        <f t="shared" si="14"/>
        <v>0</v>
      </c>
      <c r="Q31" s="92">
        <f t="shared" si="14"/>
        <v>0</v>
      </c>
      <c r="R31" s="91">
        <f t="shared" si="14"/>
        <v>10101.4</v>
      </c>
      <c r="S31" s="91">
        <f t="shared" si="14"/>
        <v>50</v>
      </c>
      <c r="T31" s="91">
        <f t="shared" si="14"/>
        <v>9112.5</v>
      </c>
      <c r="U31" s="91">
        <f t="shared" si="14"/>
        <v>40</v>
      </c>
      <c r="V31" s="88">
        <f t="shared" si="3"/>
        <v>1521.79</v>
      </c>
      <c r="W31" s="88">
        <f t="shared" si="4"/>
        <v>128.29547377287238</v>
      </c>
      <c r="X31" s="88">
        <f t="shared" si="5"/>
        <v>3199.2999999999993</v>
      </c>
      <c r="Y31" s="88">
        <f t="shared" si="6"/>
        <v>146.36666666666667</v>
      </c>
      <c r="Z31" s="88">
        <f t="shared" si="7"/>
        <v>2.1000000000003638</v>
      </c>
      <c r="AA31" s="88">
        <f t="shared" si="1"/>
        <v>100.02079352034299</v>
      </c>
      <c r="AB31" s="88">
        <f t="shared" si="8"/>
        <v>-988.89999999999964</v>
      </c>
      <c r="AC31" s="88">
        <f t="shared" si="9"/>
        <v>90.210267883659697</v>
      </c>
    </row>
    <row r="32" spans="1:29">
      <c r="A32" s="76"/>
      <c r="B32" s="110" t="s">
        <v>119</v>
      </c>
      <c r="C32" s="96">
        <v>2225</v>
      </c>
      <c r="D32" s="92">
        <f t="shared" si="14"/>
        <v>0</v>
      </c>
      <c r="E32" s="91">
        <f t="shared" si="14"/>
        <v>0</v>
      </c>
      <c r="F32" s="91">
        <f t="shared" si="14"/>
        <v>0</v>
      </c>
      <c r="G32" s="91">
        <f t="shared" si="14"/>
        <v>0</v>
      </c>
      <c r="H32" s="91">
        <f t="shared" si="14"/>
        <v>0</v>
      </c>
      <c r="I32" s="91">
        <f t="shared" si="14"/>
        <v>0</v>
      </c>
      <c r="J32" s="92">
        <f t="shared" si="14"/>
        <v>0</v>
      </c>
      <c r="K32" s="92">
        <f t="shared" si="14"/>
        <v>0</v>
      </c>
      <c r="L32" s="91">
        <f t="shared" si="14"/>
        <v>0</v>
      </c>
      <c r="M32" s="91">
        <f t="shared" si="14"/>
        <v>0</v>
      </c>
      <c r="N32" s="92">
        <f t="shared" si="14"/>
        <v>0</v>
      </c>
      <c r="O32" s="92">
        <f t="shared" si="14"/>
        <v>0</v>
      </c>
      <c r="P32" s="92">
        <f t="shared" si="14"/>
        <v>0</v>
      </c>
      <c r="Q32" s="92">
        <f t="shared" si="14"/>
        <v>0</v>
      </c>
      <c r="R32" s="91">
        <f t="shared" si="14"/>
        <v>0</v>
      </c>
      <c r="S32" s="91">
        <f t="shared" si="14"/>
        <v>0</v>
      </c>
      <c r="T32" s="91">
        <f t="shared" si="14"/>
        <v>0</v>
      </c>
      <c r="U32" s="91">
        <f t="shared" si="14"/>
        <v>0</v>
      </c>
      <c r="V32" s="88">
        <f t="shared" si="3"/>
        <v>0</v>
      </c>
      <c r="W32" s="88" t="e">
        <f t="shared" si="4"/>
        <v>#DIV/0!</v>
      </c>
      <c r="X32" s="88">
        <f t="shared" si="5"/>
        <v>0</v>
      </c>
      <c r="Y32" s="88" t="e">
        <f t="shared" si="6"/>
        <v>#DIV/0!</v>
      </c>
      <c r="Z32" s="88">
        <f t="shared" si="7"/>
        <v>0</v>
      </c>
      <c r="AA32" s="88" t="e">
        <f t="shared" si="1"/>
        <v>#DIV/0!</v>
      </c>
      <c r="AB32" s="88">
        <f t="shared" si="8"/>
        <v>0</v>
      </c>
      <c r="AC32" s="88" t="e">
        <f t="shared" si="9"/>
        <v>#DIV/0!</v>
      </c>
    </row>
    <row r="33" spans="1:29">
      <c r="A33" s="76"/>
      <c r="B33" s="114" t="s">
        <v>120</v>
      </c>
      <c r="C33" s="115">
        <v>2231</v>
      </c>
      <c r="D33" s="116">
        <f>D34+D35+D36+D37</f>
        <v>45929.100000000006</v>
      </c>
      <c r="E33" s="117">
        <f>E34+E35+E36+E37</f>
        <v>312.7</v>
      </c>
      <c r="F33" s="117">
        <f t="shared" ref="F33:U33" si="15">F34+F35+F36+F37</f>
        <v>48023.13085999999</v>
      </c>
      <c r="G33" s="117">
        <f t="shared" si="15"/>
        <v>369.47500000000002</v>
      </c>
      <c r="H33" s="117">
        <f t="shared" si="15"/>
        <v>58996</v>
      </c>
      <c r="I33" s="117">
        <f t="shared" si="15"/>
        <v>346</v>
      </c>
      <c r="J33" s="116">
        <f t="shared" si="15"/>
        <v>33018.896999999997</v>
      </c>
      <c r="K33" s="116">
        <f t="shared" si="15"/>
        <v>165</v>
      </c>
      <c r="L33" s="117">
        <f t="shared" si="15"/>
        <v>59017.8</v>
      </c>
      <c r="M33" s="117">
        <f t="shared" si="15"/>
        <v>336.1</v>
      </c>
      <c r="N33" s="116">
        <f t="shared" si="15"/>
        <v>66992.3</v>
      </c>
      <c r="O33" s="116">
        <f t="shared" si="15"/>
        <v>1129</v>
      </c>
      <c r="P33" s="116">
        <f>P34+P35+P36+P37</f>
        <v>6653.7</v>
      </c>
      <c r="Q33" s="116">
        <f>Q34+Q35+Q36+Q37</f>
        <v>0</v>
      </c>
      <c r="R33" s="117">
        <f t="shared" si="15"/>
        <v>67461.3</v>
      </c>
      <c r="S33" s="117">
        <f t="shared" si="15"/>
        <v>1186.2</v>
      </c>
      <c r="T33" s="117">
        <f t="shared" si="15"/>
        <v>64021.600000000006</v>
      </c>
      <c r="U33" s="117">
        <f t="shared" si="15"/>
        <v>1186.2</v>
      </c>
      <c r="V33" s="88">
        <f t="shared" si="3"/>
        <v>10994.669140000013</v>
      </c>
      <c r="W33" s="88">
        <f t="shared" si="4"/>
        <v>122.89452799746097</v>
      </c>
      <c r="X33" s="88">
        <f t="shared" si="5"/>
        <v>7996.3000000000029</v>
      </c>
      <c r="Y33" s="88">
        <f t="shared" si="6"/>
        <v>113.55396976066174</v>
      </c>
      <c r="Z33" s="88">
        <f t="shared" si="7"/>
        <v>469</v>
      </c>
      <c r="AA33" s="88">
        <f t="shared" si="1"/>
        <v>100.70008045700773</v>
      </c>
      <c r="AB33" s="88">
        <f>T33-R33</f>
        <v>-3439.6999999999971</v>
      </c>
      <c r="AC33" s="88">
        <f>+T33/R33*100</f>
        <v>94.901224850395721</v>
      </c>
    </row>
    <row r="34" spans="1:29">
      <c r="A34" s="76"/>
      <c r="B34" s="110" t="s">
        <v>121</v>
      </c>
      <c r="C34" s="118">
        <v>22311100</v>
      </c>
      <c r="D34" s="92">
        <f t="shared" ref="D34:U41" si="16">SUM(D338,D375,D410,D630,D842,D1185,D1364,D1504)</f>
        <v>7587.2000000000007</v>
      </c>
      <c r="E34" s="91">
        <f t="shared" si="16"/>
        <v>96.6</v>
      </c>
      <c r="F34" s="91">
        <f t="shared" si="16"/>
        <v>7383.3679999999995</v>
      </c>
      <c r="G34" s="91">
        <f t="shared" si="16"/>
        <v>140.80099999999999</v>
      </c>
      <c r="H34" s="91">
        <f t="shared" si="16"/>
        <v>11431.7</v>
      </c>
      <c r="I34" s="91">
        <f t="shared" si="16"/>
        <v>127.30000000000001</v>
      </c>
      <c r="J34" s="92">
        <f t="shared" si="16"/>
        <v>4189.4769999999999</v>
      </c>
      <c r="K34" s="92">
        <f t="shared" si="16"/>
        <v>53.699999999999996</v>
      </c>
      <c r="L34" s="91">
        <f t="shared" si="16"/>
        <v>11436.7</v>
      </c>
      <c r="M34" s="91">
        <f t="shared" si="16"/>
        <v>117.4</v>
      </c>
      <c r="N34" s="92">
        <f t="shared" si="16"/>
        <v>13075.6</v>
      </c>
      <c r="O34" s="92">
        <f t="shared" si="16"/>
        <v>211.12</v>
      </c>
      <c r="P34" s="92">
        <f t="shared" si="16"/>
        <v>0</v>
      </c>
      <c r="Q34" s="92">
        <f t="shared" si="16"/>
        <v>0</v>
      </c>
      <c r="R34" s="91">
        <f t="shared" si="16"/>
        <v>13130.6</v>
      </c>
      <c r="S34" s="91">
        <f t="shared" si="16"/>
        <v>234.12</v>
      </c>
      <c r="T34" s="91">
        <f t="shared" si="16"/>
        <v>11172.5</v>
      </c>
      <c r="U34" s="91">
        <f t="shared" si="16"/>
        <v>234.12</v>
      </c>
      <c r="V34" s="88">
        <f t="shared" si="3"/>
        <v>4053.3320000000012</v>
      </c>
      <c r="W34" s="88">
        <f t="shared" si="4"/>
        <v>154.89814404483161</v>
      </c>
      <c r="X34" s="88">
        <f t="shared" si="5"/>
        <v>1643.8999999999996</v>
      </c>
      <c r="Y34" s="88">
        <f t="shared" si="6"/>
        <v>114.38018842341909</v>
      </c>
      <c r="Z34" s="88">
        <f t="shared" si="7"/>
        <v>55</v>
      </c>
      <c r="AA34" s="88">
        <f t="shared" si="1"/>
        <v>100.4206307932332</v>
      </c>
      <c r="AB34" s="88">
        <f t="shared" si="8"/>
        <v>-1958.1000000000004</v>
      </c>
      <c r="AC34" s="88">
        <f t="shared" si="9"/>
        <v>85.087505521453693</v>
      </c>
    </row>
    <row r="35" spans="1:29">
      <c r="A35" s="76"/>
      <c r="B35" s="110" t="s">
        <v>122</v>
      </c>
      <c r="C35" s="118">
        <v>22311200</v>
      </c>
      <c r="D35" s="92">
        <f t="shared" si="16"/>
        <v>16812.600000000002</v>
      </c>
      <c r="E35" s="91">
        <f t="shared" si="16"/>
        <v>216.1</v>
      </c>
      <c r="F35" s="91">
        <f t="shared" si="16"/>
        <v>19090.279859999999</v>
      </c>
      <c r="G35" s="91">
        <f t="shared" si="16"/>
        <v>228.67400000000001</v>
      </c>
      <c r="H35" s="91">
        <f t="shared" si="16"/>
        <v>22149</v>
      </c>
      <c r="I35" s="91">
        <f t="shared" si="16"/>
        <v>218.70000000000002</v>
      </c>
      <c r="J35" s="92">
        <f t="shared" si="16"/>
        <v>9891.2200000000012</v>
      </c>
      <c r="K35" s="92">
        <f t="shared" si="16"/>
        <v>111.3</v>
      </c>
      <c r="L35" s="91">
        <f t="shared" si="16"/>
        <v>22165.8</v>
      </c>
      <c r="M35" s="91">
        <f t="shared" si="16"/>
        <v>218.70000000000002</v>
      </c>
      <c r="N35" s="92">
        <f t="shared" si="16"/>
        <v>24160.1</v>
      </c>
      <c r="O35" s="92">
        <f t="shared" si="16"/>
        <v>917.88</v>
      </c>
      <c r="P35" s="92">
        <f t="shared" si="16"/>
        <v>6653.7</v>
      </c>
      <c r="Q35" s="92">
        <f t="shared" si="16"/>
        <v>0</v>
      </c>
      <c r="R35" s="91">
        <f t="shared" si="16"/>
        <v>24574.1</v>
      </c>
      <c r="S35" s="91">
        <f t="shared" si="16"/>
        <v>952.08</v>
      </c>
      <c r="T35" s="91">
        <f t="shared" si="16"/>
        <v>26446.6</v>
      </c>
      <c r="U35" s="91">
        <f t="shared" si="16"/>
        <v>952.08</v>
      </c>
      <c r="V35" s="88">
        <f t="shared" si="3"/>
        <v>3075.5201400000005</v>
      </c>
      <c r="W35" s="88">
        <f t="shared" si="4"/>
        <v>116.11039839412811</v>
      </c>
      <c r="X35" s="88">
        <f t="shared" si="5"/>
        <v>2011.0999999999985</v>
      </c>
      <c r="Y35" s="88">
        <f t="shared" si="6"/>
        <v>109.07986816560566</v>
      </c>
      <c r="Z35" s="88">
        <f t="shared" si="7"/>
        <v>414</v>
      </c>
      <c r="AA35" s="88">
        <f t="shared" si="1"/>
        <v>101.7135690663532</v>
      </c>
      <c r="AB35" s="88">
        <f t="shared" si="8"/>
        <v>1872.5</v>
      </c>
      <c r="AC35" s="88">
        <f t="shared" si="9"/>
        <v>107.61981110193253</v>
      </c>
    </row>
    <row r="36" spans="1:29" ht="25.5">
      <c r="A36" s="76"/>
      <c r="B36" s="110" t="s">
        <v>123</v>
      </c>
      <c r="C36" s="118">
        <v>22311300</v>
      </c>
      <c r="D36" s="92">
        <f t="shared" si="16"/>
        <v>20658.3</v>
      </c>
      <c r="E36" s="91">
        <f t="shared" si="16"/>
        <v>0</v>
      </c>
      <c r="F36" s="91">
        <f t="shared" si="16"/>
        <v>21201.874</v>
      </c>
      <c r="G36" s="91">
        <f t="shared" si="16"/>
        <v>0</v>
      </c>
      <c r="H36" s="91">
        <f t="shared" si="16"/>
        <v>24920.9</v>
      </c>
      <c r="I36" s="91">
        <f t="shared" si="16"/>
        <v>0</v>
      </c>
      <c r="J36" s="92">
        <f t="shared" si="16"/>
        <v>18709</v>
      </c>
      <c r="K36" s="92">
        <f t="shared" si="16"/>
        <v>0</v>
      </c>
      <c r="L36" s="91">
        <f t="shared" si="16"/>
        <v>24920.9</v>
      </c>
      <c r="M36" s="91">
        <f t="shared" si="16"/>
        <v>0</v>
      </c>
      <c r="N36" s="92">
        <f t="shared" si="16"/>
        <v>28780.5</v>
      </c>
      <c r="O36" s="92">
        <f t="shared" si="16"/>
        <v>0</v>
      </c>
      <c r="P36" s="92">
        <f t="shared" si="16"/>
        <v>0</v>
      </c>
      <c r="Q36" s="92">
        <f t="shared" si="16"/>
        <v>0</v>
      </c>
      <c r="R36" s="91">
        <f t="shared" si="16"/>
        <v>28780.5</v>
      </c>
      <c r="S36" s="91">
        <f t="shared" si="16"/>
        <v>0</v>
      </c>
      <c r="T36" s="91">
        <f t="shared" si="16"/>
        <v>25815.7</v>
      </c>
      <c r="U36" s="91">
        <f t="shared" si="16"/>
        <v>0</v>
      </c>
      <c r="V36" s="88">
        <f t="shared" si="3"/>
        <v>3719.0260000000017</v>
      </c>
      <c r="W36" s="88">
        <f t="shared" si="4"/>
        <v>117.5410249112885</v>
      </c>
      <c r="X36" s="88">
        <f t="shared" si="5"/>
        <v>3859.5999999999985</v>
      </c>
      <c r="Y36" s="88">
        <f t="shared" si="6"/>
        <v>115.48740214037214</v>
      </c>
      <c r="Z36" s="88">
        <f t="shared" si="7"/>
        <v>0</v>
      </c>
      <c r="AA36" s="88">
        <f t="shared" si="1"/>
        <v>100</v>
      </c>
      <c r="AB36" s="88">
        <f t="shared" si="8"/>
        <v>-2964.7999999999993</v>
      </c>
      <c r="AC36" s="88">
        <f t="shared" si="9"/>
        <v>89.698580636194649</v>
      </c>
    </row>
    <row r="37" spans="1:29">
      <c r="A37" s="76"/>
      <c r="B37" s="110" t="s">
        <v>124</v>
      </c>
      <c r="C37" s="118">
        <v>22311400</v>
      </c>
      <c r="D37" s="92">
        <f t="shared" si="16"/>
        <v>871</v>
      </c>
      <c r="E37" s="91">
        <f t="shared" si="16"/>
        <v>0</v>
      </c>
      <c r="F37" s="91">
        <f t="shared" si="16"/>
        <v>347.60899999999998</v>
      </c>
      <c r="G37" s="91">
        <f t="shared" si="16"/>
        <v>0</v>
      </c>
      <c r="H37" s="91">
        <f t="shared" si="16"/>
        <v>494.4</v>
      </c>
      <c r="I37" s="91">
        <f t="shared" si="16"/>
        <v>0</v>
      </c>
      <c r="J37" s="92">
        <f t="shared" si="16"/>
        <v>229.2</v>
      </c>
      <c r="K37" s="92">
        <f t="shared" si="16"/>
        <v>0</v>
      </c>
      <c r="L37" s="91">
        <f t="shared" si="16"/>
        <v>494.4</v>
      </c>
      <c r="M37" s="91">
        <f t="shared" si="16"/>
        <v>0</v>
      </c>
      <c r="N37" s="92">
        <f t="shared" si="16"/>
        <v>976.1</v>
      </c>
      <c r="O37" s="92">
        <f t="shared" si="16"/>
        <v>0</v>
      </c>
      <c r="P37" s="92">
        <f t="shared" si="16"/>
        <v>0</v>
      </c>
      <c r="Q37" s="92">
        <f t="shared" si="16"/>
        <v>0</v>
      </c>
      <c r="R37" s="91">
        <f t="shared" si="16"/>
        <v>976.1</v>
      </c>
      <c r="S37" s="91">
        <f t="shared" si="16"/>
        <v>0</v>
      </c>
      <c r="T37" s="91">
        <f t="shared" si="16"/>
        <v>586.79999999999995</v>
      </c>
      <c r="U37" s="91">
        <f t="shared" si="16"/>
        <v>0</v>
      </c>
      <c r="V37" s="88">
        <f t="shared" si="3"/>
        <v>146.791</v>
      </c>
      <c r="W37" s="88">
        <f t="shared" si="4"/>
        <v>142.2287685301589</v>
      </c>
      <c r="X37" s="88">
        <f t="shared" si="5"/>
        <v>481.70000000000005</v>
      </c>
      <c r="Y37" s="88">
        <f t="shared" si="6"/>
        <v>197.4312297734628</v>
      </c>
      <c r="Z37" s="88">
        <f t="shared" si="7"/>
        <v>0</v>
      </c>
      <c r="AA37" s="88">
        <f t="shared" si="1"/>
        <v>100</v>
      </c>
      <c r="AB37" s="88">
        <f t="shared" si="8"/>
        <v>-389.30000000000007</v>
      </c>
      <c r="AC37" s="88">
        <f t="shared" si="9"/>
        <v>60.116791312365528</v>
      </c>
    </row>
    <row r="38" spans="1:29">
      <c r="A38" s="76"/>
      <c r="B38" s="110" t="s">
        <v>125</v>
      </c>
      <c r="C38" s="96">
        <v>2235</v>
      </c>
      <c r="D38" s="92">
        <f t="shared" si="16"/>
        <v>0</v>
      </c>
      <c r="E38" s="91">
        <f t="shared" si="16"/>
        <v>0</v>
      </c>
      <c r="F38" s="91">
        <f t="shared" si="16"/>
        <v>0</v>
      </c>
      <c r="G38" s="91">
        <f t="shared" si="16"/>
        <v>0</v>
      </c>
      <c r="H38" s="91">
        <f t="shared" si="16"/>
        <v>0</v>
      </c>
      <c r="I38" s="91">
        <f t="shared" si="16"/>
        <v>0</v>
      </c>
      <c r="J38" s="92">
        <f t="shared" si="16"/>
        <v>0</v>
      </c>
      <c r="K38" s="92">
        <f t="shared" si="16"/>
        <v>0</v>
      </c>
      <c r="L38" s="91">
        <f t="shared" si="16"/>
        <v>0</v>
      </c>
      <c r="M38" s="91">
        <f t="shared" si="16"/>
        <v>0</v>
      </c>
      <c r="N38" s="92">
        <f t="shared" si="16"/>
        <v>0</v>
      </c>
      <c r="O38" s="92">
        <f t="shared" si="16"/>
        <v>0</v>
      </c>
      <c r="P38" s="92">
        <f t="shared" si="16"/>
        <v>0</v>
      </c>
      <c r="Q38" s="92">
        <f t="shared" si="16"/>
        <v>0</v>
      </c>
      <c r="R38" s="91">
        <f t="shared" si="16"/>
        <v>0</v>
      </c>
      <c r="S38" s="91">
        <f t="shared" si="16"/>
        <v>0</v>
      </c>
      <c r="T38" s="91">
        <f t="shared" si="16"/>
        <v>0</v>
      </c>
      <c r="U38" s="91">
        <f t="shared" si="16"/>
        <v>0</v>
      </c>
      <c r="V38" s="88">
        <f t="shared" si="3"/>
        <v>0</v>
      </c>
      <c r="W38" s="88" t="e">
        <f t="shared" si="4"/>
        <v>#DIV/0!</v>
      </c>
      <c r="X38" s="88">
        <f t="shared" si="5"/>
        <v>0</v>
      </c>
      <c r="Y38" s="88" t="e">
        <f t="shared" si="6"/>
        <v>#DIV/0!</v>
      </c>
      <c r="Z38" s="88">
        <f t="shared" si="7"/>
        <v>0</v>
      </c>
      <c r="AA38" s="88" t="e">
        <f t="shared" si="1"/>
        <v>#DIV/0!</v>
      </c>
      <c r="AB38" s="88">
        <f t="shared" si="8"/>
        <v>0</v>
      </c>
      <c r="AC38" s="88" t="e">
        <f t="shared" si="9"/>
        <v>#DIV/0!</v>
      </c>
    </row>
    <row r="39" spans="1:29">
      <c r="A39" s="76"/>
      <c r="B39" s="97" t="s">
        <v>126</v>
      </c>
      <c r="C39" s="119">
        <v>2511</v>
      </c>
      <c r="D39" s="92">
        <f t="shared" si="16"/>
        <v>18546.900000000001</v>
      </c>
      <c r="E39" s="91">
        <f t="shared" si="16"/>
        <v>0</v>
      </c>
      <c r="F39" s="91">
        <f t="shared" si="16"/>
        <v>33432.699999999997</v>
      </c>
      <c r="G39" s="91">
        <f t="shared" si="16"/>
        <v>0</v>
      </c>
      <c r="H39" s="91">
        <f t="shared" si="16"/>
        <v>33355.599999999999</v>
      </c>
      <c r="I39" s="91">
        <f t="shared" si="16"/>
        <v>0</v>
      </c>
      <c r="J39" s="92">
        <f t="shared" si="16"/>
        <v>20169.445</v>
      </c>
      <c r="K39" s="92">
        <f t="shared" si="16"/>
        <v>0</v>
      </c>
      <c r="L39" s="91">
        <f t="shared" si="16"/>
        <v>12205.6</v>
      </c>
      <c r="M39" s="91">
        <f t="shared" si="16"/>
        <v>0</v>
      </c>
      <c r="N39" s="92">
        <f t="shared" si="16"/>
        <v>9679.6</v>
      </c>
      <c r="O39" s="92">
        <f t="shared" si="16"/>
        <v>0</v>
      </c>
      <c r="P39" s="92">
        <f t="shared" si="16"/>
        <v>0</v>
      </c>
      <c r="Q39" s="92">
        <f t="shared" si="16"/>
        <v>0</v>
      </c>
      <c r="R39" s="91">
        <f t="shared" si="16"/>
        <v>9679.6</v>
      </c>
      <c r="S39" s="91">
        <f t="shared" si="16"/>
        <v>0</v>
      </c>
      <c r="T39" s="91">
        <f t="shared" si="16"/>
        <v>9679.6</v>
      </c>
      <c r="U39" s="91">
        <f t="shared" si="16"/>
        <v>0</v>
      </c>
      <c r="V39" s="88">
        <f t="shared" si="3"/>
        <v>-21227.1</v>
      </c>
      <c r="W39" s="88">
        <f t="shared" si="4"/>
        <v>36.507969742198512</v>
      </c>
      <c r="X39" s="88">
        <f t="shared" si="5"/>
        <v>-23676</v>
      </c>
      <c r="Y39" s="88">
        <f t="shared" si="6"/>
        <v>29.019415030759454</v>
      </c>
      <c r="Z39" s="88">
        <f t="shared" si="7"/>
        <v>0</v>
      </c>
      <c r="AA39" s="88">
        <f t="shared" si="1"/>
        <v>100</v>
      </c>
      <c r="AB39" s="88">
        <f t="shared" si="8"/>
        <v>0</v>
      </c>
      <c r="AC39" s="88">
        <f t="shared" si="9"/>
        <v>100</v>
      </c>
    </row>
    <row r="40" spans="1:29">
      <c r="A40" s="76"/>
      <c r="B40" s="97" t="s">
        <v>127</v>
      </c>
      <c r="C40" s="119">
        <v>2512</v>
      </c>
      <c r="D40" s="92">
        <f t="shared" si="16"/>
        <v>0</v>
      </c>
      <c r="E40" s="91">
        <f t="shared" si="16"/>
        <v>0</v>
      </c>
      <c r="F40" s="91">
        <f t="shared" si="16"/>
        <v>0</v>
      </c>
      <c r="G40" s="91">
        <f t="shared" si="16"/>
        <v>0</v>
      </c>
      <c r="H40" s="91">
        <f t="shared" si="16"/>
        <v>0</v>
      </c>
      <c r="I40" s="91">
        <f t="shared" si="16"/>
        <v>0</v>
      </c>
      <c r="J40" s="92">
        <f t="shared" si="16"/>
        <v>0</v>
      </c>
      <c r="K40" s="92">
        <f t="shared" si="16"/>
        <v>0</v>
      </c>
      <c r="L40" s="91">
        <f t="shared" si="16"/>
        <v>100</v>
      </c>
      <c r="M40" s="91">
        <f t="shared" si="16"/>
        <v>0</v>
      </c>
      <c r="N40" s="92">
        <f t="shared" si="16"/>
        <v>0</v>
      </c>
      <c r="O40" s="92">
        <f t="shared" si="16"/>
        <v>0</v>
      </c>
      <c r="P40" s="92">
        <f t="shared" si="16"/>
        <v>0</v>
      </c>
      <c r="Q40" s="92">
        <f t="shared" si="16"/>
        <v>0</v>
      </c>
      <c r="R40" s="91">
        <f t="shared" si="16"/>
        <v>0</v>
      </c>
      <c r="S40" s="91">
        <f t="shared" si="16"/>
        <v>0</v>
      </c>
      <c r="T40" s="91">
        <f t="shared" si="16"/>
        <v>0</v>
      </c>
      <c r="U40" s="91">
        <f t="shared" si="16"/>
        <v>0</v>
      </c>
      <c r="V40" s="88">
        <f t="shared" si="3"/>
        <v>100</v>
      </c>
      <c r="W40" s="88" t="e">
        <f t="shared" si="4"/>
        <v>#DIV/0!</v>
      </c>
      <c r="X40" s="88">
        <f t="shared" si="5"/>
        <v>0</v>
      </c>
      <c r="Y40" s="88" t="e">
        <f t="shared" si="6"/>
        <v>#DIV/0!</v>
      </c>
      <c r="Z40" s="88">
        <f t="shared" si="7"/>
        <v>0</v>
      </c>
      <c r="AA40" s="88" t="e">
        <f t="shared" si="1"/>
        <v>#DIV/0!</v>
      </c>
      <c r="AB40" s="88">
        <f t="shared" si="8"/>
        <v>0</v>
      </c>
      <c r="AC40" s="88" t="e">
        <f t="shared" si="9"/>
        <v>#DIV/0!</v>
      </c>
    </row>
    <row r="41" spans="1:29">
      <c r="A41" s="76"/>
      <c r="B41" s="120" t="s">
        <v>128</v>
      </c>
      <c r="C41" s="121">
        <v>26211300</v>
      </c>
      <c r="D41" s="92">
        <f t="shared" si="16"/>
        <v>100</v>
      </c>
      <c r="E41" s="91">
        <f t="shared" si="16"/>
        <v>0</v>
      </c>
      <c r="F41" s="91">
        <f t="shared" si="16"/>
        <v>100</v>
      </c>
      <c r="G41" s="91">
        <f t="shared" si="16"/>
        <v>0</v>
      </c>
      <c r="H41" s="91">
        <f t="shared" si="16"/>
        <v>100</v>
      </c>
      <c r="I41" s="91">
        <f t="shared" si="16"/>
        <v>0</v>
      </c>
      <c r="J41" s="92">
        <f t="shared" si="16"/>
        <v>0</v>
      </c>
      <c r="K41" s="92">
        <f t="shared" si="16"/>
        <v>0</v>
      </c>
      <c r="L41" s="91">
        <f t="shared" si="16"/>
        <v>0</v>
      </c>
      <c r="M41" s="91">
        <f t="shared" si="16"/>
        <v>0</v>
      </c>
      <c r="N41" s="92">
        <f t="shared" si="16"/>
        <v>100</v>
      </c>
      <c r="O41" s="92">
        <f t="shared" si="16"/>
        <v>0</v>
      </c>
      <c r="P41" s="92">
        <f t="shared" si="16"/>
        <v>0</v>
      </c>
      <c r="Q41" s="92">
        <f t="shared" si="16"/>
        <v>0</v>
      </c>
      <c r="R41" s="91">
        <f t="shared" si="16"/>
        <v>100</v>
      </c>
      <c r="S41" s="91">
        <f t="shared" si="16"/>
        <v>0</v>
      </c>
      <c r="T41" s="91">
        <f t="shared" si="16"/>
        <v>100</v>
      </c>
      <c r="U41" s="91">
        <f t="shared" si="16"/>
        <v>0</v>
      </c>
      <c r="V41" s="88">
        <f t="shared" si="3"/>
        <v>-100</v>
      </c>
      <c r="W41" s="88">
        <f t="shared" si="4"/>
        <v>0</v>
      </c>
      <c r="X41" s="88">
        <f t="shared" si="5"/>
        <v>0</v>
      </c>
      <c r="Y41" s="88">
        <f t="shared" si="6"/>
        <v>100</v>
      </c>
      <c r="Z41" s="88">
        <f t="shared" si="7"/>
        <v>0</v>
      </c>
      <c r="AA41" s="88">
        <f t="shared" si="1"/>
        <v>100</v>
      </c>
      <c r="AB41" s="88">
        <f t="shared" si="8"/>
        <v>0</v>
      </c>
      <c r="AC41" s="88">
        <f t="shared" si="9"/>
        <v>100</v>
      </c>
    </row>
    <row r="42" spans="1:29" ht="25.5">
      <c r="A42" s="76"/>
      <c r="B42" s="122" t="s">
        <v>129</v>
      </c>
      <c r="C42" s="96">
        <v>2721</v>
      </c>
      <c r="D42" s="92">
        <f>SUM(D346,D383,D418,D638,D1193,D1372,D1512)</f>
        <v>3024.7</v>
      </c>
      <c r="E42" s="91">
        <f>SUM(E346,E383,E418,E638,E1193,E1372,E1512)</f>
        <v>0</v>
      </c>
      <c r="F42" s="91">
        <f t="shared" ref="F42:U42" si="17">SUM(F346,F383,F418,F638,F1193,F1372,F1512)</f>
        <v>2889.9</v>
      </c>
      <c r="G42" s="91">
        <f t="shared" si="17"/>
        <v>0</v>
      </c>
      <c r="H42" s="91">
        <f t="shared" si="17"/>
        <v>16849.900000000001</v>
      </c>
      <c r="I42" s="91">
        <f t="shared" si="17"/>
        <v>0</v>
      </c>
      <c r="J42" s="92">
        <f t="shared" si="17"/>
        <v>3553.4349999999999</v>
      </c>
      <c r="K42" s="92">
        <f t="shared" si="17"/>
        <v>0</v>
      </c>
      <c r="L42" s="91">
        <f t="shared" si="17"/>
        <v>16849.900000000001</v>
      </c>
      <c r="M42" s="91">
        <f t="shared" si="17"/>
        <v>0</v>
      </c>
      <c r="N42" s="92">
        <f t="shared" si="17"/>
        <v>15609.9</v>
      </c>
      <c r="O42" s="92">
        <f t="shared" si="17"/>
        <v>0</v>
      </c>
      <c r="P42" s="92">
        <f>SUM(P346,P383,P418,P638,P1193,P1372,P1512)</f>
        <v>0</v>
      </c>
      <c r="Q42" s="92">
        <f>SUM(Q346,Q383,Q418,Q638,Q1193,Q1372,Q1512)</f>
        <v>0</v>
      </c>
      <c r="R42" s="91">
        <f t="shared" si="17"/>
        <v>15609.9</v>
      </c>
      <c r="S42" s="91">
        <f t="shared" si="17"/>
        <v>0</v>
      </c>
      <c r="T42" s="91">
        <f t="shared" si="17"/>
        <v>15609.9</v>
      </c>
      <c r="U42" s="91">
        <f t="shared" si="17"/>
        <v>0</v>
      </c>
      <c r="V42" s="88">
        <f t="shared" si="3"/>
        <v>13960.000000000002</v>
      </c>
      <c r="W42" s="88">
        <f t="shared" si="4"/>
        <v>583.06169763659636</v>
      </c>
      <c r="X42" s="88">
        <f t="shared" si="5"/>
        <v>-1240.0000000000018</v>
      </c>
      <c r="Y42" s="88">
        <f t="shared" si="6"/>
        <v>92.640905880747056</v>
      </c>
      <c r="Z42" s="88">
        <f t="shared" si="7"/>
        <v>0</v>
      </c>
      <c r="AA42" s="88">
        <f t="shared" si="1"/>
        <v>100</v>
      </c>
      <c r="AB42" s="88">
        <f t="shared" si="8"/>
        <v>0</v>
      </c>
      <c r="AC42" s="88">
        <f t="shared" si="9"/>
        <v>100</v>
      </c>
    </row>
    <row r="43" spans="1:29">
      <c r="A43" s="76"/>
      <c r="B43" s="123" t="s">
        <v>130</v>
      </c>
      <c r="C43" s="90">
        <v>2821</v>
      </c>
      <c r="D43" s="92">
        <f>D1373</f>
        <v>0</v>
      </c>
      <c r="E43" s="91">
        <f>E1373</f>
        <v>0</v>
      </c>
      <c r="F43" s="91">
        <f t="shared" ref="F43:U43" si="18">F1373</f>
        <v>0</v>
      </c>
      <c r="G43" s="91">
        <f t="shared" si="18"/>
        <v>0</v>
      </c>
      <c r="H43" s="91">
        <f t="shared" si="18"/>
        <v>0</v>
      </c>
      <c r="I43" s="91">
        <f t="shared" si="18"/>
        <v>0</v>
      </c>
      <c r="J43" s="92">
        <f t="shared" si="18"/>
        <v>0</v>
      </c>
      <c r="K43" s="92">
        <f t="shared" si="18"/>
        <v>0</v>
      </c>
      <c r="L43" s="91">
        <f t="shared" si="18"/>
        <v>0</v>
      </c>
      <c r="M43" s="91">
        <f t="shared" si="18"/>
        <v>0</v>
      </c>
      <c r="N43" s="92">
        <f t="shared" si="18"/>
        <v>0</v>
      </c>
      <c r="O43" s="92">
        <f t="shared" si="18"/>
        <v>0</v>
      </c>
      <c r="P43" s="92">
        <f>P1373</f>
        <v>0</v>
      </c>
      <c r="Q43" s="92">
        <f>Q1373</f>
        <v>0</v>
      </c>
      <c r="R43" s="91">
        <f t="shared" si="18"/>
        <v>0</v>
      </c>
      <c r="S43" s="91">
        <f t="shared" si="18"/>
        <v>0</v>
      </c>
      <c r="T43" s="91">
        <f t="shared" si="18"/>
        <v>0</v>
      </c>
      <c r="U43" s="91">
        <f t="shared" si="18"/>
        <v>0</v>
      </c>
      <c r="V43" s="88">
        <f t="shared" si="3"/>
        <v>0</v>
      </c>
      <c r="W43" s="88" t="e">
        <f t="shared" si="4"/>
        <v>#DIV/0!</v>
      </c>
      <c r="X43" s="88">
        <f t="shared" si="5"/>
        <v>0</v>
      </c>
      <c r="Y43" s="88" t="e">
        <f t="shared" si="6"/>
        <v>#DIV/0!</v>
      </c>
      <c r="Z43" s="88">
        <f t="shared" si="7"/>
        <v>0</v>
      </c>
      <c r="AA43" s="88" t="e">
        <f t="shared" si="1"/>
        <v>#DIV/0!</v>
      </c>
      <c r="AB43" s="88">
        <f t="shared" si="8"/>
        <v>0</v>
      </c>
      <c r="AC43" s="88" t="e">
        <f t="shared" si="9"/>
        <v>#DIV/0!</v>
      </c>
    </row>
    <row r="44" spans="1:29" ht="25.5">
      <c r="A44" s="76"/>
      <c r="B44" s="122" t="s">
        <v>131</v>
      </c>
      <c r="C44" s="111">
        <v>2822</v>
      </c>
      <c r="D44" s="124">
        <f>SUM(D347)</f>
        <v>0</v>
      </c>
      <c r="E44" s="125">
        <f>SUM(E347)</f>
        <v>0</v>
      </c>
      <c r="F44" s="125">
        <f t="shared" ref="F44:U44" si="19">SUM(F347)</f>
        <v>0</v>
      </c>
      <c r="G44" s="125">
        <f t="shared" si="19"/>
        <v>0</v>
      </c>
      <c r="H44" s="125">
        <f t="shared" si="19"/>
        <v>0</v>
      </c>
      <c r="I44" s="125">
        <f t="shared" si="19"/>
        <v>4428.3999999999996</v>
      </c>
      <c r="J44" s="124">
        <f t="shared" si="19"/>
        <v>0</v>
      </c>
      <c r="K44" s="124">
        <f t="shared" si="19"/>
        <v>0</v>
      </c>
      <c r="L44" s="125">
        <f t="shared" si="19"/>
        <v>0</v>
      </c>
      <c r="M44" s="125">
        <f t="shared" si="19"/>
        <v>0</v>
      </c>
      <c r="N44" s="124">
        <f t="shared" si="19"/>
        <v>0</v>
      </c>
      <c r="O44" s="124">
        <f t="shared" si="19"/>
        <v>1592.7</v>
      </c>
      <c r="P44" s="124">
        <f>SUM(P347)</f>
        <v>0</v>
      </c>
      <c r="Q44" s="124">
        <f>SUM(Q347)</f>
        <v>0</v>
      </c>
      <c r="R44" s="125">
        <f t="shared" si="19"/>
        <v>0</v>
      </c>
      <c r="S44" s="125">
        <f t="shared" si="19"/>
        <v>1600.6</v>
      </c>
      <c r="T44" s="125">
        <f t="shared" si="19"/>
        <v>0</v>
      </c>
      <c r="U44" s="125">
        <f t="shared" si="19"/>
        <v>1895.3</v>
      </c>
      <c r="V44" s="88">
        <f t="shared" si="3"/>
        <v>0</v>
      </c>
      <c r="W44" s="88" t="e">
        <f t="shared" si="4"/>
        <v>#DIV/0!</v>
      </c>
      <c r="X44" s="88">
        <f t="shared" si="5"/>
        <v>0</v>
      </c>
      <c r="Y44" s="88" t="e">
        <f t="shared" si="6"/>
        <v>#DIV/0!</v>
      </c>
      <c r="Z44" s="88">
        <f t="shared" si="7"/>
        <v>0</v>
      </c>
      <c r="AA44" s="88" t="e">
        <f t="shared" si="1"/>
        <v>#DIV/0!</v>
      </c>
      <c r="AB44" s="88">
        <f>T44-R44</f>
        <v>0</v>
      </c>
      <c r="AC44" s="88" t="e">
        <f>+T44/R44*100</f>
        <v>#DIV/0!</v>
      </c>
    </row>
    <row r="45" spans="1:29">
      <c r="A45" s="76"/>
      <c r="B45" s="126" t="s">
        <v>132</v>
      </c>
      <c r="C45" s="111">
        <v>2823</v>
      </c>
      <c r="D45" s="124">
        <f>SUM(D348)+D850</f>
        <v>60</v>
      </c>
      <c r="E45" s="125">
        <f>SUM(E348)+E850</f>
        <v>2427.6999999999998</v>
      </c>
      <c r="F45" s="125">
        <f t="shared" ref="F45:U45" si="20">SUM(F348)+F850</f>
        <v>1498</v>
      </c>
      <c r="G45" s="125">
        <f t="shared" si="20"/>
        <v>0</v>
      </c>
      <c r="H45" s="125">
        <f t="shared" si="20"/>
        <v>60</v>
      </c>
      <c r="I45" s="125">
        <f t="shared" si="20"/>
        <v>0</v>
      </c>
      <c r="J45" s="124">
        <f t="shared" si="20"/>
        <v>1.4</v>
      </c>
      <c r="K45" s="124">
        <f t="shared" si="20"/>
        <v>0</v>
      </c>
      <c r="L45" s="125">
        <f t="shared" si="20"/>
        <v>60</v>
      </c>
      <c r="M45" s="125">
        <f t="shared" si="20"/>
        <v>0</v>
      </c>
      <c r="N45" s="124">
        <f t="shared" si="20"/>
        <v>60</v>
      </c>
      <c r="O45" s="124">
        <f t="shared" si="20"/>
        <v>0</v>
      </c>
      <c r="P45" s="124">
        <f>SUM(P348)+P850</f>
        <v>0</v>
      </c>
      <c r="Q45" s="124">
        <f>SUM(Q348)+Q850</f>
        <v>0</v>
      </c>
      <c r="R45" s="125">
        <f t="shared" si="20"/>
        <v>60</v>
      </c>
      <c r="S45" s="125">
        <f t="shared" si="20"/>
        <v>0</v>
      </c>
      <c r="T45" s="125">
        <f t="shared" si="20"/>
        <v>60</v>
      </c>
      <c r="U45" s="125">
        <f t="shared" si="20"/>
        <v>0</v>
      </c>
      <c r="V45" s="88">
        <f t="shared" si="3"/>
        <v>-1438</v>
      </c>
      <c r="W45" s="88">
        <f t="shared" si="4"/>
        <v>4.0053404539385848</v>
      </c>
      <c r="X45" s="88">
        <f t="shared" si="5"/>
        <v>0</v>
      </c>
      <c r="Y45" s="88">
        <f t="shared" si="6"/>
        <v>100</v>
      </c>
      <c r="Z45" s="88">
        <f t="shared" si="7"/>
        <v>0</v>
      </c>
      <c r="AA45" s="88">
        <f t="shared" si="1"/>
        <v>100</v>
      </c>
      <c r="AB45" s="88">
        <f>T45-R45</f>
        <v>0</v>
      </c>
      <c r="AC45" s="88">
        <f>+T45/R45*100</f>
        <v>100</v>
      </c>
    </row>
    <row r="46" spans="1:29">
      <c r="A46" s="76"/>
      <c r="B46" s="127" t="s">
        <v>133</v>
      </c>
      <c r="C46" s="90">
        <v>2824</v>
      </c>
      <c r="D46" s="92">
        <f>D349</f>
        <v>3000</v>
      </c>
      <c r="E46" s="91">
        <f>E349</f>
        <v>0</v>
      </c>
      <c r="F46" s="91">
        <f t="shared" ref="F46:U46" si="21">F349</f>
        <v>2135.1999999999998</v>
      </c>
      <c r="G46" s="91">
        <f t="shared" si="21"/>
        <v>0</v>
      </c>
      <c r="H46" s="91">
        <f t="shared" si="21"/>
        <v>3000</v>
      </c>
      <c r="I46" s="91">
        <f t="shared" si="21"/>
        <v>0</v>
      </c>
      <c r="J46" s="92">
        <f t="shared" si="21"/>
        <v>1022.1</v>
      </c>
      <c r="K46" s="92">
        <f t="shared" si="21"/>
        <v>0</v>
      </c>
      <c r="L46" s="91">
        <f t="shared" si="21"/>
        <v>3000</v>
      </c>
      <c r="M46" s="91">
        <f t="shared" si="21"/>
        <v>0</v>
      </c>
      <c r="N46" s="92">
        <f t="shared" si="21"/>
        <v>3000</v>
      </c>
      <c r="O46" s="92">
        <f t="shared" si="21"/>
        <v>0</v>
      </c>
      <c r="P46" s="92">
        <f>P349</f>
        <v>0</v>
      </c>
      <c r="Q46" s="92">
        <f>Q349</f>
        <v>0</v>
      </c>
      <c r="R46" s="91">
        <f t="shared" si="21"/>
        <v>3000</v>
      </c>
      <c r="S46" s="91">
        <f t="shared" si="21"/>
        <v>0</v>
      </c>
      <c r="T46" s="91">
        <f t="shared" si="21"/>
        <v>3000</v>
      </c>
      <c r="U46" s="91">
        <f t="shared" si="21"/>
        <v>0</v>
      </c>
      <c r="V46" s="88">
        <f t="shared" si="3"/>
        <v>864.80000000000018</v>
      </c>
      <c r="W46" s="88">
        <f t="shared" si="4"/>
        <v>140.50206069689025</v>
      </c>
      <c r="X46" s="88">
        <f t="shared" si="5"/>
        <v>0</v>
      </c>
      <c r="Y46" s="88">
        <f t="shared" si="6"/>
        <v>100</v>
      </c>
      <c r="Z46" s="88">
        <f t="shared" si="7"/>
        <v>0</v>
      </c>
      <c r="AA46" s="88">
        <f t="shared" si="1"/>
        <v>100</v>
      </c>
      <c r="AB46" s="88">
        <f t="shared" si="8"/>
        <v>0</v>
      </c>
      <c r="AC46" s="88">
        <f t="shared" si="9"/>
        <v>100</v>
      </c>
    </row>
    <row r="47" spans="1:29">
      <c r="A47" s="76"/>
      <c r="B47" s="128" t="s">
        <v>134</v>
      </c>
      <c r="C47" s="90"/>
      <c r="D47" s="129">
        <f>SUM(D48:D53)</f>
        <v>138370.5</v>
      </c>
      <c r="E47" s="130">
        <f>SUM(E48:E53)</f>
        <v>6255.8</v>
      </c>
      <c r="F47" s="130">
        <f t="shared" ref="F47:U47" si="22">SUM(F48:F53)</f>
        <v>236211.47500000001</v>
      </c>
      <c r="G47" s="130">
        <f t="shared" si="22"/>
        <v>6379.2999999999993</v>
      </c>
      <c r="H47" s="130">
        <f t="shared" si="22"/>
        <v>150438.59999999998</v>
      </c>
      <c r="I47" s="130">
        <f t="shared" si="22"/>
        <v>3274.3</v>
      </c>
      <c r="J47" s="129">
        <f t="shared" si="22"/>
        <v>97580.657000000007</v>
      </c>
      <c r="K47" s="129">
        <f t="shared" si="22"/>
        <v>213.8</v>
      </c>
      <c r="L47" s="130">
        <f t="shared" si="22"/>
        <v>173447.7</v>
      </c>
      <c r="M47" s="130">
        <f t="shared" si="22"/>
        <v>2929.1</v>
      </c>
      <c r="N47" s="129">
        <f t="shared" si="22"/>
        <v>190160.69999999998</v>
      </c>
      <c r="O47" s="129">
        <f t="shared" si="22"/>
        <v>2149.1000000000004</v>
      </c>
      <c r="P47" s="129">
        <f>SUM(P48:P53)</f>
        <v>0</v>
      </c>
      <c r="Q47" s="129">
        <f>SUM(Q48:Q53)</f>
        <v>0</v>
      </c>
      <c r="R47" s="130">
        <f t="shared" si="22"/>
        <v>154810.09999999998</v>
      </c>
      <c r="S47" s="130">
        <f t="shared" si="22"/>
        <v>2242.9</v>
      </c>
      <c r="T47" s="130">
        <f t="shared" si="22"/>
        <v>162944.29999999999</v>
      </c>
      <c r="U47" s="130">
        <f t="shared" si="22"/>
        <v>2287.9</v>
      </c>
      <c r="V47" s="88">
        <f t="shared" si="3"/>
        <v>-62763.774999999994</v>
      </c>
      <c r="W47" s="88">
        <f t="shared" si="4"/>
        <v>73.428989849032533</v>
      </c>
      <c r="X47" s="88">
        <f t="shared" si="5"/>
        <v>39722.100000000006</v>
      </c>
      <c r="Y47" s="88">
        <f t="shared" si="6"/>
        <v>126.40419413634534</v>
      </c>
      <c r="Z47" s="88">
        <f t="shared" si="7"/>
        <v>-35350.600000000006</v>
      </c>
      <c r="AA47" s="88">
        <f t="shared" si="1"/>
        <v>81.410144157020866</v>
      </c>
      <c r="AB47" s="88">
        <f t="shared" si="8"/>
        <v>8134.2000000000116</v>
      </c>
      <c r="AC47" s="88">
        <f t="shared" si="9"/>
        <v>105.25430834293113</v>
      </c>
    </row>
    <row r="48" spans="1:29">
      <c r="A48" s="76"/>
      <c r="B48" s="89" t="s">
        <v>135</v>
      </c>
      <c r="C48" s="90">
        <v>3111</v>
      </c>
      <c r="D48" s="91">
        <f t="shared" ref="D48:U50" si="23">SUM(D351,D385,D420,D640,D852,D1195,D1375,D1515)</f>
        <v>66093.899999999994</v>
      </c>
      <c r="E48" s="91">
        <f t="shared" si="23"/>
        <v>1924.5</v>
      </c>
      <c r="F48" s="91">
        <f t="shared" si="23"/>
        <v>165659.29999999999</v>
      </c>
      <c r="G48" s="91">
        <f t="shared" si="23"/>
        <v>2306</v>
      </c>
      <c r="H48" s="91">
        <f t="shared" si="23"/>
        <v>104294.1</v>
      </c>
      <c r="I48" s="91">
        <f t="shared" si="23"/>
        <v>102.2</v>
      </c>
      <c r="J48" s="92">
        <f t="shared" si="23"/>
        <v>69472.100000000006</v>
      </c>
      <c r="K48" s="92">
        <f t="shared" si="23"/>
        <v>0</v>
      </c>
      <c r="L48" s="91">
        <f t="shared" si="23"/>
        <v>104805.5</v>
      </c>
      <c r="M48" s="91">
        <f t="shared" si="23"/>
        <v>306.60000000000002</v>
      </c>
      <c r="N48" s="92">
        <f t="shared" si="23"/>
        <v>133853.79999999999</v>
      </c>
      <c r="O48" s="92">
        <f t="shared" si="23"/>
        <v>100</v>
      </c>
      <c r="P48" s="92">
        <f t="shared" si="23"/>
        <v>0</v>
      </c>
      <c r="Q48" s="92">
        <f t="shared" si="23"/>
        <v>0</v>
      </c>
      <c r="R48" s="91">
        <f t="shared" si="23"/>
        <v>96618.4</v>
      </c>
      <c r="S48" s="91">
        <f t="shared" si="23"/>
        <v>179</v>
      </c>
      <c r="T48" s="91">
        <f t="shared" si="23"/>
        <v>100135.7</v>
      </c>
      <c r="U48" s="91">
        <f t="shared" si="23"/>
        <v>179</v>
      </c>
      <c r="V48" s="88">
        <f t="shared" si="3"/>
        <v>-60853.799999999988</v>
      </c>
      <c r="W48" s="88">
        <f t="shared" si="4"/>
        <v>63.265690486438132</v>
      </c>
      <c r="X48" s="88">
        <f t="shared" si="5"/>
        <v>29559.699999999983</v>
      </c>
      <c r="Y48" s="88">
        <f t="shared" si="6"/>
        <v>128.34263874945944</v>
      </c>
      <c r="Z48" s="88">
        <f t="shared" si="7"/>
        <v>-37235.399999999994</v>
      </c>
      <c r="AA48" s="88">
        <f t="shared" si="1"/>
        <v>72.182037416942961</v>
      </c>
      <c r="AB48" s="88">
        <f t="shared" si="8"/>
        <v>3517.3000000000029</v>
      </c>
      <c r="AC48" s="88">
        <f t="shared" si="9"/>
        <v>103.64040389822229</v>
      </c>
    </row>
    <row r="49" spans="1:29">
      <c r="A49" s="76"/>
      <c r="B49" s="89" t="s">
        <v>136</v>
      </c>
      <c r="C49" s="90">
        <v>3112</v>
      </c>
      <c r="D49" s="91">
        <f t="shared" si="23"/>
        <v>45585.599999999999</v>
      </c>
      <c r="E49" s="91">
        <f t="shared" si="23"/>
        <v>3831.3</v>
      </c>
      <c r="F49" s="91">
        <f t="shared" si="23"/>
        <v>41601.974999999999</v>
      </c>
      <c r="G49" s="91">
        <f t="shared" si="23"/>
        <v>4073.2999999999997</v>
      </c>
      <c r="H49" s="91">
        <f t="shared" si="23"/>
        <v>20984.199999999997</v>
      </c>
      <c r="I49" s="91">
        <f t="shared" si="23"/>
        <v>2672.1000000000004</v>
      </c>
      <c r="J49" s="92">
        <f t="shared" si="23"/>
        <v>7070.438000000001</v>
      </c>
      <c r="K49" s="92">
        <f t="shared" si="23"/>
        <v>213.8</v>
      </c>
      <c r="L49" s="91">
        <f t="shared" si="23"/>
        <v>31286.6</v>
      </c>
      <c r="M49" s="91">
        <f t="shared" si="23"/>
        <v>2622.5</v>
      </c>
      <c r="N49" s="92">
        <f t="shared" si="23"/>
        <v>19486.900000000001</v>
      </c>
      <c r="O49" s="92">
        <f t="shared" si="23"/>
        <v>1531.4</v>
      </c>
      <c r="P49" s="92">
        <f t="shared" si="23"/>
        <v>0</v>
      </c>
      <c r="Q49" s="92">
        <f t="shared" si="23"/>
        <v>0</v>
      </c>
      <c r="R49" s="91">
        <f t="shared" si="23"/>
        <v>20963.7</v>
      </c>
      <c r="S49" s="91">
        <f t="shared" si="23"/>
        <v>1546.2</v>
      </c>
      <c r="T49" s="91">
        <f t="shared" si="23"/>
        <v>25580.6</v>
      </c>
      <c r="U49" s="91">
        <f t="shared" si="23"/>
        <v>1591.2</v>
      </c>
      <c r="V49" s="88">
        <f t="shared" si="3"/>
        <v>-10315.375</v>
      </c>
      <c r="W49" s="88">
        <f t="shared" si="4"/>
        <v>75.20460266609939</v>
      </c>
      <c r="X49" s="88">
        <f t="shared" si="5"/>
        <v>-1497.2999999999956</v>
      </c>
      <c r="Y49" s="88">
        <f t="shared" si="6"/>
        <v>92.864631484640853</v>
      </c>
      <c r="Z49" s="88">
        <f t="shared" si="7"/>
        <v>1476.7999999999993</v>
      </c>
      <c r="AA49" s="88">
        <f t="shared" si="1"/>
        <v>107.5784244800353</v>
      </c>
      <c r="AB49" s="88">
        <f t="shared" si="8"/>
        <v>4616.8999999999978</v>
      </c>
      <c r="AC49" s="88">
        <f t="shared" si="9"/>
        <v>122.02330695440212</v>
      </c>
    </row>
    <row r="50" spans="1:29">
      <c r="A50" s="76"/>
      <c r="B50" s="89" t="s">
        <v>137</v>
      </c>
      <c r="C50" s="90">
        <v>3113</v>
      </c>
      <c r="D50" s="91">
        <f t="shared" si="23"/>
        <v>4191</v>
      </c>
      <c r="E50" s="91">
        <f t="shared" si="23"/>
        <v>0</v>
      </c>
      <c r="F50" s="91">
        <f t="shared" si="23"/>
        <v>4903.7</v>
      </c>
      <c r="G50" s="91">
        <f t="shared" si="23"/>
        <v>0</v>
      </c>
      <c r="H50" s="91">
        <f t="shared" si="23"/>
        <v>2918</v>
      </c>
      <c r="I50" s="91">
        <f t="shared" si="23"/>
        <v>0</v>
      </c>
      <c r="J50" s="92">
        <f t="shared" si="23"/>
        <v>2048.5</v>
      </c>
      <c r="K50" s="92">
        <f t="shared" si="23"/>
        <v>0</v>
      </c>
      <c r="L50" s="91">
        <f t="shared" si="23"/>
        <v>2857.5</v>
      </c>
      <c r="M50" s="91">
        <f t="shared" si="23"/>
        <v>0</v>
      </c>
      <c r="N50" s="92">
        <f t="shared" si="23"/>
        <v>520</v>
      </c>
      <c r="O50" s="92">
        <f t="shared" si="23"/>
        <v>0</v>
      </c>
      <c r="P50" s="92">
        <f t="shared" si="23"/>
        <v>0</v>
      </c>
      <c r="Q50" s="92">
        <f t="shared" si="23"/>
        <v>0</v>
      </c>
      <c r="R50" s="91">
        <f t="shared" si="23"/>
        <v>928</v>
      </c>
      <c r="S50" s="91">
        <f t="shared" si="23"/>
        <v>0</v>
      </c>
      <c r="T50" s="91">
        <f t="shared" si="23"/>
        <v>928</v>
      </c>
      <c r="U50" s="91">
        <f t="shared" si="23"/>
        <v>0</v>
      </c>
      <c r="V50" s="88">
        <f t="shared" si="3"/>
        <v>-2046.1999999999998</v>
      </c>
      <c r="W50" s="88">
        <f t="shared" si="4"/>
        <v>58.272324979097419</v>
      </c>
      <c r="X50" s="88">
        <f t="shared" si="5"/>
        <v>-2398</v>
      </c>
      <c r="Y50" s="88">
        <f t="shared" si="6"/>
        <v>17.82042494859493</v>
      </c>
      <c r="Z50" s="88">
        <f t="shared" si="7"/>
        <v>408</v>
      </c>
      <c r="AA50" s="88">
        <f t="shared" si="1"/>
        <v>178.46153846153848</v>
      </c>
      <c r="AB50" s="88">
        <f t="shared" si="8"/>
        <v>0</v>
      </c>
      <c r="AC50" s="88">
        <f t="shared" si="9"/>
        <v>100</v>
      </c>
    </row>
    <row r="51" spans="1:29" ht="25.5">
      <c r="A51" s="76"/>
      <c r="B51" s="131" t="s">
        <v>138</v>
      </c>
      <c r="C51" s="132">
        <v>3122</v>
      </c>
      <c r="D51" s="125">
        <f>D643</f>
        <v>19500</v>
      </c>
      <c r="E51" s="125">
        <f>E643</f>
        <v>500</v>
      </c>
      <c r="F51" s="125">
        <f t="shared" ref="F51:U51" si="24">F643</f>
        <v>19229.3</v>
      </c>
      <c r="G51" s="125">
        <f t="shared" si="24"/>
        <v>0</v>
      </c>
      <c r="H51" s="125">
        <f t="shared" si="24"/>
        <v>21450</v>
      </c>
      <c r="I51" s="125">
        <f t="shared" si="24"/>
        <v>500</v>
      </c>
      <c r="J51" s="124">
        <f t="shared" si="24"/>
        <v>18989.618999999999</v>
      </c>
      <c r="K51" s="124">
        <f t="shared" si="24"/>
        <v>0</v>
      </c>
      <c r="L51" s="125">
        <f t="shared" si="24"/>
        <v>19289.7</v>
      </c>
      <c r="M51" s="125">
        <f t="shared" si="24"/>
        <v>0</v>
      </c>
      <c r="N51" s="124">
        <f t="shared" si="24"/>
        <v>36300</v>
      </c>
      <c r="O51" s="124">
        <f t="shared" si="24"/>
        <v>517.70000000000005</v>
      </c>
      <c r="P51" s="124">
        <f>P643</f>
        <v>0</v>
      </c>
      <c r="Q51" s="124">
        <f>Q643</f>
        <v>0</v>
      </c>
      <c r="R51" s="125">
        <f t="shared" si="24"/>
        <v>36300</v>
      </c>
      <c r="S51" s="125">
        <f t="shared" si="24"/>
        <v>517.70000000000005</v>
      </c>
      <c r="T51" s="125">
        <f t="shared" si="24"/>
        <v>36300</v>
      </c>
      <c r="U51" s="125">
        <f t="shared" si="24"/>
        <v>517.70000000000005</v>
      </c>
      <c r="V51" s="88">
        <f t="shared" si="3"/>
        <v>60.400000000001455</v>
      </c>
      <c r="W51" s="88">
        <f t="shared" si="4"/>
        <v>100.31410399754542</v>
      </c>
      <c r="X51" s="88">
        <f t="shared" si="5"/>
        <v>14850</v>
      </c>
      <c r="Y51" s="88">
        <f t="shared" si="6"/>
        <v>169.23076923076923</v>
      </c>
      <c r="Z51" s="88">
        <f t="shared" si="7"/>
        <v>0</v>
      </c>
      <c r="AA51" s="88">
        <f t="shared" si="1"/>
        <v>100</v>
      </c>
      <c r="AB51" s="88">
        <f>T51-R51</f>
        <v>0</v>
      </c>
      <c r="AC51" s="88">
        <f>+T51/R51*100</f>
        <v>100</v>
      </c>
    </row>
    <row r="52" spans="1:29">
      <c r="A52" s="76"/>
      <c r="B52" s="131" t="s">
        <v>139</v>
      </c>
      <c r="C52" s="132">
        <v>3141</v>
      </c>
      <c r="D52" s="125">
        <f>D855</f>
        <v>3000</v>
      </c>
      <c r="E52" s="125">
        <f>E855</f>
        <v>0</v>
      </c>
      <c r="F52" s="125">
        <f t="shared" ref="F52:U52" si="25">F855</f>
        <v>4817.2</v>
      </c>
      <c r="G52" s="125">
        <f t="shared" si="25"/>
        <v>0</v>
      </c>
      <c r="H52" s="125">
        <f t="shared" si="25"/>
        <v>792.3</v>
      </c>
      <c r="I52" s="125">
        <f t="shared" si="25"/>
        <v>0</v>
      </c>
      <c r="J52" s="124">
        <f t="shared" si="25"/>
        <v>0</v>
      </c>
      <c r="K52" s="124">
        <f t="shared" si="25"/>
        <v>0</v>
      </c>
      <c r="L52" s="125">
        <f t="shared" si="25"/>
        <v>15208.4</v>
      </c>
      <c r="M52" s="125">
        <f t="shared" si="25"/>
        <v>0</v>
      </c>
      <c r="N52" s="124">
        <f t="shared" si="25"/>
        <v>0</v>
      </c>
      <c r="O52" s="124">
        <f t="shared" si="25"/>
        <v>0</v>
      </c>
      <c r="P52" s="124">
        <f>P855</f>
        <v>0</v>
      </c>
      <c r="Q52" s="124">
        <f>Q855</f>
        <v>0</v>
      </c>
      <c r="R52" s="125">
        <f t="shared" si="25"/>
        <v>0</v>
      </c>
      <c r="S52" s="125">
        <f t="shared" si="25"/>
        <v>0</v>
      </c>
      <c r="T52" s="125">
        <f t="shared" si="25"/>
        <v>0</v>
      </c>
      <c r="U52" s="125">
        <f t="shared" si="25"/>
        <v>0</v>
      </c>
      <c r="V52" s="88">
        <f t="shared" si="3"/>
        <v>10391.200000000001</v>
      </c>
      <c r="W52" s="88">
        <f t="shared" si="4"/>
        <v>315.71037116997422</v>
      </c>
      <c r="X52" s="88">
        <f t="shared" si="5"/>
        <v>-792.3</v>
      </c>
      <c r="Y52" s="88">
        <f t="shared" si="6"/>
        <v>0</v>
      </c>
      <c r="Z52" s="88">
        <f t="shared" si="7"/>
        <v>0</v>
      </c>
      <c r="AA52" s="263" t="e">
        <f t="shared" si="1"/>
        <v>#DIV/0!</v>
      </c>
      <c r="AB52" s="88">
        <f>T52-R52</f>
        <v>0</v>
      </c>
      <c r="AC52" s="88" t="e">
        <f>+T52/R52*100</f>
        <v>#DIV/0!</v>
      </c>
    </row>
    <row r="53" spans="1:29" ht="25.5">
      <c r="A53" s="76"/>
      <c r="B53" s="131" t="s">
        <v>140</v>
      </c>
      <c r="C53" s="132">
        <v>3314</v>
      </c>
      <c r="D53" s="125">
        <f>D644</f>
        <v>0</v>
      </c>
      <c r="E53" s="125">
        <f>E644</f>
        <v>0</v>
      </c>
      <c r="F53" s="125">
        <f t="shared" ref="F53:U53" si="26">F644</f>
        <v>0</v>
      </c>
      <c r="G53" s="125">
        <f t="shared" si="26"/>
        <v>0</v>
      </c>
      <c r="H53" s="125">
        <f t="shared" si="26"/>
        <v>0</v>
      </c>
      <c r="I53" s="125">
        <f t="shared" si="26"/>
        <v>0</v>
      </c>
      <c r="J53" s="124">
        <f t="shared" si="26"/>
        <v>0</v>
      </c>
      <c r="K53" s="124">
        <f t="shared" si="26"/>
        <v>0</v>
      </c>
      <c r="L53" s="125">
        <f t="shared" si="26"/>
        <v>0</v>
      </c>
      <c r="M53" s="125">
        <f t="shared" si="26"/>
        <v>0</v>
      </c>
      <c r="N53" s="124">
        <f t="shared" si="26"/>
        <v>0</v>
      </c>
      <c r="O53" s="124">
        <f t="shared" si="26"/>
        <v>0</v>
      </c>
      <c r="P53" s="124">
        <f>P644</f>
        <v>0</v>
      </c>
      <c r="Q53" s="124">
        <f>Q644</f>
        <v>0</v>
      </c>
      <c r="R53" s="125">
        <f t="shared" si="26"/>
        <v>0</v>
      </c>
      <c r="S53" s="125">
        <f t="shared" si="26"/>
        <v>0</v>
      </c>
      <c r="T53" s="125">
        <f t="shared" si="26"/>
        <v>0</v>
      </c>
      <c r="U53" s="125">
        <f t="shared" si="26"/>
        <v>0</v>
      </c>
      <c r="V53" s="88">
        <f t="shared" si="3"/>
        <v>0</v>
      </c>
      <c r="W53" s="88" t="e">
        <f t="shared" si="4"/>
        <v>#DIV/0!</v>
      </c>
      <c r="X53" s="88">
        <f t="shared" si="5"/>
        <v>0</v>
      </c>
      <c r="Y53" s="88" t="e">
        <f t="shared" si="6"/>
        <v>#DIV/0!</v>
      </c>
      <c r="Z53" s="88">
        <f t="shared" si="7"/>
        <v>0</v>
      </c>
      <c r="AA53" s="88" t="e">
        <f t="shared" si="1"/>
        <v>#DIV/0!</v>
      </c>
      <c r="AB53" s="88">
        <f>T53-R53</f>
        <v>0</v>
      </c>
      <c r="AC53" s="88" t="e">
        <f>+T53/R53*100</f>
        <v>#DIV/0!</v>
      </c>
    </row>
    <row r="54" spans="1:29">
      <c r="D54" s="93"/>
      <c r="E54" s="93"/>
      <c r="F54" s="93"/>
      <c r="G54" s="93"/>
      <c r="H54" s="93"/>
      <c r="I54" s="93"/>
      <c r="J54" s="66"/>
      <c r="K54" s="66"/>
      <c r="L54" s="93"/>
      <c r="M54" s="93"/>
      <c r="N54" s="66"/>
      <c r="O54" s="66"/>
      <c r="P54" s="66"/>
      <c r="Q54" s="66"/>
      <c r="R54" s="93"/>
      <c r="S54" s="93"/>
      <c r="T54" s="93"/>
      <c r="U54" s="93"/>
    </row>
    <row r="55" spans="1:29">
      <c r="D55" s="93"/>
      <c r="E55" s="93"/>
      <c r="F55" s="93"/>
      <c r="G55" s="93"/>
      <c r="H55" s="93"/>
      <c r="I55" s="93"/>
      <c r="J55" s="66"/>
      <c r="K55" s="66"/>
      <c r="L55" s="93"/>
      <c r="M55" s="93"/>
      <c r="N55" s="66"/>
      <c r="O55" s="66"/>
      <c r="P55" s="66"/>
      <c r="Q55" s="66"/>
      <c r="R55" s="93"/>
      <c r="S55" s="93"/>
      <c r="T55" s="93"/>
      <c r="U55" s="93"/>
    </row>
    <row r="56" spans="1:29">
      <c r="D56" s="93"/>
      <c r="E56" s="93"/>
      <c r="F56" s="93"/>
      <c r="G56" s="93"/>
      <c r="H56" s="93"/>
      <c r="I56" s="93"/>
      <c r="J56" s="66"/>
      <c r="K56" s="66"/>
      <c r="L56" s="93"/>
      <c r="M56" s="93"/>
      <c r="N56" s="66"/>
      <c r="O56" s="66"/>
      <c r="P56" s="66"/>
      <c r="Q56" s="66"/>
      <c r="R56" s="93"/>
      <c r="S56" s="93"/>
      <c r="T56" s="93"/>
      <c r="U56" s="93"/>
    </row>
    <row r="57" spans="1:29">
      <c r="D57" s="93"/>
      <c r="E57" s="93"/>
      <c r="F57" s="93"/>
      <c r="G57" s="93"/>
      <c r="H57" s="93"/>
      <c r="I57" s="93"/>
      <c r="J57" s="66"/>
      <c r="K57" s="66"/>
      <c r="L57" s="93"/>
      <c r="M57" s="93"/>
      <c r="N57" s="66"/>
      <c r="O57" s="66"/>
      <c r="P57" s="66"/>
      <c r="Q57" s="66"/>
      <c r="R57" s="93"/>
      <c r="S57" s="93"/>
      <c r="T57" s="93"/>
      <c r="U57" s="93"/>
    </row>
    <row r="58" spans="1:29" ht="18.75">
      <c r="C58" s="133" t="s">
        <v>1</v>
      </c>
      <c r="D58" s="133"/>
      <c r="E58" s="133"/>
      <c r="F58" s="134"/>
      <c r="G58" s="135"/>
      <c r="H58" s="135"/>
      <c r="I58" s="135"/>
      <c r="J58" s="135"/>
      <c r="K58" s="135"/>
      <c r="L58" s="135"/>
      <c r="M58" s="135"/>
      <c r="N58" s="135"/>
      <c r="O58" s="135"/>
      <c r="P58" s="133"/>
      <c r="Q58" s="133" t="s">
        <v>0</v>
      </c>
      <c r="R58" s="133"/>
      <c r="S58" s="136"/>
      <c r="T58" s="136"/>
      <c r="U58" s="136"/>
      <c r="V58" s="137"/>
      <c r="W58" s="137"/>
      <c r="X58" s="137" t="s">
        <v>0</v>
      </c>
      <c r="Y58" s="137"/>
    </row>
    <row r="59" spans="1:29">
      <c r="D59" s="93"/>
      <c r="E59" s="93"/>
      <c r="F59" s="93"/>
      <c r="G59" s="93"/>
      <c r="H59" s="93"/>
      <c r="I59" s="93"/>
      <c r="J59" s="66"/>
      <c r="K59" s="66"/>
      <c r="L59" s="93"/>
      <c r="M59" s="93"/>
      <c r="N59" s="66"/>
      <c r="O59" s="66"/>
      <c r="P59" s="66"/>
      <c r="Q59" s="66"/>
      <c r="R59" s="93"/>
      <c r="S59" s="93"/>
      <c r="T59" s="93"/>
      <c r="U59" s="93"/>
    </row>
    <row r="60" spans="1:29">
      <c r="D60" s="93"/>
      <c r="E60" s="93"/>
      <c r="F60" s="93"/>
      <c r="G60" s="93"/>
      <c r="H60" s="93"/>
      <c r="I60" s="93"/>
      <c r="J60" s="66"/>
      <c r="K60" s="66"/>
      <c r="L60" s="93"/>
      <c r="M60" s="93"/>
      <c r="N60" s="66"/>
      <c r="O60" s="66"/>
      <c r="P60" s="66"/>
      <c r="Q60" s="66"/>
      <c r="R60" s="93"/>
      <c r="S60" s="93"/>
      <c r="T60" s="93"/>
      <c r="U60" s="93"/>
    </row>
    <row r="61" spans="1:29" hidden="1">
      <c r="D61" s="93"/>
      <c r="E61" s="93"/>
      <c r="F61" s="93"/>
      <c r="G61" s="93"/>
      <c r="H61" s="93"/>
      <c r="I61" s="93"/>
      <c r="J61" s="66"/>
      <c r="K61" s="66"/>
      <c r="L61" s="93"/>
      <c r="M61" s="93"/>
      <c r="N61" s="66"/>
      <c r="O61" s="66"/>
      <c r="P61" s="66"/>
      <c r="Q61" s="66"/>
      <c r="R61" s="93"/>
      <c r="S61" s="93"/>
      <c r="T61" s="93"/>
      <c r="U61" s="93"/>
    </row>
    <row r="62" spans="1:29" hidden="1">
      <c r="D62" s="93"/>
      <c r="E62" s="93"/>
      <c r="F62" s="93"/>
      <c r="G62" s="93"/>
      <c r="H62" s="93"/>
      <c r="I62" s="93"/>
      <c r="J62" s="66"/>
      <c r="K62" s="66"/>
      <c r="L62" s="93"/>
      <c r="M62" s="93"/>
      <c r="N62" s="66"/>
      <c r="O62" s="66"/>
      <c r="P62" s="66"/>
      <c r="Q62" s="66"/>
      <c r="R62" s="93"/>
      <c r="S62" s="93"/>
      <c r="T62" s="93"/>
      <c r="U62" s="93"/>
    </row>
    <row r="63" spans="1:29" hidden="1">
      <c r="D63" s="93"/>
      <c r="E63" s="93"/>
      <c r="F63" s="93"/>
      <c r="G63" s="93"/>
      <c r="H63" s="93"/>
      <c r="I63" s="93"/>
      <c r="J63" s="66"/>
      <c r="K63" s="66"/>
      <c r="L63" s="93"/>
      <c r="M63" s="93"/>
      <c r="N63" s="66"/>
      <c r="O63" s="66"/>
      <c r="P63" s="66"/>
      <c r="Q63" s="66"/>
      <c r="R63" s="93"/>
      <c r="S63" s="93"/>
      <c r="T63" s="93"/>
      <c r="U63" s="93"/>
    </row>
    <row r="64" spans="1:29" hidden="1" outlineLevel="1">
      <c r="A64" s="76">
        <v>1</v>
      </c>
      <c r="B64" s="138" t="s">
        <v>141</v>
      </c>
      <c r="C64" s="139">
        <v>70111</v>
      </c>
      <c r="D64" s="140"/>
      <c r="E64" s="140"/>
      <c r="F64" s="140"/>
      <c r="G64" s="140"/>
      <c r="H64" s="140"/>
      <c r="I64" s="140"/>
      <c r="J64" s="141"/>
      <c r="K64" s="141"/>
      <c r="L64" s="141">
        <f>43105.6-L65</f>
        <v>0</v>
      </c>
      <c r="M64" s="141"/>
      <c r="N64" s="141"/>
      <c r="O64" s="141"/>
      <c r="P64" s="141"/>
      <c r="Q64" s="141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</row>
    <row r="65" spans="1:32" hidden="1" outlineLevel="1">
      <c r="A65" s="76"/>
      <c r="B65" s="142" t="s">
        <v>142</v>
      </c>
      <c r="C65" s="143"/>
      <c r="D65" s="86">
        <f t="shared" ref="D65:U65" si="27">SUM(D66:D72,D77:D95)-D83</f>
        <v>38623.300000000003</v>
      </c>
      <c r="E65" s="86">
        <f t="shared" si="27"/>
        <v>0</v>
      </c>
      <c r="F65" s="85">
        <f t="shared" si="27"/>
        <v>54474.891000000003</v>
      </c>
      <c r="G65" s="86">
        <f t="shared" si="27"/>
        <v>0</v>
      </c>
      <c r="H65" s="86">
        <f>SUM(H66:H72,H77:H95)-H83</f>
        <v>42811.9</v>
      </c>
      <c r="I65" s="86">
        <f t="shared" si="27"/>
        <v>0</v>
      </c>
      <c r="J65" s="86">
        <f>SUM(J66:J72,J77:J95)-J83</f>
        <v>13151.715</v>
      </c>
      <c r="K65" s="85">
        <f t="shared" si="27"/>
        <v>0</v>
      </c>
      <c r="L65" s="85">
        <f t="shared" si="27"/>
        <v>43105.599999999999</v>
      </c>
      <c r="M65" s="85">
        <f t="shared" si="27"/>
        <v>0</v>
      </c>
      <c r="N65" s="86">
        <f>SUM(N66:N72,N77:N95)-N83</f>
        <v>29967.8</v>
      </c>
      <c r="O65" s="85">
        <f t="shared" si="27"/>
        <v>0</v>
      </c>
      <c r="P65" s="85">
        <f t="shared" si="27"/>
        <v>0</v>
      </c>
      <c r="Q65" s="85">
        <f t="shared" si="27"/>
        <v>0</v>
      </c>
      <c r="R65" s="86">
        <f t="shared" si="27"/>
        <v>29967.8</v>
      </c>
      <c r="S65" s="86">
        <f t="shared" si="27"/>
        <v>0</v>
      </c>
      <c r="T65" s="86">
        <f t="shared" si="27"/>
        <v>29967.8</v>
      </c>
      <c r="U65" s="86">
        <f t="shared" si="27"/>
        <v>0</v>
      </c>
      <c r="V65" s="87">
        <f t="shared" ref="V65:V82" si="28">L65-F65</f>
        <v>-11369.291000000005</v>
      </c>
      <c r="W65" s="87">
        <f t="shared" ref="W65:W82" si="29">+L65/F65*100</f>
        <v>79.129300139398168</v>
      </c>
      <c r="X65" s="87">
        <f t="shared" ref="X65:X82" si="30">N65-H65</f>
        <v>-12844.100000000002</v>
      </c>
      <c r="Y65" s="87">
        <f t="shared" ref="Y65:Y82" si="31">+N65/H65*100</f>
        <v>69.998762026445917</v>
      </c>
      <c r="Z65" s="87">
        <f t="shared" ref="Z65:Z82" si="32">R65-N65</f>
        <v>0</v>
      </c>
      <c r="AA65" s="87">
        <f t="shared" ref="AA65:AA82" si="33">+R65/N65*100</f>
        <v>100</v>
      </c>
      <c r="AB65" s="87">
        <f>T65-R65</f>
        <v>0</v>
      </c>
      <c r="AC65" s="87">
        <f>+T65/R65*100</f>
        <v>100</v>
      </c>
      <c r="AF65" s="93"/>
    </row>
    <row r="66" spans="1:32" hidden="1" outlineLevel="1">
      <c r="A66" s="76"/>
      <c r="B66" s="89" t="s">
        <v>102</v>
      </c>
      <c r="C66" s="90">
        <v>2111</v>
      </c>
      <c r="D66" s="144">
        <v>8407.1</v>
      </c>
      <c r="E66" s="144"/>
      <c r="F66" s="145">
        <v>11718.277</v>
      </c>
      <c r="G66" s="91"/>
      <c r="H66" s="91">
        <v>18444.5</v>
      </c>
      <c r="I66" s="91"/>
      <c r="J66" s="92">
        <v>6935.8</v>
      </c>
      <c r="K66" s="92"/>
      <c r="L66" s="146">
        <v>18589.8</v>
      </c>
      <c r="M66" s="91"/>
      <c r="N66" s="92">
        <v>18649.599999999999</v>
      </c>
      <c r="O66" s="92"/>
      <c r="P66" s="92"/>
      <c r="Q66" s="92"/>
      <c r="R66" s="91">
        <v>18649.599999999999</v>
      </c>
      <c r="S66" s="91"/>
      <c r="T66" s="91">
        <v>18649.599999999999</v>
      </c>
      <c r="U66" s="91"/>
      <c r="V66" s="88">
        <f t="shared" si="28"/>
        <v>6871.5229999999992</v>
      </c>
      <c r="W66" s="88">
        <f t="shared" si="29"/>
        <v>158.63936310773332</v>
      </c>
      <c r="X66" s="88">
        <f t="shared" si="30"/>
        <v>205.09999999999854</v>
      </c>
      <c r="Y66" s="88">
        <f t="shared" si="31"/>
        <v>101.111984602456</v>
      </c>
      <c r="Z66" s="88">
        <f t="shared" si="32"/>
        <v>0</v>
      </c>
      <c r="AA66" s="88">
        <f t="shared" si="33"/>
        <v>100</v>
      </c>
      <c r="AB66" s="88">
        <f t="shared" ref="AB66:AB98" si="34">T66-R66</f>
        <v>0</v>
      </c>
      <c r="AC66" s="88">
        <f t="shared" ref="AC66:AC98" si="35">+T66/R66*100</f>
        <v>100</v>
      </c>
      <c r="AD66" s="93"/>
    </row>
    <row r="67" spans="1:32" hidden="1" outlineLevel="1">
      <c r="A67" s="76"/>
      <c r="B67" s="89" t="s">
        <v>143</v>
      </c>
      <c r="C67" s="90">
        <v>2121</v>
      </c>
      <c r="D67" s="144">
        <v>1228.3</v>
      </c>
      <c r="E67" s="144"/>
      <c r="F67" s="145">
        <v>1653.723</v>
      </c>
      <c r="G67" s="91"/>
      <c r="H67" s="146">
        <v>2537.1</v>
      </c>
      <c r="I67" s="91"/>
      <c r="J67" s="92">
        <v>969.1</v>
      </c>
      <c r="K67" s="92"/>
      <c r="L67" s="146">
        <v>2558.8000000000002</v>
      </c>
      <c r="M67" s="91"/>
      <c r="N67" s="92">
        <v>2567.8000000000002</v>
      </c>
      <c r="O67" s="92"/>
      <c r="P67" s="92"/>
      <c r="Q67" s="92"/>
      <c r="R67" s="91">
        <v>2567.8000000000002</v>
      </c>
      <c r="S67" s="91"/>
      <c r="T67" s="91">
        <v>2567.8000000000002</v>
      </c>
      <c r="U67" s="91"/>
      <c r="V67" s="88">
        <f t="shared" si="28"/>
        <v>905.07700000000023</v>
      </c>
      <c r="W67" s="88">
        <f t="shared" si="29"/>
        <v>154.72966149711894</v>
      </c>
      <c r="X67" s="88">
        <f t="shared" si="30"/>
        <v>30.700000000000273</v>
      </c>
      <c r="Y67" s="88">
        <f t="shared" si="31"/>
        <v>101.21004296243743</v>
      </c>
      <c r="Z67" s="88">
        <f t="shared" si="32"/>
        <v>0</v>
      </c>
      <c r="AA67" s="88">
        <f t="shared" si="33"/>
        <v>100</v>
      </c>
      <c r="AB67" s="88">
        <f t="shared" si="34"/>
        <v>0</v>
      </c>
      <c r="AC67" s="88">
        <f t="shared" si="35"/>
        <v>100</v>
      </c>
      <c r="AD67" s="93"/>
    </row>
    <row r="68" spans="1:32" hidden="1" outlineLevel="1">
      <c r="A68" s="76"/>
      <c r="B68" s="147" t="s">
        <v>104</v>
      </c>
      <c r="C68" s="90">
        <v>2211</v>
      </c>
      <c r="D68" s="144">
        <v>330</v>
      </c>
      <c r="E68" s="144"/>
      <c r="F68" s="145">
        <v>624.91099999999994</v>
      </c>
      <c r="G68" s="91"/>
      <c r="H68" s="146">
        <v>700</v>
      </c>
      <c r="I68" s="91"/>
      <c r="J68" s="92">
        <v>253</v>
      </c>
      <c r="K68" s="92"/>
      <c r="L68" s="146">
        <v>700</v>
      </c>
      <c r="M68" s="91"/>
      <c r="N68" s="92">
        <v>469.7</v>
      </c>
      <c r="O68" s="92"/>
      <c r="P68" s="92"/>
      <c r="Q68" s="92"/>
      <c r="R68" s="91">
        <v>469.7</v>
      </c>
      <c r="S68" s="91"/>
      <c r="T68" s="91">
        <v>469.7</v>
      </c>
      <c r="U68" s="91"/>
      <c r="V68" s="88">
        <f t="shared" si="28"/>
        <v>75.089000000000055</v>
      </c>
      <c r="W68" s="88">
        <f t="shared" si="29"/>
        <v>112.01595107143258</v>
      </c>
      <c r="X68" s="88">
        <f t="shared" si="30"/>
        <v>-230.3</v>
      </c>
      <c r="Y68" s="88">
        <f t="shared" si="31"/>
        <v>67.099999999999994</v>
      </c>
      <c r="Z68" s="88">
        <f t="shared" si="32"/>
        <v>0</v>
      </c>
      <c r="AA68" s="88">
        <f t="shared" si="33"/>
        <v>100</v>
      </c>
      <c r="AB68" s="88">
        <f t="shared" si="34"/>
        <v>0</v>
      </c>
      <c r="AC68" s="88">
        <f t="shared" si="35"/>
        <v>100</v>
      </c>
    </row>
    <row r="69" spans="1:32" hidden="1" outlineLevel="1">
      <c r="A69" s="76"/>
      <c r="B69" s="95" t="s">
        <v>105</v>
      </c>
      <c r="C69" s="96">
        <v>2212</v>
      </c>
      <c r="D69" s="144">
        <v>194.8</v>
      </c>
      <c r="E69" s="144"/>
      <c r="F69" s="145">
        <v>194.7</v>
      </c>
      <c r="G69" s="91"/>
      <c r="H69" s="146">
        <v>199.8</v>
      </c>
      <c r="I69" s="91"/>
      <c r="J69" s="92">
        <v>82.4</v>
      </c>
      <c r="K69" s="92"/>
      <c r="L69" s="146">
        <v>199.8</v>
      </c>
      <c r="M69" s="91"/>
      <c r="N69" s="92">
        <v>195.2</v>
      </c>
      <c r="O69" s="92"/>
      <c r="P69" s="92"/>
      <c r="Q69" s="92"/>
      <c r="R69" s="91">
        <v>195.2</v>
      </c>
      <c r="S69" s="91"/>
      <c r="T69" s="91">
        <v>195.2</v>
      </c>
      <c r="U69" s="91"/>
      <c r="V69" s="88">
        <f t="shared" si="28"/>
        <v>5.1000000000000227</v>
      </c>
      <c r="W69" s="88">
        <f t="shared" si="29"/>
        <v>102.61941448382129</v>
      </c>
      <c r="X69" s="88">
        <f t="shared" si="30"/>
        <v>-4.6000000000000227</v>
      </c>
      <c r="Y69" s="88">
        <f t="shared" si="31"/>
        <v>97.697697697697677</v>
      </c>
      <c r="Z69" s="88">
        <f t="shared" si="32"/>
        <v>0</v>
      </c>
      <c r="AA69" s="88">
        <f t="shared" si="33"/>
        <v>100</v>
      </c>
      <c r="AB69" s="88">
        <f t="shared" si="34"/>
        <v>0</v>
      </c>
      <c r="AC69" s="88">
        <f t="shared" si="35"/>
        <v>100</v>
      </c>
    </row>
    <row r="70" spans="1:32" hidden="1" outlineLevel="1">
      <c r="A70" s="76"/>
      <c r="B70" s="97" t="s">
        <v>106</v>
      </c>
      <c r="C70" s="96">
        <v>2213</v>
      </c>
      <c r="D70" s="144"/>
      <c r="E70" s="144"/>
      <c r="F70" s="145"/>
      <c r="G70" s="91"/>
      <c r="H70" s="146"/>
      <c r="I70" s="91"/>
      <c r="J70" s="92"/>
      <c r="K70" s="92"/>
      <c r="L70" s="146"/>
      <c r="M70" s="91"/>
      <c r="N70" s="92"/>
      <c r="O70" s="92"/>
      <c r="P70" s="92"/>
      <c r="Q70" s="92"/>
      <c r="R70" s="91"/>
      <c r="S70" s="91"/>
      <c r="T70" s="91"/>
      <c r="U70" s="91"/>
      <c r="V70" s="88">
        <f t="shared" si="28"/>
        <v>0</v>
      </c>
      <c r="W70" s="88" t="e">
        <f t="shared" si="29"/>
        <v>#DIV/0!</v>
      </c>
      <c r="X70" s="88">
        <f t="shared" si="30"/>
        <v>0</v>
      </c>
      <c r="Y70" s="88" t="e">
        <f t="shared" si="31"/>
        <v>#DIV/0!</v>
      </c>
      <c r="Z70" s="88">
        <f t="shared" si="32"/>
        <v>0</v>
      </c>
      <c r="AA70" s="88" t="e">
        <f t="shared" si="33"/>
        <v>#DIV/0!</v>
      </c>
      <c r="AB70" s="88">
        <f t="shared" si="34"/>
        <v>0</v>
      </c>
      <c r="AC70" s="88" t="e">
        <f t="shared" si="35"/>
        <v>#DIV/0!</v>
      </c>
    </row>
    <row r="71" spans="1:32" hidden="1" outlineLevel="1">
      <c r="A71" s="76"/>
      <c r="B71" s="97" t="s">
        <v>107</v>
      </c>
      <c r="C71" s="96">
        <v>2214</v>
      </c>
      <c r="D71" s="144">
        <v>731</v>
      </c>
      <c r="E71" s="144"/>
      <c r="F71" s="145">
        <v>647.88</v>
      </c>
      <c r="G71" s="91"/>
      <c r="H71" s="146">
        <v>748</v>
      </c>
      <c r="I71" s="91"/>
      <c r="J71" s="92">
        <v>328.21499999999997</v>
      </c>
      <c r="K71" s="92"/>
      <c r="L71" s="148">
        <v>736.4</v>
      </c>
      <c r="M71" s="91"/>
      <c r="N71" s="92">
        <v>525.6</v>
      </c>
      <c r="O71" s="92"/>
      <c r="P71" s="92"/>
      <c r="Q71" s="92"/>
      <c r="R71" s="91">
        <v>525.6</v>
      </c>
      <c r="S71" s="91"/>
      <c r="T71" s="91">
        <v>525.6</v>
      </c>
      <c r="U71" s="91"/>
      <c r="V71" s="88">
        <f t="shared" si="28"/>
        <v>88.519999999999982</v>
      </c>
      <c r="W71" s="88">
        <f t="shared" si="29"/>
        <v>113.66302401679323</v>
      </c>
      <c r="X71" s="88">
        <f t="shared" si="30"/>
        <v>-222.39999999999998</v>
      </c>
      <c r="Y71" s="88">
        <f t="shared" si="31"/>
        <v>70.267379679144398</v>
      </c>
      <c r="Z71" s="88">
        <f t="shared" si="32"/>
        <v>0</v>
      </c>
      <c r="AA71" s="88">
        <f t="shared" si="33"/>
        <v>100</v>
      </c>
      <c r="AB71" s="88">
        <f t="shared" si="34"/>
        <v>0</v>
      </c>
      <c r="AC71" s="88">
        <f t="shared" si="35"/>
        <v>100</v>
      </c>
    </row>
    <row r="72" spans="1:32" hidden="1" outlineLevel="1">
      <c r="A72" s="76"/>
      <c r="B72" s="149" t="s">
        <v>108</v>
      </c>
      <c r="C72" s="99">
        <v>2215</v>
      </c>
      <c r="D72" s="150">
        <f>D73+D74+D75+D76</f>
        <v>1933.7</v>
      </c>
      <c r="E72" s="150">
        <f>E73+E74+E75+E76</f>
        <v>0</v>
      </c>
      <c r="F72" s="151">
        <f>F73+F74+F75+F76</f>
        <v>1211.6199999999999</v>
      </c>
      <c r="G72" s="102">
        <f t="shared" ref="G72:U72" si="36">G73+G74+G75+G76</f>
        <v>0</v>
      </c>
      <c r="H72" s="102">
        <f t="shared" si="36"/>
        <v>4869.7</v>
      </c>
      <c r="I72" s="102">
        <f t="shared" si="36"/>
        <v>0</v>
      </c>
      <c r="J72" s="100">
        <f t="shared" si="36"/>
        <v>850.40000000000009</v>
      </c>
      <c r="K72" s="100">
        <f t="shared" si="36"/>
        <v>0</v>
      </c>
      <c r="L72" s="102">
        <f t="shared" si="36"/>
        <v>4049.1</v>
      </c>
      <c r="M72" s="102">
        <f t="shared" si="36"/>
        <v>0</v>
      </c>
      <c r="N72" s="100">
        <f t="shared" si="36"/>
        <v>2774.1000000000004</v>
      </c>
      <c r="O72" s="100">
        <f t="shared" si="36"/>
        <v>0</v>
      </c>
      <c r="P72" s="100">
        <f>P73+P74+P75+P76</f>
        <v>0</v>
      </c>
      <c r="Q72" s="100">
        <f>Q73+Q74+Q75+Q76</f>
        <v>0</v>
      </c>
      <c r="R72" s="102">
        <f t="shared" si="36"/>
        <v>2774.1000000000004</v>
      </c>
      <c r="S72" s="102">
        <f t="shared" si="36"/>
        <v>0</v>
      </c>
      <c r="T72" s="102">
        <f t="shared" si="36"/>
        <v>2774.1000000000004</v>
      </c>
      <c r="U72" s="102">
        <f t="shared" si="36"/>
        <v>0</v>
      </c>
      <c r="V72" s="88">
        <f t="shared" si="28"/>
        <v>2837.48</v>
      </c>
      <c r="W72" s="88">
        <f t="shared" si="29"/>
        <v>334.18893712550141</v>
      </c>
      <c r="X72" s="88">
        <f t="shared" si="30"/>
        <v>-2095.5999999999995</v>
      </c>
      <c r="Y72" s="88">
        <f t="shared" si="31"/>
        <v>56.966548247325314</v>
      </c>
      <c r="Z72" s="88">
        <f t="shared" si="32"/>
        <v>0</v>
      </c>
      <c r="AA72" s="88">
        <f t="shared" si="33"/>
        <v>100</v>
      </c>
      <c r="AB72" s="88">
        <f t="shared" si="34"/>
        <v>0</v>
      </c>
      <c r="AC72" s="88">
        <f t="shared" si="35"/>
        <v>100</v>
      </c>
    </row>
    <row r="73" spans="1:32" hidden="1" outlineLevel="1">
      <c r="A73" s="76"/>
      <c r="B73" s="103" t="s">
        <v>144</v>
      </c>
      <c r="C73" s="96">
        <v>22151</v>
      </c>
      <c r="D73" s="145">
        <v>41.3</v>
      </c>
      <c r="E73" s="145"/>
      <c r="F73" s="145">
        <v>39.6</v>
      </c>
      <c r="G73" s="91"/>
      <c r="H73" s="91">
        <v>102.3</v>
      </c>
      <c r="I73" s="91"/>
      <c r="J73" s="92">
        <v>34.1</v>
      </c>
      <c r="K73" s="92"/>
      <c r="L73" s="146">
        <v>78.599999999999994</v>
      </c>
      <c r="M73" s="91"/>
      <c r="N73" s="92">
        <v>82.3</v>
      </c>
      <c r="O73" s="92"/>
      <c r="P73" s="92"/>
      <c r="Q73" s="92"/>
      <c r="R73" s="91">
        <v>82.3</v>
      </c>
      <c r="S73" s="91"/>
      <c r="T73" s="91">
        <v>82.3</v>
      </c>
      <c r="U73" s="91"/>
      <c r="V73" s="88">
        <f t="shared" si="28"/>
        <v>38.999999999999993</v>
      </c>
      <c r="W73" s="88">
        <f t="shared" si="29"/>
        <v>198.48484848484847</v>
      </c>
      <c r="X73" s="88">
        <f t="shared" si="30"/>
        <v>-20</v>
      </c>
      <c r="Y73" s="88">
        <f t="shared" si="31"/>
        <v>80.449657869012697</v>
      </c>
      <c r="Z73" s="88">
        <f t="shared" si="32"/>
        <v>0</v>
      </c>
      <c r="AA73" s="88">
        <f t="shared" si="33"/>
        <v>100</v>
      </c>
      <c r="AB73" s="88">
        <f t="shared" si="34"/>
        <v>0</v>
      </c>
      <c r="AC73" s="88">
        <f t="shared" si="35"/>
        <v>100</v>
      </c>
    </row>
    <row r="74" spans="1:32" hidden="1" outlineLevel="1">
      <c r="A74" s="76"/>
      <c r="B74" s="103" t="s">
        <v>145</v>
      </c>
      <c r="C74" s="96">
        <v>22152</v>
      </c>
      <c r="D74" s="145">
        <v>28</v>
      </c>
      <c r="E74" s="145"/>
      <c r="F74" s="145">
        <v>28</v>
      </c>
      <c r="G74" s="91"/>
      <c r="H74" s="146">
        <v>28</v>
      </c>
      <c r="I74" s="91"/>
      <c r="J74" s="92">
        <v>2.6</v>
      </c>
      <c r="K74" s="92"/>
      <c r="L74" s="146">
        <v>28</v>
      </c>
      <c r="M74" s="91"/>
      <c r="N74" s="92">
        <v>28</v>
      </c>
      <c r="O74" s="92"/>
      <c r="P74" s="92"/>
      <c r="Q74" s="92"/>
      <c r="R74" s="91">
        <v>28</v>
      </c>
      <c r="S74" s="91"/>
      <c r="T74" s="91">
        <v>28</v>
      </c>
      <c r="U74" s="91"/>
      <c r="V74" s="88">
        <f t="shared" si="28"/>
        <v>0</v>
      </c>
      <c r="W74" s="88">
        <f t="shared" si="29"/>
        <v>100</v>
      </c>
      <c r="X74" s="88">
        <f t="shared" si="30"/>
        <v>0</v>
      </c>
      <c r="Y74" s="88">
        <f t="shared" si="31"/>
        <v>100</v>
      </c>
      <c r="Z74" s="88">
        <f t="shared" si="32"/>
        <v>0</v>
      </c>
      <c r="AA74" s="88">
        <f t="shared" si="33"/>
        <v>100</v>
      </c>
      <c r="AB74" s="88">
        <f t="shared" si="34"/>
        <v>0</v>
      </c>
      <c r="AC74" s="88">
        <f t="shared" si="35"/>
        <v>100</v>
      </c>
    </row>
    <row r="75" spans="1:32" hidden="1" outlineLevel="1">
      <c r="A75" s="76"/>
      <c r="B75" s="103" t="s">
        <v>111</v>
      </c>
      <c r="C75" s="96">
        <v>22153</v>
      </c>
      <c r="D75" s="145"/>
      <c r="E75" s="145"/>
      <c r="F75" s="145"/>
      <c r="G75" s="91"/>
      <c r="H75" s="146"/>
      <c r="I75" s="91"/>
      <c r="J75" s="92"/>
      <c r="K75" s="92"/>
      <c r="L75" s="146"/>
      <c r="M75" s="91"/>
      <c r="N75" s="92"/>
      <c r="O75" s="92"/>
      <c r="P75" s="92"/>
      <c r="Q75" s="92"/>
      <c r="R75" s="91"/>
      <c r="S75" s="91"/>
      <c r="T75" s="91"/>
      <c r="U75" s="91"/>
      <c r="V75" s="88">
        <f t="shared" si="28"/>
        <v>0</v>
      </c>
      <c r="W75" s="88" t="e">
        <f t="shared" si="29"/>
        <v>#DIV/0!</v>
      </c>
      <c r="X75" s="88">
        <f t="shared" si="30"/>
        <v>0</v>
      </c>
      <c r="Y75" s="88" t="e">
        <f t="shared" si="31"/>
        <v>#DIV/0!</v>
      </c>
      <c r="Z75" s="88">
        <f t="shared" si="32"/>
        <v>0</v>
      </c>
      <c r="AA75" s="88" t="e">
        <f t="shared" si="33"/>
        <v>#DIV/0!</v>
      </c>
      <c r="AB75" s="88">
        <f t="shared" si="34"/>
        <v>0</v>
      </c>
      <c r="AC75" s="88" t="e">
        <f t="shared" si="35"/>
        <v>#DIV/0!</v>
      </c>
    </row>
    <row r="76" spans="1:32" hidden="1" outlineLevel="1">
      <c r="A76" s="76"/>
      <c r="B76" s="103" t="s">
        <v>146</v>
      </c>
      <c r="C76" s="96">
        <v>22154</v>
      </c>
      <c r="D76" s="144">
        <v>1864.4</v>
      </c>
      <c r="E76" s="144"/>
      <c r="F76" s="144">
        <v>1144.02</v>
      </c>
      <c r="G76" s="91"/>
      <c r="H76" s="146">
        <v>4739.3999999999996</v>
      </c>
      <c r="I76" s="91"/>
      <c r="J76" s="92">
        <v>813.7</v>
      </c>
      <c r="K76" s="92"/>
      <c r="L76" s="146">
        <v>3942.5</v>
      </c>
      <c r="M76" s="91"/>
      <c r="N76" s="92">
        <v>2663.8</v>
      </c>
      <c r="O76" s="92"/>
      <c r="P76" s="92"/>
      <c r="Q76" s="92"/>
      <c r="R76" s="91">
        <v>2663.8</v>
      </c>
      <c r="S76" s="91"/>
      <c r="T76" s="91">
        <v>2663.8</v>
      </c>
      <c r="U76" s="91"/>
      <c r="V76" s="88">
        <f t="shared" si="28"/>
        <v>2798.48</v>
      </c>
      <c r="W76" s="88">
        <f t="shared" si="29"/>
        <v>344.61810108214894</v>
      </c>
      <c r="X76" s="88">
        <f t="shared" si="30"/>
        <v>-2075.5999999999995</v>
      </c>
      <c r="Y76" s="88">
        <f t="shared" si="31"/>
        <v>56.205426847280258</v>
      </c>
      <c r="Z76" s="88">
        <f t="shared" si="32"/>
        <v>0</v>
      </c>
      <c r="AA76" s="88">
        <f t="shared" si="33"/>
        <v>100</v>
      </c>
      <c r="AB76" s="88">
        <f t="shared" si="34"/>
        <v>0</v>
      </c>
      <c r="AC76" s="88">
        <f t="shared" si="35"/>
        <v>100</v>
      </c>
    </row>
    <row r="77" spans="1:32" hidden="1" outlineLevel="1">
      <c r="A77" s="76"/>
      <c r="B77" s="105" t="s">
        <v>113</v>
      </c>
      <c r="C77" s="106">
        <v>2217</v>
      </c>
      <c r="D77" s="144"/>
      <c r="E77" s="144"/>
      <c r="F77" s="145"/>
      <c r="G77" s="91"/>
      <c r="H77" s="146">
        <v>10</v>
      </c>
      <c r="I77" s="91"/>
      <c r="J77" s="92">
        <v>10</v>
      </c>
      <c r="K77" s="92"/>
      <c r="L77" s="146">
        <v>10</v>
      </c>
      <c r="M77" s="91"/>
      <c r="N77" s="92"/>
      <c r="O77" s="92"/>
      <c r="P77" s="92"/>
      <c r="Q77" s="92"/>
      <c r="R77" s="91"/>
      <c r="S77" s="91"/>
      <c r="T77" s="91"/>
      <c r="U77" s="91"/>
      <c r="V77" s="88">
        <f t="shared" si="28"/>
        <v>10</v>
      </c>
      <c r="W77" s="88" t="e">
        <f t="shared" si="29"/>
        <v>#DIV/0!</v>
      </c>
      <c r="X77" s="88">
        <f t="shared" si="30"/>
        <v>-10</v>
      </c>
      <c r="Y77" s="88">
        <f t="shared" si="31"/>
        <v>0</v>
      </c>
      <c r="Z77" s="88">
        <f t="shared" si="32"/>
        <v>0</v>
      </c>
      <c r="AA77" s="88" t="e">
        <f t="shared" si="33"/>
        <v>#DIV/0!</v>
      </c>
      <c r="AB77" s="88">
        <f t="shared" si="34"/>
        <v>0</v>
      </c>
      <c r="AC77" s="88" t="e">
        <f t="shared" si="35"/>
        <v>#DIV/0!</v>
      </c>
    </row>
    <row r="78" spans="1:32" hidden="1" outlineLevel="1">
      <c r="A78" s="76"/>
      <c r="B78" s="109" t="s">
        <v>114</v>
      </c>
      <c r="C78" s="106">
        <v>2218</v>
      </c>
      <c r="D78" s="144"/>
      <c r="E78" s="144"/>
      <c r="F78" s="145"/>
      <c r="G78" s="91"/>
      <c r="H78" s="146">
        <v>100.1</v>
      </c>
      <c r="I78" s="91"/>
      <c r="J78" s="92">
        <v>96.5</v>
      </c>
      <c r="K78" s="92"/>
      <c r="L78" s="146">
        <v>96.5</v>
      </c>
      <c r="M78" s="91"/>
      <c r="N78" s="92"/>
      <c r="O78" s="92"/>
      <c r="P78" s="92"/>
      <c r="Q78" s="92"/>
      <c r="R78" s="91"/>
      <c r="S78" s="91"/>
      <c r="T78" s="91"/>
      <c r="U78" s="91"/>
      <c r="V78" s="88">
        <f t="shared" si="28"/>
        <v>96.5</v>
      </c>
      <c r="W78" s="88" t="e">
        <f t="shared" si="29"/>
        <v>#DIV/0!</v>
      </c>
      <c r="X78" s="88">
        <f t="shared" si="30"/>
        <v>-100.1</v>
      </c>
      <c r="Y78" s="88">
        <f t="shared" si="31"/>
        <v>0</v>
      </c>
      <c r="Z78" s="88">
        <f t="shared" si="32"/>
        <v>0</v>
      </c>
      <c r="AA78" s="88" t="e">
        <f t="shared" si="33"/>
        <v>#DIV/0!</v>
      </c>
      <c r="AB78" s="88">
        <f t="shared" si="34"/>
        <v>0</v>
      </c>
      <c r="AC78" s="88" t="e">
        <f t="shared" si="35"/>
        <v>#DIV/0!</v>
      </c>
    </row>
    <row r="79" spans="1:32" hidden="1" outlineLevel="1">
      <c r="A79" s="76"/>
      <c r="B79" s="97" t="s">
        <v>147</v>
      </c>
      <c r="C79" s="96">
        <v>2221</v>
      </c>
      <c r="D79" s="144">
        <v>49.1</v>
      </c>
      <c r="E79" s="144"/>
      <c r="F79" s="145">
        <v>47</v>
      </c>
      <c r="G79" s="91"/>
      <c r="H79" s="146">
        <v>54.1</v>
      </c>
      <c r="I79" s="91"/>
      <c r="J79" s="92">
        <v>53</v>
      </c>
      <c r="K79" s="92"/>
      <c r="L79" s="146">
        <v>54.1</v>
      </c>
      <c r="M79" s="91"/>
      <c r="N79" s="92"/>
      <c r="O79" s="92"/>
      <c r="P79" s="92"/>
      <c r="Q79" s="92"/>
      <c r="R79" s="91"/>
      <c r="S79" s="91"/>
      <c r="T79" s="91"/>
      <c r="U79" s="91"/>
      <c r="V79" s="88">
        <f t="shared" si="28"/>
        <v>7.1000000000000014</v>
      </c>
      <c r="W79" s="88">
        <f t="shared" si="29"/>
        <v>115.1063829787234</v>
      </c>
      <c r="X79" s="88">
        <f t="shared" si="30"/>
        <v>-54.1</v>
      </c>
      <c r="Y79" s="88">
        <f t="shared" si="31"/>
        <v>0</v>
      </c>
      <c r="Z79" s="88">
        <f t="shared" si="32"/>
        <v>0</v>
      </c>
      <c r="AA79" s="88" t="e">
        <f t="shared" si="33"/>
        <v>#DIV/0!</v>
      </c>
      <c r="AB79" s="88">
        <f t="shared" si="34"/>
        <v>0</v>
      </c>
      <c r="AC79" s="88" t="e">
        <f t="shared" si="35"/>
        <v>#DIV/0!</v>
      </c>
    </row>
    <row r="80" spans="1:32" ht="25.5" hidden="1" outlineLevel="1">
      <c r="A80" s="76"/>
      <c r="B80" s="110" t="s">
        <v>116</v>
      </c>
      <c r="C80" s="96">
        <v>2222</v>
      </c>
      <c r="D80" s="144">
        <v>307</v>
      </c>
      <c r="E80" s="144"/>
      <c r="F80" s="145">
        <v>281.68</v>
      </c>
      <c r="G80" s="91"/>
      <c r="H80" s="146">
        <v>1114.8</v>
      </c>
      <c r="I80" s="91"/>
      <c r="J80" s="92">
        <v>826.9</v>
      </c>
      <c r="K80" s="92"/>
      <c r="L80" s="91">
        <v>1156.9000000000001</v>
      </c>
      <c r="M80" s="91"/>
      <c r="N80" s="92">
        <v>390.3</v>
      </c>
      <c r="O80" s="92"/>
      <c r="P80" s="92"/>
      <c r="Q80" s="92"/>
      <c r="R80" s="91">
        <v>390.3</v>
      </c>
      <c r="S80" s="91"/>
      <c r="T80" s="91">
        <v>390.3</v>
      </c>
      <c r="U80" s="91"/>
      <c r="V80" s="88">
        <f t="shared" si="28"/>
        <v>875.22</v>
      </c>
      <c r="W80" s="88">
        <f t="shared" si="29"/>
        <v>410.71428571428578</v>
      </c>
      <c r="X80" s="88">
        <f t="shared" si="30"/>
        <v>-724.5</v>
      </c>
      <c r="Y80" s="88">
        <f t="shared" si="31"/>
        <v>35.01076426264801</v>
      </c>
      <c r="Z80" s="88">
        <f t="shared" si="32"/>
        <v>0</v>
      </c>
      <c r="AA80" s="88">
        <f t="shared" si="33"/>
        <v>100</v>
      </c>
      <c r="AB80" s="88">
        <f t="shared" si="34"/>
        <v>0</v>
      </c>
      <c r="AC80" s="88">
        <f t="shared" si="35"/>
        <v>100</v>
      </c>
    </row>
    <row r="81" spans="1:29" hidden="1" outlineLevel="1">
      <c r="A81" s="76"/>
      <c r="B81" s="110" t="s">
        <v>117</v>
      </c>
      <c r="C81" s="152">
        <v>2223</v>
      </c>
      <c r="D81" s="144"/>
      <c r="E81" s="144"/>
      <c r="F81" s="145"/>
      <c r="G81" s="91"/>
      <c r="H81" s="91"/>
      <c r="I81" s="91"/>
      <c r="J81" s="92"/>
      <c r="K81" s="92"/>
      <c r="L81" s="91"/>
      <c r="M81" s="91"/>
      <c r="N81" s="92"/>
      <c r="O81" s="92"/>
      <c r="P81" s="92"/>
      <c r="Q81" s="92"/>
      <c r="R81" s="91"/>
      <c r="S81" s="91"/>
      <c r="T81" s="91"/>
      <c r="U81" s="91"/>
      <c r="V81" s="88">
        <f t="shared" si="28"/>
        <v>0</v>
      </c>
      <c r="W81" s="88" t="e">
        <f t="shared" si="29"/>
        <v>#DIV/0!</v>
      </c>
      <c r="X81" s="88">
        <f t="shared" si="30"/>
        <v>0</v>
      </c>
      <c r="Y81" s="88" t="e">
        <f t="shared" si="31"/>
        <v>#DIV/0!</v>
      </c>
      <c r="Z81" s="88">
        <f t="shared" si="32"/>
        <v>0</v>
      </c>
      <c r="AA81" s="88" t="e">
        <f t="shared" si="33"/>
        <v>#DIV/0!</v>
      </c>
      <c r="AB81" s="88">
        <f t="shared" si="34"/>
        <v>0</v>
      </c>
      <c r="AC81" s="88" t="e">
        <f t="shared" si="35"/>
        <v>#DIV/0!</v>
      </c>
    </row>
    <row r="82" spans="1:29" hidden="1" outlineLevel="1">
      <c r="A82" s="76"/>
      <c r="B82" s="110" t="s">
        <v>148</v>
      </c>
      <c r="C82" s="96">
        <v>2225</v>
      </c>
      <c r="D82" s="144"/>
      <c r="E82" s="144"/>
      <c r="F82" s="145"/>
      <c r="G82" s="91"/>
      <c r="H82" s="91"/>
      <c r="I82" s="91"/>
      <c r="J82" s="92"/>
      <c r="K82" s="92"/>
      <c r="L82" s="91"/>
      <c r="M82" s="91"/>
      <c r="N82" s="92"/>
      <c r="O82" s="92"/>
      <c r="P82" s="92"/>
      <c r="Q82" s="92"/>
      <c r="R82" s="91"/>
      <c r="S82" s="91"/>
      <c r="T82" s="91"/>
      <c r="U82" s="91"/>
      <c r="V82" s="88">
        <f t="shared" si="28"/>
        <v>0</v>
      </c>
      <c r="W82" s="88" t="e">
        <f t="shared" si="29"/>
        <v>#DIV/0!</v>
      </c>
      <c r="X82" s="88">
        <f t="shared" si="30"/>
        <v>0</v>
      </c>
      <c r="Y82" s="88" t="e">
        <f t="shared" si="31"/>
        <v>#DIV/0!</v>
      </c>
      <c r="Z82" s="88">
        <f t="shared" si="32"/>
        <v>0</v>
      </c>
      <c r="AA82" s="88" t="e">
        <f t="shared" si="33"/>
        <v>#DIV/0!</v>
      </c>
      <c r="AB82" s="88">
        <f t="shared" si="34"/>
        <v>0</v>
      </c>
      <c r="AC82" s="88" t="e">
        <f t="shared" si="35"/>
        <v>#DIV/0!</v>
      </c>
    </row>
    <row r="83" spans="1:29" hidden="1" outlineLevel="1">
      <c r="A83" s="76"/>
      <c r="B83" s="110" t="s">
        <v>149</v>
      </c>
      <c r="C83" s="96">
        <v>2231</v>
      </c>
      <c r="D83" s="144"/>
      <c r="E83" s="144"/>
      <c r="F83" s="145"/>
      <c r="G83" s="91"/>
      <c r="H83" s="91"/>
      <c r="I83" s="91"/>
      <c r="J83" s="92"/>
      <c r="K83" s="92"/>
      <c r="L83" s="91"/>
      <c r="M83" s="91"/>
      <c r="N83" s="92"/>
      <c r="O83" s="92"/>
      <c r="P83" s="92"/>
      <c r="Q83" s="92"/>
      <c r="R83" s="91"/>
      <c r="S83" s="91"/>
      <c r="T83" s="91"/>
      <c r="U83" s="91"/>
      <c r="V83" s="88"/>
      <c r="W83" s="88"/>
      <c r="X83" s="88"/>
      <c r="Y83" s="88"/>
      <c r="Z83" s="88"/>
      <c r="AA83" s="88"/>
      <c r="AB83" s="88"/>
      <c r="AC83" s="88"/>
    </row>
    <row r="84" spans="1:29" hidden="1" outlineLevel="1">
      <c r="A84" s="76"/>
      <c r="B84" s="110" t="s">
        <v>121</v>
      </c>
      <c r="C84" s="96">
        <v>22311100</v>
      </c>
      <c r="D84" s="144">
        <v>40.299999999999997</v>
      </c>
      <c r="E84" s="144"/>
      <c r="F84" s="145">
        <v>32.5</v>
      </c>
      <c r="G84" s="91"/>
      <c r="H84" s="91">
        <v>87</v>
      </c>
      <c r="I84" s="91"/>
      <c r="J84" s="92">
        <v>14.8</v>
      </c>
      <c r="K84" s="92"/>
      <c r="L84" s="146">
        <v>87</v>
      </c>
      <c r="M84" s="91"/>
      <c r="N84" s="92">
        <v>87</v>
      </c>
      <c r="O84" s="92"/>
      <c r="P84" s="92"/>
      <c r="Q84" s="92"/>
      <c r="R84" s="91">
        <v>87</v>
      </c>
      <c r="S84" s="91"/>
      <c r="T84" s="91">
        <v>87</v>
      </c>
      <c r="U84" s="91"/>
      <c r="V84" s="88">
        <f t="shared" ref="V84:V98" si="37">L84-F84</f>
        <v>54.5</v>
      </c>
      <c r="W84" s="88">
        <f t="shared" ref="W84:W98" si="38">+L84/F84*100</f>
        <v>267.69230769230768</v>
      </c>
      <c r="X84" s="88">
        <f t="shared" ref="X84:X98" si="39">N84-H84</f>
        <v>0</v>
      </c>
      <c r="Y84" s="88">
        <f t="shared" ref="Y84:Y98" si="40">+N84/H84*100</f>
        <v>100</v>
      </c>
      <c r="Z84" s="88">
        <f t="shared" ref="Z84:Z98" si="41">R84-N84</f>
        <v>0</v>
      </c>
      <c r="AA84" s="88">
        <f t="shared" ref="AA84:AA98" si="42">+R84/N84*100</f>
        <v>100</v>
      </c>
      <c r="AB84" s="88">
        <f t="shared" si="34"/>
        <v>0</v>
      </c>
      <c r="AC84" s="88">
        <f t="shared" si="35"/>
        <v>100</v>
      </c>
    </row>
    <row r="85" spans="1:29" hidden="1" outlineLevel="1">
      <c r="A85" s="76"/>
      <c r="B85" s="110" t="s">
        <v>122</v>
      </c>
      <c r="C85" s="96">
        <v>22311200</v>
      </c>
      <c r="D85" s="144">
        <v>810.8</v>
      </c>
      <c r="E85" s="144"/>
      <c r="F85" s="145">
        <v>1268.2</v>
      </c>
      <c r="G85" s="91"/>
      <c r="H85" s="146">
        <v>1270.9000000000001</v>
      </c>
      <c r="I85" s="91"/>
      <c r="J85" s="92">
        <v>687</v>
      </c>
      <c r="K85" s="92"/>
      <c r="L85" s="91">
        <v>1270.9000000000001</v>
      </c>
      <c r="M85" s="91"/>
      <c r="N85" s="92">
        <v>1158.5</v>
      </c>
      <c r="O85" s="92"/>
      <c r="P85" s="92"/>
      <c r="Q85" s="92"/>
      <c r="R85" s="91">
        <v>1158.5</v>
      </c>
      <c r="S85" s="91"/>
      <c r="T85" s="91">
        <v>1158.5</v>
      </c>
      <c r="U85" s="91"/>
      <c r="V85" s="88">
        <f t="shared" si="37"/>
        <v>2.7000000000000455</v>
      </c>
      <c r="W85" s="88">
        <f t="shared" si="38"/>
        <v>100.21290017347422</v>
      </c>
      <c r="X85" s="88">
        <f t="shared" si="39"/>
        <v>-112.40000000000009</v>
      </c>
      <c r="Y85" s="88">
        <f t="shared" si="40"/>
        <v>91.155873790227389</v>
      </c>
      <c r="Z85" s="88">
        <f t="shared" si="41"/>
        <v>0</v>
      </c>
      <c r="AA85" s="88">
        <f t="shared" si="42"/>
        <v>100</v>
      </c>
      <c r="AB85" s="88">
        <f t="shared" si="34"/>
        <v>0</v>
      </c>
      <c r="AC85" s="88">
        <f t="shared" si="35"/>
        <v>100</v>
      </c>
    </row>
    <row r="86" spans="1:29" ht="25.5" hidden="1" outlineLevel="1">
      <c r="A86" s="76"/>
      <c r="B86" s="110" t="s">
        <v>123</v>
      </c>
      <c r="C86" s="96">
        <v>22311300</v>
      </c>
      <c r="D86" s="145"/>
      <c r="E86" s="145"/>
      <c r="F86" s="145"/>
      <c r="G86" s="91"/>
      <c r="H86" s="91"/>
      <c r="I86" s="91"/>
      <c r="J86" s="92"/>
      <c r="K86" s="92"/>
      <c r="L86" s="91"/>
      <c r="M86" s="91"/>
      <c r="N86" s="92"/>
      <c r="O86" s="92"/>
      <c r="P86" s="92"/>
      <c r="Q86" s="92"/>
      <c r="R86" s="91"/>
      <c r="S86" s="91"/>
      <c r="T86" s="91"/>
      <c r="U86" s="91"/>
      <c r="V86" s="88">
        <f t="shared" si="37"/>
        <v>0</v>
      </c>
      <c r="W86" s="88" t="e">
        <f t="shared" si="38"/>
        <v>#DIV/0!</v>
      </c>
      <c r="X86" s="88">
        <f t="shared" si="39"/>
        <v>0</v>
      </c>
      <c r="Y86" s="88" t="e">
        <f t="shared" si="40"/>
        <v>#DIV/0!</v>
      </c>
      <c r="Z86" s="88">
        <f t="shared" si="41"/>
        <v>0</v>
      </c>
      <c r="AA86" s="88" t="e">
        <f t="shared" si="42"/>
        <v>#DIV/0!</v>
      </c>
      <c r="AB86" s="88">
        <f t="shared" si="34"/>
        <v>0</v>
      </c>
      <c r="AC86" s="88" t="e">
        <f t="shared" si="35"/>
        <v>#DIV/0!</v>
      </c>
    </row>
    <row r="87" spans="1:29" ht="13.5" hidden="1" customHeight="1" outlineLevel="1">
      <c r="A87" s="76"/>
      <c r="B87" s="110" t="s">
        <v>124</v>
      </c>
      <c r="C87" s="96">
        <v>22311400</v>
      </c>
      <c r="D87" s="145"/>
      <c r="E87" s="145"/>
      <c r="F87" s="145"/>
      <c r="G87" s="91"/>
      <c r="H87" s="91"/>
      <c r="I87" s="91"/>
      <c r="J87" s="92"/>
      <c r="K87" s="92"/>
      <c r="L87" s="91"/>
      <c r="M87" s="91"/>
      <c r="N87" s="92"/>
      <c r="O87" s="92"/>
      <c r="P87" s="92"/>
      <c r="Q87" s="92"/>
      <c r="R87" s="91"/>
      <c r="S87" s="91"/>
      <c r="T87" s="91"/>
      <c r="U87" s="91"/>
      <c r="V87" s="88">
        <f t="shared" si="37"/>
        <v>0</v>
      </c>
      <c r="W87" s="88" t="e">
        <f t="shared" si="38"/>
        <v>#DIV/0!</v>
      </c>
      <c r="X87" s="88">
        <f t="shared" si="39"/>
        <v>0</v>
      </c>
      <c r="Y87" s="88" t="e">
        <f t="shared" si="40"/>
        <v>#DIV/0!</v>
      </c>
      <c r="Z87" s="88">
        <f t="shared" si="41"/>
        <v>0</v>
      </c>
      <c r="AA87" s="88" t="e">
        <f t="shared" si="42"/>
        <v>#DIV/0!</v>
      </c>
      <c r="AB87" s="88">
        <f t="shared" si="34"/>
        <v>0</v>
      </c>
      <c r="AC87" s="88" t="e">
        <f t="shared" si="35"/>
        <v>#DIV/0!</v>
      </c>
    </row>
    <row r="88" spans="1:29" ht="13.5" hidden="1" customHeight="1" outlineLevel="1">
      <c r="A88" s="76"/>
      <c r="B88" s="110" t="s">
        <v>125</v>
      </c>
      <c r="C88" s="96">
        <v>2235</v>
      </c>
      <c r="D88" s="145"/>
      <c r="E88" s="145"/>
      <c r="F88" s="145"/>
      <c r="G88" s="91"/>
      <c r="H88" s="91"/>
      <c r="I88" s="91"/>
      <c r="J88" s="92"/>
      <c r="K88" s="92"/>
      <c r="L88" s="91"/>
      <c r="M88" s="91"/>
      <c r="N88" s="92"/>
      <c r="O88" s="92"/>
      <c r="P88" s="92"/>
      <c r="Q88" s="92"/>
      <c r="R88" s="91"/>
      <c r="S88" s="91"/>
      <c r="T88" s="91"/>
      <c r="U88" s="91"/>
      <c r="V88" s="88">
        <f t="shared" si="37"/>
        <v>0</v>
      </c>
      <c r="W88" s="88" t="e">
        <f t="shared" si="38"/>
        <v>#DIV/0!</v>
      </c>
      <c r="X88" s="88">
        <f t="shared" si="39"/>
        <v>0</v>
      </c>
      <c r="Y88" s="88" t="e">
        <f t="shared" si="40"/>
        <v>#DIV/0!</v>
      </c>
      <c r="Z88" s="88">
        <f t="shared" si="41"/>
        <v>0</v>
      </c>
      <c r="AA88" s="88" t="e">
        <f t="shared" si="42"/>
        <v>#DIV/0!</v>
      </c>
      <c r="AB88" s="88">
        <f t="shared" si="34"/>
        <v>0</v>
      </c>
      <c r="AC88" s="88" t="e">
        <f t="shared" si="35"/>
        <v>#DIV/0!</v>
      </c>
    </row>
    <row r="89" spans="1:29" ht="13.5" hidden="1" customHeight="1" outlineLevel="1">
      <c r="A89" s="76"/>
      <c r="B89" s="97" t="s">
        <v>126</v>
      </c>
      <c r="C89" s="119">
        <v>2511</v>
      </c>
      <c r="D89" s="145"/>
      <c r="E89" s="145"/>
      <c r="F89" s="145"/>
      <c r="G89" s="91"/>
      <c r="H89" s="91"/>
      <c r="I89" s="91"/>
      <c r="J89" s="92"/>
      <c r="K89" s="92"/>
      <c r="L89" s="91"/>
      <c r="M89" s="91"/>
      <c r="N89" s="92"/>
      <c r="O89" s="92"/>
      <c r="P89" s="92"/>
      <c r="Q89" s="92"/>
      <c r="R89" s="91"/>
      <c r="S89" s="91"/>
      <c r="T89" s="91"/>
      <c r="U89" s="91"/>
      <c r="V89" s="88">
        <f t="shared" si="37"/>
        <v>0</v>
      </c>
      <c r="W89" s="88" t="e">
        <f t="shared" si="38"/>
        <v>#DIV/0!</v>
      </c>
      <c r="X89" s="88">
        <f t="shared" si="39"/>
        <v>0</v>
      </c>
      <c r="Y89" s="88" t="e">
        <f t="shared" si="40"/>
        <v>#DIV/0!</v>
      </c>
      <c r="Z89" s="88">
        <f t="shared" si="41"/>
        <v>0</v>
      </c>
      <c r="AA89" s="88" t="e">
        <f t="shared" si="42"/>
        <v>#DIV/0!</v>
      </c>
      <c r="AB89" s="88">
        <f t="shared" si="34"/>
        <v>0</v>
      </c>
      <c r="AC89" s="88" t="e">
        <f t="shared" si="35"/>
        <v>#DIV/0!</v>
      </c>
    </row>
    <row r="90" spans="1:29" ht="13.5" hidden="1" customHeight="1" outlineLevel="1">
      <c r="A90" s="76"/>
      <c r="B90" s="97" t="s">
        <v>127</v>
      </c>
      <c r="C90" s="119">
        <v>2512</v>
      </c>
      <c r="D90" s="144"/>
      <c r="E90" s="144"/>
      <c r="F90" s="145"/>
      <c r="G90" s="91"/>
      <c r="H90" s="91"/>
      <c r="I90" s="91"/>
      <c r="J90" s="92"/>
      <c r="K90" s="92"/>
      <c r="L90" s="91">
        <v>100</v>
      </c>
      <c r="M90" s="91"/>
      <c r="N90" s="92"/>
      <c r="O90" s="92"/>
      <c r="P90" s="92"/>
      <c r="Q90" s="92"/>
      <c r="R90" s="91"/>
      <c r="S90" s="91"/>
      <c r="T90" s="91"/>
      <c r="U90" s="91"/>
      <c r="V90" s="88">
        <f t="shared" si="37"/>
        <v>100</v>
      </c>
      <c r="W90" s="88" t="e">
        <f t="shared" si="38"/>
        <v>#DIV/0!</v>
      </c>
      <c r="X90" s="88">
        <f t="shared" si="39"/>
        <v>0</v>
      </c>
      <c r="Y90" s="88" t="e">
        <f t="shared" si="40"/>
        <v>#DIV/0!</v>
      </c>
      <c r="Z90" s="88">
        <f t="shared" si="41"/>
        <v>0</v>
      </c>
      <c r="AA90" s="88" t="e">
        <f t="shared" si="42"/>
        <v>#DIV/0!</v>
      </c>
      <c r="AB90" s="88">
        <f t="shared" si="34"/>
        <v>0</v>
      </c>
      <c r="AC90" s="88" t="e">
        <f t="shared" si="35"/>
        <v>#DIV/0!</v>
      </c>
    </row>
    <row r="91" spans="1:29" hidden="1" outlineLevel="1">
      <c r="A91" s="76"/>
      <c r="B91" s="153" t="s">
        <v>150</v>
      </c>
      <c r="C91" s="154">
        <v>26211300</v>
      </c>
      <c r="D91" s="144">
        <v>100</v>
      </c>
      <c r="E91" s="144"/>
      <c r="F91" s="145">
        <v>100</v>
      </c>
      <c r="G91" s="91"/>
      <c r="H91" s="91">
        <v>100</v>
      </c>
      <c r="I91" s="91"/>
      <c r="J91" s="92"/>
      <c r="K91" s="92"/>
      <c r="L91" s="91"/>
      <c r="M91" s="91"/>
      <c r="N91" s="92">
        <v>100</v>
      </c>
      <c r="O91" s="92"/>
      <c r="P91" s="92"/>
      <c r="Q91" s="92"/>
      <c r="R91" s="91">
        <v>100</v>
      </c>
      <c r="S91" s="91"/>
      <c r="T91" s="91">
        <v>100</v>
      </c>
      <c r="U91" s="91"/>
      <c r="V91" s="88">
        <f t="shared" si="37"/>
        <v>-100</v>
      </c>
      <c r="W91" s="88">
        <f t="shared" si="38"/>
        <v>0</v>
      </c>
      <c r="X91" s="88">
        <f t="shared" si="39"/>
        <v>0</v>
      </c>
      <c r="Y91" s="88">
        <f t="shared" si="40"/>
        <v>100</v>
      </c>
      <c r="Z91" s="88">
        <f t="shared" si="41"/>
        <v>0</v>
      </c>
      <c r="AA91" s="88">
        <f t="shared" si="42"/>
        <v>100</v>
      </c>
      <c r="AB91" s="88">
        <f t="shared" si="34"/>
        <v>0</v>
      </c>
      <c r="AC91" s="88">
        <f t="shared" si="35"/>
        <v>100</v>
      </c>
    </row>
    <row r="92" spans="1:29" ht="25.5" hidden="1" outlineLevel="1">
      <c r="A92" s="76"/>
      <c r="B92" s="122" t="s">
        <v>129</v>
      </c>
      <c r="C92" s="96">
        <v>2721</v>
      </c>
      <c r="D92" s="155"/>
      <c r="E92" s="155"/>
      <c r="F92" s="145"/>
      <c r="G92" s="91"/>
      <c r="H92" s="91"/>
      <c r="I92" s="91"/>
      <c r="J92" s="92"/>
      <c r="K92" s="92"/>
      <c r="L92" s="91"/>
      <c r="M92" s="91"/>
      <c r="N92" s="92"/>
      <c r="O92" s="92"/>
      <c r="P92" s="92"/>
      <c r="Q92" s="92"/>
      <c r="R92" s="91"/>
      <c r="S92" s="91"/>
      <c r="T92" s="91"/>
      <c r="U92" s="91"/>
      <c r="V92" s="88">
        <f t="shared" si="37"/>
        <v>0</v>
      </c>
      <c r="W92" s="88" t="e">
        <f t="shared" si="38"/>
        <v>#DIV/0!</v>
      </c>
      <c r="X92" s="88">
        <f t="shared" si="39"/>
        <v>0</v>
      </c>
      <c r="Y92" s="88" t="e">
        <f t="shared" si="40"/>
        <v>#DIV/0!</v>
      </c>
      <c r="Z92" s="88">
        <f t="shared" si="41"/>
        <v>0</v>
      </c>
      <c r="AA92" s="88" t="e">
        <f t="shared" si="42"/>
        <v>#DIV/0!</v>
      </c>
      <c r="AB92" s="88">
        <f t="shared" si="34"/>
        <v>0</v>
      </c>
      <c r="AC92" s="88" t="e">
        <f t="shared" si="35"/>
        <v>#DIV/0!</v>
      </c>
    </row>
    <row r="93" spans="1:29" hidden="1" outlineLevel="1">
      <c r="A93" s="76"/>
      <c r="B93" s="126" t="s">
        <v>132</v>
      </c>
      <c r="C93" s="96">
        <v>2823</v>
      </c>
      <c r="D93" s="91">
        <v>50</v>
      </c>
      <c r="E93" s="91"/>
      <c r="F93" s="156">
        <v>42.1</v>
      </c>
      <c r="G93" s="91"/>
      <c r="H93" s="91">
        <v>50</v>
      </c>
      <c r="I93" s="91"/>
      <c r="J93" s="92"/>
      <c r="K93" s="92"/>
      <c r="L93" s="146">
        <v>50</v>
      </c>
      <c r="M93" s="91"/>
      <c r="N93" s="92">
        <v>50</v>
      </c>
      <c r="O93" s="92"/>
      <c r="P93" s="92"/>
      <c r="Q93" s="92"/>
      <c r="R93" s="91">
        <v>50</v>
      </c>
      <c r="S93" s="91"/>
      <c r="T93" s="91">
        <v>50</v>
      </c>
      <c r="U93" s="91"/>
      <c r="V93" s="88">
        <f t="shared" si="37"/>
        <v>7.8999999999999986</v>
      </c>
      <c r="W93" s="88">
        <f t="shared" si="38"/>
        <v>118.76484560570071</v>
      </c>
      <c r="X93" s="88">
        <f t="shared" si="39"/>
        <v>0</v>
      </c>
      <c r="Y93" s="88">
        <f t="shared" si="40"/>
        <v>100</v>
      </c>
      <c r="Z93" s="88">
        <f t="shared" si="41"/>
        <v>0</v>
      </c>
      <c r="AA93" s="88">
        <f t="shared" si="42"/>
        <v>100</v>
      </c>
      <c r="AB93" s="88">
        <f t="shared" si="34"/>
        <v>0</v>
      </c>
      <c r="AC93" s="88">
        <f t="shared" si="35"/>
        <v>100</v>
      </c>
    </row>
    <row r="94" spans="1:29" hidden="1" outlineLevel="1">
      <c r="A94" s="76"/>
      <c r="B94" s="127" t="s">
        <v>133</v>
      </c>
      <c r="C94" s="119">
        <v>2824</v>
      </c>
      <c r="D94" s="146">
        <v>3000</v>
      </c>
      <c r="E94" s="91"/>
      <c r="F94" s="156">
        <v>2135.1999999999998</v>
      </c>
      <c r="G94" s="91"/>
      <c r="H94" s="146">
        <v>3000</v>
      </c>
      <c r="I94" s="91"/>
      <c r="J94" s="92">
        <v>1022.1</v>
      </c>
      <c r="K94" s="92"/>
      <c r="L94" s="146">
        <v>3000</v>
      </c>
      <c r="M94" s="91"/>
      <c r="N94" s="92">
        <v>3000</v>
      </c>
      <c r="O94" s="92"/>
      <c r="P94" s="92"/>
      <c r="Q94" s="92"/>
      <c r="R94" s="91">
        <v>3000</v>
      </c>
      <c r="S94" s="91"/>
      <c r="T94" s="91">
        <v>3000</v>
      </c>
      <c r="U94" s="91"/>
      <c r="V94" s="88">
        <f t="shared" si="37"/>
        <v>864.80000000000018</v>
      </c>
      <c r="W94" s="88">
        <f t="shared" si="38"/>
        <v>140.50206069689025</v>
      </c>
      <c r="X94" s="88">
        <f t="shared" si="39"/>
        <v>0</v>
      </c>
      <c r="Y94" s="88">
        <f t="shared" si="40"/>
        <v>100</v>
      </c>
      <c r="Z94" s="88">
        <f t="shared" si="41"/>
        <v>0</v>
      </c>
      <c r="AA94" s="88">
        <f t="shared" si="42"/>
        <v>100</v>
      </c>
      <c r="AB94" s="88">
        <f t="shared" si="34"/>
        <v>0</v>
      </c>
      <c r="AC94" s="88">
        <f t="shared" si="35"/>
        <v>100</v>
      </c>
    </row>
    <row r="95" spans="1:29" hidden="1" outlineLevel="1">
      <c r="A95" s="76"/>
      <c r="B95" s="128" t="s">
        <v>134</v>
      </c>
      <c r="C95" s="90"/>
      <c r="D95" s="130">
        <f>SUM(D96:D98)</f>
        <v>21441.200000000001</v>
      </c>
      <c r="E95" s="130">
        <f>SUM(E96:E98)</f>
        <v>0</v>
      </c>
      <c r="F95" s="130">
        <f t="shared" ref="F95:U95" si="43">SUM(F96:F98)</f>
        <v>34517.1</v>
      </c>
      <c r="G95" s="130">
        <f t="shared" si="43"/>
        <v>0</v>
      </c>
      <c r="H95" s="130">
        <f t="shared" si="43"/>
        <v>9525.9000000000015</v>
      </c>
      <c r="I95" s="130">
        <f t="shared" si="43"/>
        <v>0</v>
      </c>
      <c r="J95" s="129">
        <f t="shared" si="43"/>
        <v>1022.5</v>
      </c>
      <c r="K95" s="129">
        <f t="shared" si="43"/>
        <v>0</v>
      </c>
      <c r="L95" s="130">
        <f t="shared" si="43"/>
        <v>10446.299999999999</v>
      </c>
      <c r="M95" s="130">
        <f t="shared" si="43"/>
        <v>0</v>
      </c>
      <c r="N95" s="129">
        <f t="shared" si="43"/>
        <v>0</v>
      </c>
      <c r="O95" s="129">
        <f t="shared" si="43"/>
        <v>0</v>
      </c>
      <c r="P95" s="129">
        <f>SUM(P96:P98)</f>
        <v>0</v>
      </c>
      <c r="Q95" s="129">
        <f>SUM(Q96:Q98)</f>
        <v>0</v>
      </c>
      <c r="R95" s="130">
        <f t="shared" si="43"/>
        <v>0</v>
      </c>
      <c r="S95" s="130">
        <f t="shared" si="43"/>
        <v>0</v>
      </c>
      <c r="T95" s="130">
        <f t="shared" si="43"/>
        <v>0</v>
      </c>
      <c r="U95" s="130">
        <f t="shared" si="43"/>
        <v>0</v>
      </c>
      <c r="V95" s="88">
        <f t="shared" si="37"/>
        <v>-24070.799999999999</v>
      </c>
      <c r="W95" s="88">
        <f t="shared" si="38"/>
        <v>30.264129952979829</v>
      </c>
      <c r="X95" s="88">
        <f t="shared" si="39"/>
        <v>-9525.9000000000015</v>
      </c>
      <c r="Y95" s="88">
        <f t="shared" si="40"/>
        <v>0</v>
      </c>
      <c r="Z95" s="88">
        <f t="shared" si="41"/>
        <v>0</v>
      </c>
      <c r="AA95" s="88" t="e">
        <f t="shared" si="42"/>
        <v>#DIV/0!</v>
      </c>
      <c r="AB95" s="88">
        <f t="shared" si="34"/>
        <v>0</v>
      </c>
      <c r="AC95" s="88" t="e">
        <f t="shared" si="35"/>
        <v>#DIV/0!</v>
      </c>
    </row>
    <row r="96" spans="1:29" hidden="1" outlineLevel="1">
      <c r="A96" s="76"/>
      <c r="B96" s="89" t="s">
        <v>135</v>
      </c>
      <c r="C96" s="90">
        <v>3111</v>
      </c>
      <c r="D96" s="91"/>
      <c r="E96" s="91"/>
      <c r="F96" s="157">
        <v>7889.9</v>
      </c>
      <c r="G96" s="91"/>
      <c r="H96" s="91">
        <v>6977.6</v>
      </c>
      <c r="I96" s="91"/>
      <c r="J96" s="92"/>
      <c r="K96" s="92"/>
      <c r="L96" s="91">
        <v>6977.6</v>
      </c>
      <c r="M96" s="91"/>
      <c r="N96" s="91"/>
      <c r="O96" s="92"/>
      <c r="P96" s="92"/>
      <c r="Q96" s="92"/>
      <c r="R96" s="91"/>
      <c r="S96" s="91"/>
      <c r="T96" s="91"/>
      <c r="U96" s="91"/>
      <c r="V96" s="88">
        <f t="shared" si="37"/>
        <v>-912.29999999999927</v>
      </c>
      <c r="W96" s="88">
        <f t="shared" si="38"/>
        <v>88.437115806283998</v>
      </c>
      <c r="X96" s="88">
        <f t="shared" si="39"/>
        <v>-6977.6</v>
      </c>
      <c r="Y96" s="88">
        <f t="shared" si="40"/>
        <v>0</v>
      </c>
      <c r="Z96" s="88">
        <f t="shared" si="41"/>
        <v>0</v>
      </c>
      <c r="AA96" s="88" t="e">
        <f t="shared" si="42"/>
        <v>#DIV/0!</v>
      </c>
      <c r="AB96" s="88">
        <f t="shared" si="34"/>
        <v>0</v>
      </c>
      <c r="AC96" s="88" t="e">
        <f t="shared" si="35"/>
        <v>#DIV/0!</v>
      </c>
    </row>
    <row r="97" spans="1:30" hidden="1" outlineLevel="1">
      <c r="A97" s="76"/>
      <c r="B97" s="89" t="s">
        <v>136</v>
      </c>
      <c r="C97" s="90">
        <v>3112</v>
      </c>
      <c r="D97" s="91">
        <v>21441.200000000001</v>
      </c>
      <c r="E97" s="91"/>
      <c r="F97" s="91">
        <v>26627.200000000001</v>
      </c>
      <c r="G97" s="91"/>
      <c r="H97" s="91">
        <v>2548.3000000000002</v>
      </c>
      <c r="I97" s="91"/>
      <c r="J97" s="92">
        <v>1022.5</v>
      </c>
      <c r="K97" s="92"/>
      <c r="L97" s="91">
        <v>3468.7</v>
      </c>
      <c r="M97" s="91"/>
      <c r="N97" s="91"/>
      <c r="O97" s="92"/>
      <c r="P97" s="92"/>
      <c r="Q97" s="92"/>
      <c r="R97" s="91"/>
      <c r="S97" s="91"/>
      <c r="T97" s="91"/>
      <c r="U97" s="91"/>
      <c r="V97" s="88">
        <f t="shared" si="37"/>
        <v>-23158.5</v>
      </c>
      <c r="W97" s="88">
        <f t="shared" si="38"/>
        <v>13.026904819132316</v>
      </c>
      <c r="X97" s="88">
        <f t="shared" si="39"/>
        <v>-2548.3000000000002</v>
      </c>
      <c r="Y97" s="88">
        <f t="shared" si="40"/>
        <v>0</v>
      </c>
      <c r="Z97" s="88">
        <f t="shared" si="41"/>
        <v>0</v>
      </c>
      <c r="AA97" s="88" t="e">
        <f t="shared" si="42"/>
        <v>#DIV/0!</v>
      </c>
      <c r="AB97" s="88">
        <f t="shared" si="34"/>
        <v>0</v>
      </c>
      <c r="AC97" s="88" t="e">
        <f t="shared" si="35"/>
        <v>#DIV/0!</v>
      </c>
    </row>
    <row r="98" spans="1:30" hidden="1" outlineLevel="1">
      <c r="A98" s="76"/>
      <c r="B98" s="89" t="s">
        <v>151</v>
      </c>
      <c r="C98" s="90">
        <v>3113</v>
      </c>
      <c r="D98" s="91"/>
      <c r="E98" s="91"/>
      <c r="F98" s="91"/>
      <c r="G98" s="91"/>
      <c r="H98" s="91"/>
      <c r="I98" s="91"/>
      <c r="J98" s="92"/>
      <c r="K98" s="92"/>
      <c r="L98" s="91"/>
      <c r="M98" s="91"/>
      <c r="N98" s="92"/>
      <c r="O98" s="92"/>
      <c r="P98" s="92"/>
      <c r="Q98" s="92"/>
      <c r="R98" s="91"/>
      <c r="S98" s="91"/>
      <c r="T98" s="91"/>
      <c r="U98" s="91"/>
      <c r="V98" s="88">
        <f t="shared" si="37"/>
        <v>0</v>
      </c>
      <c r="W98" s="88" t="e">
        <f t="shared" si="38"/>
        <v>#DIV/0!</v>
      </c>
      <c r="X98" s="88">
        <f t="shared" si="39"/>
        <v>0</v>
      </c>
      <c r="Y98" s="88" t="e">
        <f t="shared" si="40"/>
        <v>#DIV/0!</v>
      </c>
      <c r="Z98" s="88">
        <f t="shared" si="41"/>
        <v>0</v>
      </c>
      <c r="AA98" s="88" t="e">
        <f t="shared" si="42"/>
        <v>#DIV/0!</v>
      </c>
      <c r="AB98" s="88">
        <f t="shared" si="34"/>
        <v>0</v>
      </c>
      <c r="AC98" s="88" t="e">
        <f t="shared" si="35"/>
        <v>#DIV/0!</v>
      </c>
    </row>
    <row r="99" spans="1:30" hidden="1" outlineLevel="1">
      <c r="A99" s="76"/>
      <c r="B99" s="158"/>
      <c r="C99" s="159"/>
      <c r="D99" s="140"/>
      <c r="E99" s="140"/>
      <c r="F99" s="140"/>
      <c r="G99" s="140"/>
      <c r="H99" s="140"/>
      <c r="I99" s="140"/>
      <c r="J99" s="141"/>
      <c r="K99" s="141"/>
      <c r="L99" s="140"/>
      <c r="M99" s="140"/>
      <c r="N99" s="141"/>
      <c r="O99" s="141"/>
      <c r="P99" s="141"/>
      <c r="Q99" s="141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</row>
    <row r="100" spans="1:30" ht="21.75" hidden="1" customHeight="1" outlineLevel="1">
      <c r="A100" s="76">
        <v>2</v>
      </c>
      <c r="B100" s="138" t="s">
        <v>152</v>
      </c>
      <c r="C100" s="139">
        <v>70111</v>
      </c>
      <c r="D100" s="140"/>
      <c r="E100" s="140"/>
      <c r="F100" s="140"/>
      <c r="G100" s="140"/>
      <c r="H100" s="140"/>
      <c r="I100" s="140"/>
      <c r="J100" s="141"/>
      <c r="K100" s="141"/>
      <c r="L100" s="140"/>
      <c r="M100" s="140"/>
      <c r="N100" s="141"/>
      <c r="O100" s="141"/>
      <c r="P100" s="141"/>
      <c r="Q100" s="141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</row>
    <row r="101" spans="1:30" hidden="1" outlineLevel="1">
      <c r="A101" s="76"/>
      <c r="B101" s="142" t="s">
        <v>142</v>
      </c>
      <c r="C101" s="143"/>
      <c r="D101" s="86">
        <f>SUM(D102:D108,D113:D131)</f>
        <v>4170.2000000000007</v>
      </c>
      <c r="E101" s="86">
        <f>SUM(E102:E108,E113:E131)</f>
        <v>0</v>
      </c>
      <c r="F101" s="85">
        <f>SUM(F102:F108,F113:F131)</f>
        <v>4946.2480000000005</v>
      </c>
      <c r="G101" s="86">
        <f t="shared" ref="G101:U101" si="44">SUM(G102:G108,G113:G131)</f>
        <v>0</v>
      </c>
      <c r="H101" s="86">
        <f t="shared" si="44"/>
        <v>6689.7999999999993</v>
      </c>
      <c r="I101" s="86">
        <f t="shared" si="44"/>
        <v>0</v>
      </c>
      <c r="J101" s="85">
        <f t="shared" si="44"/>
        <v>2549.9139999999998</v>
      </c>
      <c r="K101" s="85">
        <f t="shared" si="44"/>
        <v>0</v>
      </c>
      <c r="L101" s="85">
        <f t="shared" si="44"/>
        <v>6659.3</v>
      </c>
      <c r="M101" s="86">
        <f t="shared" si="44"/>
        <v>0</v>
      </c>
      <c r="N101" s="85">
        <f t="shared" si="44"/>
        <v>6561.6999999999989</v>
      </c>
      <c r="O101" s="85">
        <f t="shared" si="44"/>
        <v>0</v>
      </c>
      <c r="P101" s="85">
        <f>SUM(P102:P108,P113:P131)</f>
        <v>0</v>
      </c>
      <c r="Q101" s="85">
        <f>SUM(Q102:Q108,Q113:Q131)</f>
        <v>0</v>
      </c>
      <c r="R101" s="86">
        <f t="shared" si="44"/>
        <v>6561.6999999999989</v>
      </c>
      <c r="S101" s="86">
        <f t="shared" si="44"/>
        <v>0</v>
      </c>
      <c r="T101" s="86">
        <f t="shared" si="44"/>
        <v>6344.4999999999991</v>
      </c>
      <c r="U101" s="86">
        <f t="shared" si="44"/>
        <v>0</v>
      </c>
      <c r="V101" s="87">
        <f t="shared" ref="V101:V118" si="45">L101-F101</f>
        <v>1713.0519999999997</v>
      </c>
      <c r="W101" s="87">
        <f t="shared" ref="W101:W118" si="46">+L101/F101*100</f>
        <v>134.63336250022238</v>
      </c>
      <c r="X101" s="87">
        <f t="shared" ref="X101:X118" si="47">N101-H101</f>
        <v>-128.10000000000036</v>
      </c>
      <c r="Y101" s="87">
        <f t="shared" ref="Y101:Y118" si="48">+N101/H101*100</f>
        <v>98.085144548416991</v>
      </c>
      <c r="Z101" s="87">
        <f t="shared" ref="Z101:Z118" si="49">R101-N101</f>
        <v>0</v>
      </c>
      <c r="AA101" s="87">
        <f t="shared" ref="AA101:AA118" si="50">+R101/N101*100</f>
        <v>100</v>
      </c>
      <c r="AB101" s="87">
        <f>T101-R101</f>
        <v>-217.19999999999982</v>
      </c>
      <c r="AC101" s="87">
        <f>+T101/R101*100</f>
        <v>96.689882195162852</v>
      </c>
    </row>
    <row r="102" spans="1:30" hidden="1" outlineLevel="1">
      <c r="A102" s="76"/>
      <c r="B102" s="89" t="s">
        <v>102</v>
      </c>
      <c r="C102" s="90">
        <v>2111</v>
      </c>
      <c r="D102" s="144">
        <v>2444.5</v>
      </c>
      <c r="E102" s="144"/>
      <c r="F102" s="145">
        <v>3077.0439999999999</v>
      </c>
      <c r="G102" s="91"/>
      <c r="H102" s="91">
        <v>5145.8999999999996</v>
      </c>
      <c r="I102" s="91"/>
      <c r="J102" s="92">
        <v>1898.3</v>
      </c>
      <c r="K102" s="92"/>
      <c r="L102" s="91">
        <v>5145.8999999999996</v>
      </c>
      <c r="M102" s="91"/>
      <c r="N102" s="92">
        <v>5161.5</v>
      </c>
      <c r="O102" s="92"/>
      <c r="P102" s="92"/>
      <c r="Q102" s="92"/>
      <c r="R102" s="91">
        <v>5161.5</v>
      </c>
      <c r="S102" s="91"/>
      <c r="T102" s="91">
        <v>5161.5</v>
      </c>
      <c r="U102" s="91"/>
      <c r="V102" s="88">
        <f t="shared" si="45"/>
        <v>2068.8559999999998</v>
      </c>
      <c r="W102" s="88">
        <f t="shared" si="46"/>
        <v>167.23517765751805</v>
      </c>
      <c r="X102" s="88">
        <f t="shared" si="47"/>
        <v>15.600000000000364</v>
      </c>
      <c r="Y102" s="88">
        <f t="shared" si="48"/>
        <v>100.30315396723606</v>
      </c>
      <c r="Z102" s="88">
        <f t="shared" si="49"/>
        <v>0</v>
      </c>
      <c r="AA102" s="88">
        <f t="shared" si="50"/>
        <v>100</v>
      </c>
      <c r="AB102" s="88">
        <f t="shared" ref="AB102:AB134" si="51">T102-R102</f>
        <v>0</v>
      </c>
      <c r="AC102" s="88">
        <f t="shared" ref="AC102:AC134" si="52">+T102/R102*100</f>
        <v>100</v>
      </c>
      <c r="AD102" s="93"/>
    </row>
    <row r="103" spans="1:30" hidden="1" outlineLevel="1">
      <c r="A103" s="76"/>
      <c r="B103" s="89" t="s">
        <v>143</v>
      </c>
      <c r="C103" s="90">
        <v>2121</v>
      </c>
      <c r="D103" s="144">
        <v>361.4</v>
      </c>
      <c r="E103" s="144"/>
      <c r="F103" s="145">
        <v>426.68400000000003</v>
      </c>
      <c r="G103" s="91"/>
      <c r="H103" s="146">
        <v>703.5</v>
      </c>
      <c r="I103" s="91"/>
      <c r="J103" s="92">
        <v>265.60000000000002</v>
      </c>
      <c r="K103" s="92"/>
      <c r="L103" s="146">
        <v>703.5</v>
      </c>
      <c r="M103" s="91"/>
      <c r="N103" s="92">
        <v>705.9</v>
      </c>
      <c r="O103" s="92"/>
      <c r="P103" s="92"/>
      <c r="Q103" s="92"/>
      <c r="R103" s="91">
        <v>705.9</v>
      </c>
      <c r="S103" s="91"/>
      <c r="T103" s="91">
        <v>705.9</v>
      </c>
      <c r="U103" s="91"/>
      <c r="V103" s="88">
        <f t="shared" si="45"/>
        <v>276.81599999999997</v>
      </c>
      <c r="W103" s="88">
        <f t="shared" si="46"/>
        <v>164.87611440785216</v>
      </c>
      <c r="X103" s="88">
        <f t="shared" si="47"/>
        <v>2.3999999999999773</v>
      </c>
      <c r="Y103" s="88">
        <f t="shared" si="48"/>
        <v>100.3411513859275</v>
      </c>
      <c r="Z103" s="88">
        <f t="shared" si="49"/>
        <v>0</v>
      </c>
      <c r="AA103" s="88">
        <f t="shared" si="50"/>
        <v>100</v>
      </c>
      <c r="AB103" s="88">
        <f t="shared" si="51"/>
        <v>0</v>
      </c>
      <c r="AC103" s="88">
        <f t="shared" si="52"/>
        <v>100</v>
      </c>
      <c r="AD103" s="93"/>
    </row>
    <row r="104" spans="1:30" hidden="1" outlineLevel="1">
      <c r="A104" s="76"/>
      <c r="B104" s="147" t="s">
        <v>104</v>
      </c>
      <c r="C104" s="90">
        <v>2211</v>
      </c>
      <c r="D104" s="144">
        <v>100</v>
      </c>
      <c r="E104" s="144"/>
      <c r="F104" s="145">
        <v>212.2</v>
      </c>
      <c r="G104" s="91"/>
      <c r="H104" s="146">
        <v>121.8</v>
      </c>
      <c r="I104" s="91"/>
      <c r="J104" s="92">
        <v>13</v>
      </c>
      <c r="K104" s="92"/>
      <c r="L104" s="146">
        <v>121.8</v>
      </c>
      <c r="M104" s="91"/>
      <c r="N104" s="92">
        <v>121.8</v>
      </c>
      <c r="O104" s="92"/>
      <c r="P104" s="92"/>
      <c r="Q104" s="92"/>
      <c r="R104" s="91">
        <v>121.8</v>
      </c>
      <c r="S104" s="91"/>
      <c r="T104" s="91">
        <v>121.8</v>
      </c>
      <c r="U104" s="91"/>
      <c r="V104" s="88">
        <f t="shared" si="45"/>
        <v>-90.399999999999991</v>
      </c>
      <c r="W104" s="88">
        <f t="shared" si="46"/>
        <v>57.398680490103679</v>
      </c>
      <c r="X104" s="88">
        <f t="shared" si="47"/>
        <v>0</v>
      </c>
      <c r="Y104" s="88">
        <f t="shared" si="48"/>
        <v>100</v>
      </c>
      <c r="Z104" s="88">
        <f t="shared" si="49"/>
        <v>0</v>
      </c>
      <c r="AA104" s="88">
        <f t="shared" si="50"/>
        <v>100</v>
      </c>
      <c r="AB104" s="88">
        <f t="shared" si="51"/>
        <v>0</v>
      </c>
      <c r="AC104" s="88">
        <f t="shared" si="52"/>
        <v>100</v>
      </c>
    </row>
    <row r="105" spans="1:30" hidden="1" outlineLevel="1">
      <c r="A105" s="76"/>
      <c r="B105" s="95" t="s">
        <v>105</v>
      </c>
      <c r="C105" s="96">
        <v>2212</v>
      </c>
      <c r="D105" s="144">
        <v>80</v>
      </c>
      <c r="E105" s="144"/>
      <c r="F105" s="145">
        <v>78.3</v>
      </c>
      <c r="G105" s="91"/>
      <c r="H105" s="146">
        <v>80</v>
      </c>
      <c r="I105" s="91"/>
      <c r="J105" s="92">
        <v>37.6</v>
      </c>
      <c r="K105" s="92"/>
      <c r="L105" s="146">
        <v>80</v>
      </c>
      <c r="M105" s="91"/>
      <c r="N105" s="92">
        <v>80.5</v>
      </c>
      <c r="O105" s="92"/>
      <c r="P105" s="92"/>
      <c r="Q105" s="92"/>
      <c r="R105" s="91">
        <v>80.5</v>
      </c>
      <c r="S105" s="91"/>
      <c r="T105" s="91">
        <v>80.5</v>
      </c>
      <c r="U105" s="91"/>
      <c r="V105" s="88">
        <f t="shared" si="45"/>
        <v>1.7000000000000028</v>
      </c>
      <c r="W105" s="88">
        <f t="shared" si="46"/>
        <v>102.17113665389527</v>
      </c>
      <c r="X105" s="88">
        <f t="shared" si="47"/>
        <v>0.5</v>
      </c>
      <c r="Y105" s="88">
        <f t="shared" si="48"/>
        <v>100.62500000000001</v>
      </c>
      <c r="Z105" s="88">
        <f t="shared" si="49"/>
        <v>0</v>
      </c>
      <c r="AA105" s="88">
        <f t="shared" si="50"/>
        <v>100</v>
      </c>
      <c r="AB105" s="88">
        <f t="shared" si="51"/>
        <v>0</v>
      </c>
      <c r="AC105" s="88">
        <f t="shared" si="52"/>
        <v>100</v>
      </c>
    </row>
    <row r="106" spans="1:30" hidden="1" outlineLevel="1">
      <c r="A106" s="76"/>
      <c r="B106" s="97" t="s">
        <v>106</v>
      </c>
      <c r="C106" s="96">
        <v>2213</v>
      </c>
      <c r="D106" s="144"/>
      <c r="E106" s="144"/>
      <c r="F106" s="145"/>
      <c r="G106" s="91"/>
      <c r="H106" s="146"/>
      <c r="I106" s="91"/>
      <c r="J106" s="92"/>
      <c r="K106" s="92"/>
      <c r="L106" s="146"/>
      <c r="M106" s="91"/>
      <c r="N106" s="92"/>
      <c r="O106" s="92"/>
      <c r="P106" s="92"/>
      <c r="Q106" s="92"/>
      <c r="R106" s="91"/>
      <c r="S106" s="91"/>
      <c r="T106" s="91"/>
      <c r="U106" s="91"/>
      <c r="V106" s="88">
        <f t="shared" si="45"/>
        <v>0</v>
      </c>
      <c r="W106" s="88" t="e">
        <f t="shared" si="46"/>
        <v>#DIV/0!</v>
      </c>
      <c r="X106" s="88">
        <f t="shared" si="47"/>
        <v>0</v>
      </c>
      <c r="Y106" s="88" t="e">
        <f t="shared" si="48"/>
        <v>#DIV/0!</v>
      </c>
      <c r="Z106" s="88">
        <f t="shared" si="49"/>
        <v>0</v>
      </c>
      <c r="AA106" s="88" t="e">
        <f t="shared" si="50"/>
        <v>#DIV/0!</v>
      </c>
      <c r="AB106" s="88">
        <f t="shared" si="51"/>
        <v>0</v>
      </c>
      <c r="AC106" s="88" t="e">
        <f t="shared" si="52"/>
        <v>#DIV/0!</v>
      </c>
    </row>
    <row r="107" spans="1:30" hidden="1" outlineLevel="1">
      <c r="A107" s="76"/>
      <c r="B107" s="97" t="s">
        <v>107</v>
      </c>
      <c r="C107" s="96">
        <v>2214</v>
      </c>
      <c r="D107" s="144">
        <v>200.4</v>
      </c>
      <c r="E107" s="144"/>
      <c r="F107" s="145">
        <v>214.43</v>
      </c>
      <c r="G107" s="91"/>
      <c r="H107" s="146">
        <v>290.2</v>
      </c>
      <c r="I107" s="91"/>
      <c r="J107" s="92">
        <v>144.41399999999999</v>
      </c>
      <c r="K107" s="92"/>
      <c r="L107" s="146">
        <f>290.2-3.9</f>
        <v>286.3</v>
      </c>
      <c r="M107" s="91"/>
      <c r="N107" s="92">
        <v>217.2</v>
      </c>
      <c r="O107" s="92"/>
      <c r="P107" s="92"/>
      <c r="Q107" s="92"/>
      <c r="R107" s="91">
        <v>217.2</v>
      </c>
      <c r="S107" s="91"/>
      <c r="T107" s="91"/>
      <c r="U107" s="91"/>
      <c r="V107" s="88">
        <f t="shared" si="45"/>
        <v>71.87</v>
      </c>
      <c r="W107" s="88">
        <f t="shared" si="46"/>
        <v>133.51676537797883</v>
      </c>
      <c r="X107" s="88">
        <f t="shared" si="47"/>
        <v>-73</v>
      </c>
      <c r="Y107" s="88">
        <f t="shared" si="48"/>
        <v>74.844934527911789</v>
      </c>
      <c r="Z107" s="88">
        <f t="shared" si="49"/>
        <v>0</v>
      </c>
      <c r="AA107" s="88">
        <f t="shared" si="50"/>
        <v>100</v>
      </c>
      <c r="AB107" s="88">
        <f t="shared" si="51"/>
        <v>-217.2</v>
      </c>
      <c r="AC107" s="88">
        <f t="shared" si="52"/>
        <v>0</v>
      </c>
    </row>
    <row r="108" spans="1:30" hidden="1" outlineLevel="1">
      <c r="A108" s="76"/>
      <c r="B108" s="149" t="s">
        <v>108</v>
      </c>
      <c r="C108" s="99">
        <v>2215</v>
      </c>
      <c r="D108" s="150">
        <f>D109+D110+D111+D112</f>
        <v>103.9</v>
      </c>
      <c r="E108" s="150">
        <f>E109+E110+E111+E112</f>
        <v>0</v>
      </c>
      <c r="F108" s="151">
        <f>F109+F110+F111+F112</f>
        <v>66.800000000000011</v>
      </c>
      <c r="G108" s="102">
        <f t="shared" ref="G108:U108" si="53">G109+G110+G111+G112</f>
        <v>0</v>
      </c>
      <c r="H108" s="102">
        <f t="shared" si="53"/>
        <v>132</v>
      </c>
      <c r="I108" s="102">
        <f t="shared" si="53"/>
        <v>0</v>
      </c>
      <c r="J108" s="100">
        <f t="shared" si="53"/>
        <v>73.5</v>
      </c>
      <c r="K108" s="100">
        <f t="shared" si="53"/>
        <v>0</v>
      </c>
      <c r="L108" s="102">
        <f>L109+L110+L111+L112</f>
        <v>132</v>
      </c>
      <c r="M108" s="102">
        <f t="shared" si="53"/>
        <v>0</v>
      </c>
      <c r="N108" s="100">
        <f t="shared" si="53"/>
        <v>158.39999999999998</v>
      </c>
      <c r="O108" s="100">
        <f t="shared" si="53"/>
        <v>0</v>
      </c>
      <c r="P108" s="100">
        <f t="shared" si="53"/>
        <v>0</v>
      </c>
      <c r="Q108" s="100">
        <f t="shared" si="53"/>
        <v>0</v>
      </c>
      <c r="R108" s="102">
        <v>158.4</v>
      </c>
      <c r="S108" s="102">
        <f t="shared" si="53"/>
        <v>0</v>
      </c>
      <c r="T108" s="102">
        <f t="shared" si="53"/>
        <v>158.39999999999998</v>
      </c>
      <c r="U108" s="102">
        <f t="shared" si="53"/>
        <v>0</v>
      </c>
      <c r="V108" s="88">
        <f t="shared" si="45"/>
        <v>65.199999999999989</v>
      </c>
      <c r="W108" s="88">
        <f t="shared" si="46"/>
        <v>197.60479041916165</v>
      </c>
      <c r="X108" s="88">
        <f t="shared" si="47"/>
        <v>26.399999999999977</v>
      </c>
      <c r="Y108" s="88">
        <f t="shared" si="48"/>
        <v>119.99999999999997</v>
      </c>
      <c r="Z108" s="88">
        <f t="shared" si="49"/>
        <v>0</v>
      </c>
      <c r="AA108" s="88">
        <f t="shared" si="50"/>
        <v>100.00000000000003</v>
      </c>
      <c r="AB108" s="88">
        <f t="shared" si="51"/>
        <v>0</v>
      </c>
      <c r="AC108" s="88">
        <f t="shared" si="52"/>
        <v>99.999999999999972</v>
      </c>
    </row>
    <row r="109" spans="1:30" hidden="1" outlineLevel="1">
      <c r="A109" s="76"/>
      <c r="B109" s="103" t="s">
        <v>144</v>
      </c>
      <c r="C109" s="96">
        <v>22151</v>
      </c>
      <c r="D109" s="145">
        <v>20</v>
      </c>
      <c r="E109" s="145"/>
      <c r="F109" s="145">
        <v>19.600000000000001</v>
      </c>
      <c r="G109" s="91"/>
      <c r="H109" s="91">
        <v>28.3</v>
      </c>
      <c r="I109" s="91"/>
      <c r="J109" s="92">
        <v>14</v>
      </c>
      <c r="K109" s="92"/>
      <c r="L109" s="91">
        <v>28.3</v>
      </c>
      <c r="M109" s="91"/>
      <c r="N109" s="92">
        <v>28.3</v>
      </c>
      <c r="O109" s="92"/>
      <c r="P109" s="92"/>
      <c r="Q109" s="92"/>
      <c r="R109" s="91">
        <v>28.3</v>
      </c>
      <c r="S109" s="91"/>
      <c r="T109" s="91">
        <v>28.3</v>
      </c>
      <c r="U109" s="91"/>
      <c r="V109" s="88">
        <f t="shared" si="45"/>
        <v>8.6999999999999993</v>
      </c>
      <c r="W109" s="88">
        <f t="shared" si="46"/>
        <v>144.38775510204081</v>
      </c>
      <c r="X109" s="88">
        <f t="shared" si="47"/>
        <v>0</v>
      </c>
      <c r="Y109" s="88">
        <f t="shared" si="48"/>
        <v>100</v>
      </c>
      <c r="Z109" s="88">
        <f t="shared" si="49"/>
        <v>0</v>
      </c>
      <c r="AA109" s="88">
        <f t="shared" si="50"/>
        <v>100</v>
      </c>
      <c r="AB109" s="88">
        <f t="shared" si="51"/>
        <v>0</v>
      </c>
      <c r="AC109" s="88">
        <f t="shared" si="52"/>
        <v>100</v>
      </c>
    </row>
    <row r="110" spans="1:30" hidden="1" outlineLevel="1">
      <c r="A110" s="76"/>
      <c r="B110" s="103" t="s">
        <v>145</v>
      </c>
      <c r="C110" s="96">
        <v>22152</v>
      </c>
      <c r="D110" s="145"/>
      <c r="E110" s="145"/>
      <c r="F110" s="145"/>
      <c r="G110" s="91"/>
      <c r="H110" s="146"/>
      <c r="I110" s="91"/>
      <c r="J110" s="92"/>
      <c r="K110" s="92"/>
      <c r="L110" s="146"/>
      <c r="M110" s="91"/>
      <c r="N110" s="92"/>
      <c r="O110" s="92"/>
      <c r="P110" s="92"/>
      <c r="Q110" s="92"/>
      <c r="R110" s="91"/>
      <c r="S110" s="91"/>
      <c r="T110" s="91"/>
      <c r="U110" s="91"/>
      <c r="V110" s="88">
        <f t="shared" si="45"/>
        <v>0</v>
      </c>
      <c r="W110" s="88" t="e">
        <f t="shared" si="46"/>
        <v>#DIV/0!</v>
      </c>
      <c r="X110" s="88">
        <f t="shared" si="47"/>
        <v>0</v>
      </c>
      <c r="Y110" s="88" t="e">
        <f t="shared" si="48"/>
        <v>#DIV/0!</v>
      </c>
      <c r="Z110" s="88">
        <f t="shared" si="49"/>
        <v>0</v>
      </c>
      <c r="AA110" s="88" t="e">
        <f t="shared" si="50"/>
        <v>#DIV/0!</v>
      </c>
      <c r="AB110" s="88">
        <f t="shared" si="51"/>
        <v>0</v>
      </c>
      <c r="AC110" s="88" t="e">
        <f t="shared" si="52"/>
        <v>#DIV/0!</v>
      </c>
    </row>
    <row r="111" spans="1:30" hidden="1" outlineLevel="1">
      <c r="A111" s="76"/>
      <c r="B111" s="103" t="s">
        <v>111</v>
      </c>
      <c r="C111" s="96">
        <v>22153</v>
      </c>
      <c r="D111" s="145">
        <v>5</v>
      </c>
      <c r="E111" s="145"/>
      <c r="F111" s="145"/>
      <c r="G111" s="91"/>
      <c r="H111" s="146">
        <v>5.5</v>
      </c>
      <c r="I111" s="91"/>
      <c r="J111" s="92">
        <v>5.5</v>
      </c>
      <c r="K111" s="92"/>
      <c r="L111" s="146">
        <v>5.5</v>
      </c>
      <c r="M111" s="91"/>
      <c r="N111" s="92">
        <v>27.5</v>
      </c>
      <c r="O111" s="92"/>
      <c r="P111" s="92"/>
      <c r="Q111" s="92"/>
      <c r="R111" s="91">
        <v>27.5</v>
      </c>
      <c r="S111" s="91"/>
      <c r="T111" s="91">
        <v>27.5</v>
      </c>
      <c r="U111" s="91"/>
      <c r="V111" s="88">
        <f t="shared" si="45"/>
        <v>5.5</v>
      </c>
      <c r="W111" s="88" t="e">
        <f t="shared" si="46"/>
        <v>#DIV/0!</v>
      </c>
      <c r="X111" s="88">
        <f t="shared" si="47"/>
        <v>22</v>
      </c>
      <c r="Y111" s="88">
        <f t="shared" si="48"/>
        <v>500</v>
      </c>
      <c r="Z111" s="88">
        <f t="shared" si="49"/>
        <v>0</v>
      </c>
      <c r="AA111" s="88">
        <f t="shared" si="50"/>
        <v>100</v>
      </c>
      <c r="AB111" s="88">
        <f t="shared" si="51"/>
        <v>0</v>
      </c>
      <c r="AC111" s="88">
        <f t="shared" si="52"/>
        <v>100</v>
      </c>
    </row>
    <row r="112" spans="1:30" hidden="1" outlineLevel="1">
      <c r="A112" s="76"/>
      <c r="B112" s="103" t="s">
        <v>146</v>
      </c>
      <c r="C112" s="96">
        <v>22154</v>
      </c>
      <c r="D112" s="144">
        <f>33.6+4+41.3</f>
        <v>78.900000000000006</v>
      </c>
      <c r="E112" s="144"/>
      <c r="F112" s="145">
        <f>45.5+1.7</f>
        <v>47.2</v>
      </c>
      <c r="G112" s="91"/>
      <c r="H112" s="146">
        <v>98.2</v>
      </c>
      <c r="I112" s="91"/>
      <c r="J112" s="92">
        <v>54</v>
      </c>
      <c r="K112" s="92"/>
      <c r="L112" s="146">
        <v>98.2</v>
      </c>
      <c r="M112" s="91"/>
      <c r="N112" s="92">
        <v>102.6</v>
      </c>
      <c r="O112" s="92"/>
      <c r="P112" s="92"/>
      <c r="Q112" s="92"/>
      <c r="R112" s="91">
        <v>102.6</v>
      </c>
      <c r="S112" s="91"/>
      <c r="T112" s="91">
        <v>102.6</v>
      </c>
      <c r="U112" s="91"/>
      <c r="V112" s="88">
        <f t="shared" si="45"/>
        <v>51</v>
      </c>
      <c r="W112" s="88">
        <f t="shared" si="46"/>
        <v>208.05084745762713</v>
      </c>
      <c r="X112" s="88">
        <f t="shared" si="47"/>
        <v>4.3999999999999915</v>
      </c>
      <c r="Y112" s="88">
        <f t="shared" si="48"/>
        <v>104.48065173116088</v>
      </c>
      <c r="Z112" s="88">
        <f t="shared" si="49"/>
        <v>0</v>
      </c>
      <c r="AA112" s="88">
        <f t="shared" si="50"/>
        <v>100</v>
      </c>
      <c r="AB112" s="88">
        <f t="shared" si="51"/>
        <v>0</v>
      </c>
      <c r="AC112" s="88">
        <f t="shared" si="52"/>
        <v>100</v>
      </c>
    </row>
    <row r="113" spans="1:29" hidden="1" outlineLevel="1">
      <c r="A113" s="76"/>
      <c r="B113" s="105" t="s">
        <v>113</v>
      </c>
      <c r="C113" s="106">
        <v>2217</v>
      </c>
      <c r="D113" s="144"/>
      <c r="E113" s="144"/>
      <c r="F113" s="145"/>
      <c r="G113" s="91"/>
      <c r="H113" s="146"/>
      <c r="I113" s="91"/>
      <c r="J113" s="92"/>
      <c r="K113" s="92"/>
      <c r="L113" s="146"/>
      <c r="M113" s="91"/>
      <c r="N113" s="92"/>
      <c r="O113" s="92"/>
      <c r="P113" s="92"/>
      <c r="Q113" s="92"/>
      <c r="R113" s="91"/>
      <c r="S113" s="91"/>
      <c r="T113" s="91"/>
      <c r="U113" s="91"/>
      <c r="V113" s="88">
        <f t="shared" si="45"/>
        <v>0</v>
      </c>
      <c r="W113" s="88" t="e">
        <f t="shared" si="46"/>
        <v>#DIV/0!</v>
      </c>
      <c r="X113" s="88">
        <f t="shared" si="47"/>
        <v>0</v>
      </c>
      <c r="Y113" s="88" t="e">
        <f t="shared" si="48"/>
        <v>#DIV/0!</v>
      </c>
      <c r="Z113" s="88">
        <f t="shared" si="49"/>
        <v>0</v>
      </c>
      <c r="AA113" s="88" t="e">
        <f t="shared" si="50"/>
        <v>#DIV/0!</v>
      </c>
      <c r="AB113" s="88">
        <f t="shared" si="51"/>
        <v>0</v>
      </c>
      <c r="AC113" s="88" t="e">
        <f t="shared" si="52"/>
        <v>#DIV/0!</v>
      </c>
    </row>
    <row r="114" spans="1:29" hidden="1" outlineLevel="1">
      <c r="A114" s="76"/>
      <c r="B114" s="109" t="s">
        <v>114</v>
      </c>
      <c r="C114" s="106">
        <v>2218</v>
      </c>
      <c r="D114" s="144"/>
      <c r="E114" s="144"/>
      <c r="F114" s="145"/>
      <c r="G114" s="91"/>
      <c r="H114" s="146"/>
      <c r="I114" s="91"/>
      <c r="J114" s="92"/>
      <c r="K114" s="92"/>
      <c r="L114" s="146"/>
      <c r="M114" s="91"/>
      <c r="N114" s="92"/>
      <c r="O114" s="92"/>
      <c r="P114" s="92"/>
      <c r="Q114" s="92"/>
      <c r="R114" s="91"/>
      <c r="S114" s="91"/>
      <c r="T114" s="91"/>
      <c r="U114" s="91"/>
      <c r="V114" s="88">
        <f t="shared" si="45"/>
        <v>0</v>
      </c>
      <c r="W114" s="88" t="e">
        <f t="shared" si="46"/>
        <v>#DIV/0!</v>
      </c>
      <c r="X114" s="88">
        <f t="shared" si="47"/>
        <v>0</v>
      </c>
      <c r="Y114" s="88" t="e">
        <f t="shared" si="48"/>
        <v>#DIV/0!</v>
      </c>
      <c r="Z114" s="88">
        <f t="shared" si="49"/>
        <v>0</v>
      </c>
      <c r="AA114" s="88" t="e">
        <f t="shared" si="50"/>
        <v>#DIV/0!</v>
      </c>
      <c r="AB114" s="88">
        <f t="shared" si="51"/>
        <v>0</v>
      </c>
      <c r="AC114" s="88" t="e">
        <f t="shared" si="52"/>
        <v>#DIV/0!</v>
      </c>
    </row>
    <row r="115" spans="1:29" hidden="1" outlineLevel="1">
      <c r="A115" s="76"/>
      <c r="B115" s="97" t="s">
        <v>147</v>
      </c>
      <c r="C115" s="96">
        <v>2221</v>
      </c>
      <c r="D115" s="144"/>
      <c r="E115" s="144"/>
      <c r="F115" s="145"/>
      <c r="G115" s="91"/>
      <c r="H115" s="146"/>
      <c r="I115" s="91"/>
      <c r="J115" s="92"/>
      <c r="K115" s="92"/>
      <c r="L115" s="146"/>
      <c r="M115" s="91"/>
      <c r="N115" s="92"/>
      <c r="O115" s="92"/>
      <c r="P115" s="92"/>
      <c r="Q115" s="92"/>
      <c r="R115" s="91"/>
      <c r="S115" s="91"/>
      <c r="T115" s="91"/>
      <c r="U115" s="91"/>
      <c r="V115" s="88">
        <f t="shared" si="45"/>
        <v>0</v>
      </c>
      <c r="W115" s="88" t="e">
        <f t="shared" si="46"/>
        <v>#DIV/0!</v>
      </c>
      <c r="X115" s="88">
        <f t="shared" si="47"/>
        <v>0</v>
      </c>
      <c r="Y115" s="88" t="e">
        <f t="shared" si="48"/>
        <v>#DIV/0!</v>
      </c>
      <c r="Z115" s="88">
        <f t="shared" si="49"/>
        <v>0</v>
      </c>
      <c r="AA115" s="88" t="e">
        <f t="shared" si="50"/>
        <v>#DIV/0!</v>
      </c>
      <c r="AB115" s="88">
        <f t="shared" si="51"/>
        <v>0</v>
      </c>
      <c r="AC115" s="88" t="e">
        <f t="shared" si="52"/>
        <v>#DIV/0!</v>
      </c>
    </row>
    <row r="116" spans="1:29" ht="25.5" hidden="1" outlineLevel="1">
      <c r="A116" s="76"/>
      <c r="B116" s="110" t="s">
        <v>116</v>
      </c>
      <c r="C116" s="96">
        <v>2222</v>
      </c>
      <c r="D116" s="144">
        <v>120</v>
      </c>
      <c r="E116" s="144"/>
      <c r="F116" s="145">
        <v>119.49</v>
      </c>
      <c r="G116" s="91"/>
      <c r="H116" s="146">
        <v>106.4</v>
      </c>
      <c r="I116" s="91"/>
      <c r="J116" s="92">
        <v>26.6</v>
      </c>
      <c r="K116" s="92"/>
      <c r="L116" s="146">
        <f>106.4-16.1</f>
        <v>90.300000000000011</v>
      </c>
      <c r="M116" s="91"/>
      <c r="N116" s="92">
        <v>106.4</v>
      </c>
      <c r="O116" s="92"/>
      <c r="P116" s="92"/>
      <c r="Q116" s="92"/>
      <c r="R116" s="91">
        <v>106.4</v>
      </c>
      <c r="S116" s="91"/>
      <c r="T116" s="91">
        <v>106.4</v>
      </c>
      <c r="U116" s="91"/>
      <c r="V116" s="88">
        <f t="shared" si="45"/>
        <v>-29.189999999999984</v>
      </c>
      <c r="W116" s="88">
        <f t="shared" si="46"/>
        <v>75.571177504393688</v>
      </c>
      <c r="X116" s="88">
        <f t="shared" si="47"/>
        <v>0</v>
      </c>
      <c r="Y116" s="88">
        <f t="shared" si="48"/>
        <v>100</v>
      </c>
      <c r="Z116" s="88">
        <f t="shared" si="49"/>
        <v>0</v>
      </c>
      <c r="AA116" s="88">
        <f t="shared" si="50"/>
        <v>100</v>
      </c>
      <c r="AB116" s="88">
        <f t="shared" si="51"/>
        <v>0</v>
      </c>
      <c r="AC116" s="88">
        <f t="shared" si="52"/>
        <v>100</v>
      </c>
    </row>
    <row r="117" spans="1:29" hidden="1" outlineLevel="1">
      <c r="A117" s="76"/>
      <c r="B117" s="110" t="s">
        <v>153</v>
      </c>
      <c r="C117" s="96">
        <v>2224</v>
      </c>
      <c r="D117" s="145"/>
      <c r="E117" s="145"/>
      <c r="F117" s="145"/>
      <c r="G117" s="91"/>
      <c r="H117" s="91"/>
      <c r="I117" s="91"/>
      <c r="J117" s="92"/>
      <c r="K117" s="92"/>
      <c r="L117" s="91"/>
      <c r="M117" s="91"/>
      <c r="N117" s="92"/>
      <c r="O117" s="92"/>
      <c r="P117" s="92"/>
      <c r="Q117" s="92"/>
      <c r="R117" s="91"/>
      <c r="S117" s="91"/>
      <c r="T117" s="91"/>
      <c r="U117" s="91"/>
      <c r="V117" s="88">
        <f t="shared" si="45"/>
        <v>0</v>
      </c>
      <c r="W117" s="88" t="e">
        <f t="shared" si="46"/>
        <v>#DIV/0!</v>
      </c>
      <c r="X117" s="88">
        <f t="shared" si="47"/>
        <v>0</v>
      </c>
      <c r="Y117" s="88" t="e">
        <f t="shared" si="48"/>
        <v>#DIV/0!</v>
      </c>
      <c r="Z117" s="88">
        <f t="shared" si="49"/>
        <v>0</v>
      </c>
      <c r="AA117" s="88" t="e">
        <f t="shared" si="50"/>
        <v>#DIV/0!</v>
      </c>
      <c r="AB117" s="88">
        <f t="shared" si="51"/>
        <v>0</v>
      </c>
      <c r="AC117" s="88" t="e">
        <f t="shared" si="52"/>
        <v>#DIV/0!</v>
      </c>
    </row>
    <row r="118" spans="1:29" hidden="1" outlineLevel="1">
      <c r="A118" s="76"/>
      <c r="B118" s="110" t="s">
        <v>148</v>
      </c>
      <c r="C118" s="96">
        <v>2225</v>
      </c>
      <c r="D118" s="145"/>
      <c r="E118" s="145"/>
      <c r="F118" s="145"/>
      <c r="G118" s="91"/>
      <c r="H118" s="91"/>
      <c r="I118" s="91"/>
      <c r="J118" s="92"/>
      <c r="K118" s="92"/>
      <c r="L118" s="91"/>
      <c r="M118" s="91"/>
      <c r="N118" s="92"/>
      <c r="O118" s="92"/>
      <c r="P118" s="92"/>
      <c r="Q118" s="92"/>
      <c r="R118" s="91"/>
      <c r="S118" s="91"/>
      <c r="T118" s="91"/>
      <c r="U118" s="91"/>
      <c r="V118" s="88">
        <f t="shared" si="45"/>
        <v>0</v>
      </c>
      <c r="W118" s="88" t="e">
        <f t="shared" si="46"/>
        <v>#DIV/0!</v>
      </c>
      <c r="X118" s="88">
        <f t="shared" si="47"/>
        <v>0</v>
      </c>
      <c r="Y118" s="88" t="e">
        <f t="shared" si="48"/>
        <v>#DIV/0!</v>
      </c>
      <c r="Z118" s="88">
        <f t="shared" si="49"/>
        <v>0</v>
      </c>
      <c r="AA118" s="88" t="e">
        <f t="shared" si="50"/>
        <v>#DIV/0!</v>
      </c>
      <c r="AB118" s="88">
        <f t="shared" si="51"/>
        <v>0</v>
      </c>
      <c r="AC118" s="88" t="e">
        <f t="shared" si="52"/>
        <v>#DIV/0!</v>
      </c>
    </row>
    <row r="119" spans="1:29" ht="12" hidden="1" customHeight="1" outlineLevel="1">
      <c r="A119" s="76"/>
      <c r="B119" s="110" t="s">
        <v>149</v>
      </c>
      <c r="C119" s="96">
        <v>2231</v>
      </c>
      <c r="D119" s="145"/>
      <c r="E119" s="145"/>
      <c r="F119" s="145"/>
      <c r="G119" s="91"/>
      <c r="H119" s="91"/>
      <c r="I119" s="91"/>
      <c r="J119" s="92"/>
      <c r="K119" s="92"/>
      <c r="L119" s="91"/>
      <c r="M119" s="91"/>
      <c r="N119" s="92"/>
      <c r="O119" s="92"/>
      <c r="P119" s="92"/>
      <c r="Q119" s="92"/>
      <c r="R119" s="91"/>
      <c r="S119" s="91"/>
      <c r="T119" s="91"/>
      <c r="U119" s="91"/>
      <c r="V119" s="88"/>
      <c r="W119" s="88"/>
      <c r="X119" s="88"/>
      <c r="Y119" s="88"/>
      <c r="Z119" s="88"/>
      <c r="AA119" s="88"/>
      <c r="AB119" s="88"/>
      <c r="AC119" s="88"/>
    </row>
    <row r="120" spans="1:29" ht="13.5" hidden="1" customHeight="1" outlineLevel="1">
      <c r="A120" s="76"/>
      <c r="B120" s="110" t="s">
        <v>121</v>
      </c>
      <c r="C120" s="96">
        <v>22311100</v>
      </c>
      <c r="D120" s="145"/>
      <c r="E120" s="145"/>
      <c r="F120" s="145"/>
      <c r="G120" s="91"/>
      <c r="H120" s="91"/>
      <c r="I120" s="91"/>
      <c r="J120" s="92"/>
      <c r="K120" s="92"/>
      <c r="L120" s="91"/>
      <c r="M120" s="91"/>
      <c r="N120" s="92"/>
      <c r="O120" s="92"/>
      <c r="P120" s="92"/>
      <c r="Q120" s="92"/>
      <c r="R120" s="91"/>
      <c r="S120" s="91"/>
      <c r="T120" s="91"/>
      <c r="U120" s="91"/>
      <c r="V120" s="88">
        <f t="shared" ref="V120:V128" si="54">L120-F120</f>
        <v>0</v>
      </c>
      <c r="W120" s="88" t="e">
        <f t="shared" ref="W120:W128" si="55">+L120/F120*100</f>
        <v>#DIV/0!</v>
      </c>
      <c r="X120" s="88">
        <f t="shared" ref="X120:X128" si="56">N120-H120</f>
        <v>0</v>
      </c>
      <c r="Y120" s="88" t="e">
        <f t="shared" ref="Y120:Y128" si="57">+N120/H120*100</f>
        <v>#DIV/0!</v>
      </c>
      <c r="Z120" s="88">
        <f t="shared" ref="Z120:Z128" si="58">R120-N120</f>
        <v>0</v>
      </c>
      <c r="AA120" s="88" t="e">
        <f t="shared" ref="AA120:AA128" si="59">+R120/N120*100</f>
        <v>#DIV/0!</v>
      </c>
      <c r="AB120" s="88">
        <f t="shared" si="51"/>
        <v>0</v>
      </c>
      <c r="AC120" s="88" t="e">
        <f t="shared" si="52"/>
        <v>#DIV/0!</v>
      </c>
    </row>
    <row r="121" spans="1:29" ht="13.5" hidden="1" customHeight="1" outlineLevel="1">
      <c r="A121" s="76"/>
      <c r="B121" s="110" t="s">
        <v>122</v>
      </c>
      <c r="C121" s="96">
        <v>22311200</v>
      </c>
      <c r="D121" s="145"/>
      <c r="E121" s="145"/>
      <c r="F121" s="145"/>
      <c r="G121" s="91"/>
      <c r="H121" s="91"/>
      <c r="I121" s="91"/>
      <c r="J121" s="92"/>
      <c r="K121" s="92"/>
      <c r="L121" s="91"/>
      <c r="M121" s="91"/>
      <c r="N121" s="92"/>
      <c r="O121" s="92"/>
      <c r="P121" s="92"/>
      <c r="Q121" s="92"/>
      <c r="R121" s="91"/>
      <c r="S121" s="91"/>
      <c r="T121" s="91"/>
      <c r="U121" s="91"/>
      <c r="V121" s="88">
        <f t="shared" si="54"/>
        <v>0</v>
      </c>
      <c r="W121" s="88" t="e">
        <f t="shared" si="55"/>
        <v>#DIV/0!</v>
      </c>
      <c r="X121" s="88">
        <f t="shared" si="56"/>
        <v>0</v>
      </c>
      <c r="Y121" s="88" t="e">
        <f t="shared" si="57"/>
        <v>#DIV/0!</v>
      </c>
      <c r="Z121" s="88">
        <f t="shared" si="58"/>
        <v>0</v>
      </c>
      <c r="AA121" s="88" t="e">
        <f t="shared" si="59"/>
        <v>#DIV/0!</v>
      </c>
      <c r="AB121" s="88">
        <f t="shared" si="51"/>
        <v>0</v>
      </c>
      <c r="AC121" s="88" t="e">
        <f t="shared" si="52"/>
        <v>#DIV/0!</v>
      </c>
    </row>
    <row r="122" spans="1:29" ht="13.5" hidden="1" customHeight="1" outlineLevel="1">
      <c r="A122" s="76"/>
      <c r="B122" s="110" t="s">
        <v>123</v>
      </c>
      <c r="C122" s="96">
        <v>22311300</v>
      </c>
      <c r="D122" s="145"/>
      <c r="E122" s="145"/>
      <c r="F122" s="145"/>
      <c r="G122" s="91"/>
      <c r="H122" s="91"/>
      <c r="I122" s="91"/>
      <c r="J122" s="92"/>
      <c r="K122" s="92"/>
      <c r="L122" s="91"/>
      <c r="M122" s="91"/>
      <c r="N122" s="92"/>
      <c r="O122" s="92"/>
      <c r="P122" s="92"/>
      <c r="Q122" s="92"/>
      <c r="R122" s="91"/>
      <c r="S122" s="91"/>
      <c r="T122" s="91"/>
      <c r="U122" s="91"/>
      <c r="V122" s="88">
        <f t="shared" si="54"/>
        <v>0</v>
      </c>
      <c r="W122" s="88" t="e">
        <f t="shared" si="55"/>
        <v>#DIV/0!</v>
      </c>
      <c r="X122" s="88">
        <f t="shared" si="56"/>
        <v>0</v>
      </c>
      <c r="Y122" s="88" t="e">
        <f t="shared" si="57"/>
        <v>#DIV/0!</v>
      </c>
      <c r="Z122" s="88">
        <f t="shared" si="58"/>
        <v>0</v>
      </c>
      <c r="AA122" s="88" t="e">
        <f t="shared" si="59"/>
        <v>#DIV/0!</v>
      </c>
      <c r="AB122" s="88">
        <f t="shared" si="51"/>
        <v>0</v>
      </c>
      <c r="AC122" s="88" t="e">
        <f t="shared" si="52"/>
        <v>#DIV/0!</v>
      </c>
    </row>
    <row r="123" spans="1:29" hidden="1" outlineLevel="1">
      <c r="A123" s="76"/>
      <c r="B123" s="110" t="s">
        <v>124</v>
      </c>
      <c r="C123" s="96">
        <v>22311400</v>
      </c>
      <c r="D123" s="145"/>
      <c r="E123" s="145"/>
      <c r="F123" s="145"/>
      <c r="G123" s="91"/>
      <c r="H123" s="91"/>
      <c r="I123" s="91"/>
      <c r="J123" s="92"/>
      <c r="K123" s="92"/>
      <c r="L123" s="91"/>
      <c r="M123" s="91"/>
      <c r="N123" s="92"/>
      <c r="O123" s="92"/>
      <c r="P123" s="92"/>
      <c r="Q123" s="92"/>
      <c r="R123" s="91"/>
      <c r="S123" s="91"/>
      <c r="T123" s="91"/>
      <c r="U123" s="91"/>
      <c r="V123" s="88">
        <f t="shared" si="54"/>
        <v>0</v>
      </c>
      <c r="W123" s="88" t="e">
        <f t="shared" si="55"/>
        <v>#DIV/0!</v>
      </c>
      <c r="X123" s="88">
        <f t="shared" si="56"/>
        <v>0</v>
      </c>
      <c r="Y123" s="88" t="e">
        <f t="shared" si="57"/>
        <v>#DIV/0!</v>
      </c>
      <c r="Z123" s="88">
        <f t="shared" si="58"/>
        <v>0</v>
      </c>
      <c r="AA123" s="88" t="e">
        <f t="shared" si="59"/>
        <v>#DIV/0!</v>
      </c>
      <c r="AB123" s="88">
        <f t="shared" si="51"/>
        <v>0</v>
      </c>
      <c r="AC123" s="88" t="e">
        <f t="shared" si="52"/>
        <v>#DIV/0!</v>
      </c>
    </row>
    <row r="124" spans="1:29" hidden="1" outlineLevel="1">
      <c r="A124" s="76"/>
      <c r="B124" s="110" t="s">
        <v>125</v>
      </c>
      <c r="C124" s="96">
        <v>2235</v>
      </c>
      <c r="D124" s="145"/>
      <c r="E124" s="145"/>
      <c r="F124" s="145"/>
      <c r="G124" s="91"/>
      <c r="H124" s="91"/>
      <c r="I124" s="91"/>
      <c r="J124" s="92"/>
      <c r="K124" s="92"/>
      <c r="L124" s="91"/>
      <c r="M124" s="91"/>
      <c r="N124" s="92"/>
      <c r="O124" s="92"/>
      <c r="P124" s="92"/>
      <c r="Q124" s="92"/>
      <c r="R124" s="91"/>
      <c r="S124" s="91"/>
      <c r="T124" s="91"/>
      <c r="U124" s="91"/>
      <c r="V124" s="88">
        <f t="shared" si="54"/>
        <v>0</v>
      </c>
      <c r="W124" s="88" t="e">
        <f t="shared" si="55"/>
        <v>#DIV/0!</v>
      </c>
      <c r="X124" s="88">
        <f t="shared" si="56"/>
        <v>0</v>
      </c>
      <c r="Y124" s="88" t="e">
        <f t="shared" si="57"/>
        <v>#DIV/0!</v>
      </c>
      <c r="Z124" s="88">
        <f t="shared" si="58"/>
        <v>0</v>
      </c>
      <c r="AA124" s="88" t="e">
        <f t="shared" si="59"/>
        <v>#DIV/0!</v>
      </c>
      <c r="AB124" s="88">
        <f t="shared" si="51"/>
        <v>0</v>
      </c>
      <c r="AC124" s="88" t="e">
        <f t="shared" si="52"/>
        <v>#DIV/0!</v>
      </c>
    </row>
    <row r="125" spans="1:29" hidden="1" outlineLevel="1">
      <c r="A125" s="76"/>
      <c r="B125" s="97" t="s">
        <v>126</v>
      </c>
      <c r="C125" s="119">
        <v>2511</v>
      </c>
      <c r="D125" s="145"/>
      <c r="E125" s="145"/>
      <c r="F125" s="145"/>
      <c r="G125" s="91"/>
      <c r="H125" s="91"/>
      <c r="I125" s="91"/>
      <c r="J125" s="92"/>
      <c r="K125" s="92"/>
      <c r="L125" s="91"/>
      <c r="M125" s="91"/>
      <c r="N125" s="92"/>
      <c r="O125" s="92"/>
      <c r="P125" s="92"/>
      <c r="Q125" s="92"/>
      <c r="R125" s="91"/>
      <c r="S125" s="91"/>
      <c r="T125" s="91"/>
      <c r="U125" s="91"/>
      <c r="V125" s="88">
        <f t="shared" si="54"/>
        <v>0</v>
      </c>
      <c r="W125" s="88" t="e">
        <f t="shared" si="55"/>
        <v>#DIV/0!</v>
      </c>
      <c r="X125" s="88">
        <f t="shared" si="56"/>
        <v>0</v>
      </c>
      <c r="Y125" s="88" t="e">
        <f t="shared" si="57"/>
        <v>#DIV/0!</v>
      </c>
      <c r="Z125" s="88">
        <f t="shared" si="58"/>
        <v>0</v>
      </c>
      <c r="AA125" s="88" t="e">
        <f t="shared" si="59"/>
        <v>#DIV/0!</v>
      </c>
      <c r="AB125" s="88">
        <f t="shared" si="51"/>
        <v>0</v>
      </c>
      <c r="AC125" s="88" t="e">
        <f t="shared" si="52"/>
        <v>#DIV/0!</v>
      </c>
    </row>
    <row r="126" spans="1:29" hidden="1" outlineLevel="1">
      <c r="A126" s="76"/>
      <c r="B126" s="97" t="s">
        <v>127</v>
      </c>
      <c r="C126" s="119">
        <v>2512</v>
      </c>
      <c r="D126" s="145"/>
      <c r="E126" s="145"/>
      <c r="F126" s="145"/>
      <c r="G126" s="91"/>
      <c r="H126" s="91"/>
      <c r="I126" s="91"/>
      <c r="J126" s="92"/>
      <c r="K126" s="92"/>
      <c r="L126" s="91"/>
      <c r="M126" s="91"/>
      <c r="N126" s="92"/>
      <c r="O126" s="92"/>
      <c r="P126" s="92"/>
      <c r="Q126" s="92"/>
      <c r="R126" s="91"/>
      <c r="S126" s="91"/>
      <c r="T126" s="91"/>
      <c r="U126" s="91"/>
      <c r="V126" s="88">
        <f t="shared" si="54"/>
        <v>0</v>
      </c>
      <c r="W126" s="88" t="e">
        <f t="shared" si="55"/>
        <v>#DIV/0!</v>
      </c>
      <c r="X126" s="88">
        <f t="shared" si="56"/>
        <v>0</v>
      </c>
      <c r="Y126" s="88" t="e">
        <f t="shared" si="57"/>
        <v>#DIV/0!</v>
      </c>
      <c r="Z126" s="88">
        <f t="shared" si="58"/>
        <v>0</v>
      </c>
      <c r="AA126" s="88" t="e">
        <f t="shared" si="59"/>
        <v>#DIV/0!</v>
      </c>
      <c r="AB126" s="88">
        <f t="shared" si="51"/>
        <v>0</v>
      </c>
      <c r="AC126" s="88" t="e">
        <f t="shared" si="52"/>
        <v>#DIV/0!</v>
      </c>
    </row>
    <row r="127" spans="1:29" hidden="1" outlineLevel="1">
      <c r="A127" s="76"/>
      <c r="B127" s="97" t="s">
        <v>154</v>
      </c>
      <c r="C127" s="119">
        <v>2521</v>
      </c>
      <c r="D127" s="144"/>
      <c r="E127" s="144"/>
      <c r="F127" s="145"/>
      <c r="G127" s="91"/>
      <c r="H127" s="91"/>
      <c r="I127" s="91"/>
      <c r="J127" s="92"/>
      <c r="K127" s="92"/>
      <c r="L127" s="91"/>
      <c r="M127" s="91"/>
      <c r="N127" s="92"/>
      <c r="O127" s="92"/>
      <c r="P127" s="92"/>
      <c r="Q127" s="92"/>
      <c r="R127" s="91"/>
      <c r="S127" s="91"/>
      <c r="T127" s="91"/>
      <c r="U127" s="91"/>
      <c r="V127" s="88">
        <f t="shared" si="54"/>
        <v>0</v>
      </c>
      <c r="W127" s="88" t="e">
        <f t="shared" si="55"/>
        <v>#DIV/0!</v>
      </c>
      <c r="X127" s="88">
        <f t="shared" si="56"/>
        <v>0</v>
      </c>
      <c r="Y127" s="88" t="e">
        <f t="shared" si="57"/>
        <v>#DIV/0!</v>
      </c>
      <c r="Z127" s="88">
        <f t="shared" si="58"/>
        <v>0</v>
      </c>
      <c r="AA127" s="88" t="e">
        <f t="shared" si="59"/>
        <v>#DIV/0!</v>
      </c>
      <c r="AB127" s="88">
        <f t="shared" si="51"/>
        <v>0</v>
      </c>
      <c r="AC127" s="88" t="e">
        <f t="shared" si="52"/>
        <v>#DIV/0!</v>
      </c>
    </row>
    <row r="128" spans="1:29" ht="25.5" hidden="1" outlineLevel="1">
      <c r="A128" s="76"/>
      <c r="B128" s="122" t="s">
        <v>129</v>
      </c>
      <c r="C128" s="96">
        <v>2721</v>
      </c>
      <c r="D128" s="91"/>
      <c r="E128" s="91"/>
      <c r="F128" s="91"/>
      <c r="G128" s="91"/>
      <c r="H128" s="91"/>
      <c r="I128" s="91"/>
      <c r="J128" s="92"/>
      <c r="K128" s="92"/>
      <c r="L128" s="91"/>
      <c r="M128" s="91"/>
      <c r="N128" s="92"/>
      <c r="O128" s="92"/>
      <c r="P128" s="92"/>
      <c r="Q128" s="92"/>
      <c r="R128" s="91"/>
      <c r="S128" s="91"/>
      <c r="T128" s="91"/>
      <c r="U128" s="91"/>
      <c r="V128" s="88">
        <f t="shared" si="54"/>
        <v>0</v>
      </c>
      <c r="W128" s="88" t="e">
        <f t="shared" si="55"/>
        <v>#DIV/0!</v>
      </c>
      <c r="X128" s="88">
        <f t="shared" si="56"/>
        <v>0</v>
      </c>
      <c r="Y128" s="88" t="e">
        <f t="shared" si="57"/>
        <v>#DIV/0!</v>
      </c>
      <c r="Z128" s="88">
        <f t="shared" si="58"/>
        <v>0</v>
      </c>
      <c r="AA128" s="88" t="e">
        <f t="shared" si="59"/>
        <v>#DIV/0!</v>
      </c>
      <c r="AB128" s="88">
        <f t="shared" si="51"/>
        <v>0</v>
      </c>
      <c r="AC128" s="88" t="e">
        <f t="shared" si="52"/>
        <v>#DIV/0!</v>
      </c>
    </row>
    <row r="129" spans="1:30" hidden="1" outlineLevel="1">
      <c r="A129" s="76"/>
      <c r="B129" s="126" t="s">
        <v>132</v>
      </c>
      <c r="C129" s="96">
        <v>2823</v>
      </c>
      <c r="D129" s="91">
        <v>10</v>
      </c>
      <c r="E129" s="91"/>
      <c r="F129" s="156">
        <v>2.2999999999999998</v>
      </c>
      <c r="G129" s="91"/>
      <c r="H129" s="91">
        <v>10</v>
      </c>
      <c r="I129" s="91"/>
      <c r="J129" s="92">
        <v>1.4</v>
      </c>
      <c r="K129" s="92"/>
      <c r="L129" s="91">
        <v>10</v>
      </c>
      <c r="M129" s="91"/>
      <c r="N129" s="92">
        <v>10</v>
      </c>
      <c r="O129" s="92"/>
      <c r="P129" s="92"/>
      <c r="Q129" s="92"/>
      <c r="R129" s="91">
        <v>10</v>
      </c>
      <c r="S129" s="91"/>
      <c r="T129" s="91">
        <v>10</v>
      </c>
      <c r="U129" s="91"/>
      <c r="V129" s="88"/>
      <c r="W129" s="88"/>
      <c r="X129" s="88"/>
      <c r="Y129" s="88"/>
      <c r="Z129" s="88"/>
      <c r="AA129" s="88"/>
      <c r="AB129" s="88"/>
      <c r="AC129" s="88"/>
    </row>
    <row r="130" spans="1:30" hidden="1" outlineLevel="1">
      <c r="A130" s="76"/>
      <c r="B130" s="127" t="s">
        <v>133</v>
      </c>
      <c r="C130" s="119">
        <v>2824</v>
      </c>
      <c r="D130" s="91"/>
      <c r="E130" s="91"/>
      <c r="F130" s="91"/>
      <c r="G130" s="91"/>
      <c r="H130" s="91"/>
      <c r="I130" s="91"/>
      <c r="J130" s="92"/>
      <c r="K130" s="92"/>
      <c r="L130" s="91"/>
      <c r="M130" s="91"/>
      <c r="N130" s="92"/>
      <c r="O130" s="92"/>
      <c r="P130" s="92"/>
      <c r="Q130" s="92"/>
      <c r="R130" s="91"/>
      <c r="S130" s="91"/>
      <c r="T130" s="91"/>
      <c r="U130" s="91"/>
      <c r="V130" s="88">
        <f>L130-F130</f>
        <v>0</v>
      </c>
      <c r="W130" s="88" t="e">
        <f>+L130/F130*100</f>
        <v>#DIV/0!</v>
      </c>
      <c r="X130" s="88">
        <f>N130-H130</f>
        <v>0</v>
      </c>
      <c r="Y130" s="88" t="e">
        <f>+N130/H130*100</f>
        <v>#DIV/0!</v>
      </c>
      <c r="Z130" s="88">
        <f>R130-N130</f>
        <v>0</v>
      </c>
      <c r="AA130" s="88" t="e">
        <f>+R130/N130*100</f>
        <v>#DIV/0!</v>
      </c>
      <c r="AB130" s="88">
        <f t="shared" si="51"/>
        <v>0</v>
      </c>
      <c r="AC130" s="88" t="e">
        <f t="shared" si="52"/>
        <v>#DIV/0!</v>
      </c>
    </row>
    <row r="131" spans="1:30" hidden="1" outlineLevel="1">
      <c r="A131" s="76"/>
      <c r="B131" s="128" t="s">
        <v>134</v>
      </c>
      <c r="C131" s="90"/>
      <c r="D131" s="130">
        <f>SUM(D132:D134)</f>
        <v>750</v>
      </c>
      <c r="E131" s="130">
        <f>SUM(E132:E134)</f>
        <v>0</v>
      </c>
      <c r="F131" s="130">
        <f t="shared" ref="F131:U131" si="60">SUM(F132:F134)</f>
        <v>749</v>
      </c>
      <c r="G131" s="130">
        <f t="shared" si="60"/>
        <v>0</v>
      </c>
      <c r="H131" s="130">
        <f t="shared" si="60"/>
        <v>100</v>
      </c>
      <c r="I131" s="130">
        <f t="shared" si="60"/>
        <v>0</v>
      </c>
      <c r="J131" s="129">
        <f t="shared" si="60"/>
        <v>89.5</v>
      </c>
      <c r="K131" s="129">
        <f t="shared" si="60"/>
        <v>0</v>
      </c>
      <c r="L131" s="130">
        <f>SUM(L132:L134)</f>
        <v>89.5</v>
      </c>
      <c r="M131" s="130">
        <f t="shared" si="60"/>
        <v>0</v>
      </c>
      <c r="N131" s="129">
        <f t="shared" si="60"/>
        <v>0</v>
      </c>
      <c r="O131" s="129">
        <f t="shared" si="60"/>
        <v>0</v>
      </c>
      <c r="P131" s="129">
        <f t="shared" si="60"/>
        <v>0</v>
      </c>
      <c r="Q131" s="129">
        <f t="shared" si="60"/>
        <v>0</v>
      </c>
      <c r="R131" s="130">
        <f t="shared" si="60"/>
        <v>0</v>
      </c>
      <c r="S131" s="130">
        <f t="shared" si="60"/>
        <v>0</v>
      </c>
      <c r="T131" s="130">
        <f t="shared" si="60"/>
        <v>0</v>
      </c>
      <c r="U131" s="130">
        <f t="shared" si="60"/>
        <v>0</v>
      </c>
      <c r="V131" s="88">
        <f>L131-F131</f>
        <v>-659.5</v>
      </c>
      <c r="W131" s="88">
        <f>+L131/F131*100</f>
        <v>11.949265687583445</v>
      </c>
      <c r="X131" s="88">
        <f>N131-H131</f>
        <v>-100</v>
      </c>
      <c r="Y131" s="88">
        <f>+N131/H131*100</f>
        <v>0</v>
      </c>
      <c r="Z131" s="88">
        <f>R131-N131</f>
        <v>0</v>
      </c>
      <c r="AA131" s="88" t="e">
        <f>+R131/N131*100</f>
        <v>#DIV/0!</v>
      </c>
      <c r="AB131" s="88">
        <f t="shared" si="51"/>
        <v>0</v>
      </c>
      <c r="AC131" s="88" t="e">
        <f t="shared" si="52"/>
        <v>#DIV/0!</v>
      </c>
    </row>
    <row r="132" spans="1:30" hidden="1" outlineLevel="1">
      <c r="A132" s="76"/>
      <c r="B132" s="89" t="s">
        <v>135</v>
      </c>
      <c r="C132" s="90">
        <v>3111</v>
      </c>
      <c r="D132" s="91"/>
      <c r="E132" s="91"/>
      <c r="F132" s="91"/>
      <c r="G132" s="91"/>
      <c r="H132" s="91"/>
      <c r="I132" s="91"/>
      <c r="J132" s="92"/>
      <c r="K132" s="92"/>
      <c r="L132" s="91"/>
      <c r="M132" s="91"/>
      <c r="N132" s="92"/>
      <c r="O132" s="92"/>
      <c r="P132" s="92"/>
      <c r="Q132" s="92"/>
      <c r="R132" s="91"/>
      <c r="S132" s="91"/>
      <c r="T132" s="91"/>
      <c r="U132" s="91"/>
      <c r="V132" s="88">
        <f>L132-F132</f>
        <v>0</v>
      </c>
      <c r="W132" s="88" t="e">
        <f>+L132/F132*100</f>
        <v>#DIV/0!</v>
      </c>
      <c r="X132" s="88">
        <f>N132-H132</f>
        <v>0</v>
      </c>
      <c r="Y132" s="88" t="e">
        <f>+N132/H132*100</f>
        <v>#DIV/0!</v>
      </c>
      <c r="Z132" s="88">
        <f>R132-N132</f>
        <v>0</v>
      </c>
      <c r="AA132" s="88" t="e">
        <f>+R132/N132*100</f>
        <v>#DIV/0!</v>
      </c>
      <c r="AB132" s="88">
        <f t="shared" si="51"/>
        <v>0</v>
      </c>
      <c r="AC132" s="88" t="e">
        <f t="shared" si="52"/>
        <v>#DIV/0!</v>
      </c>
    </row>
    <row r="133" spans="1:30" hidden="1" outlineLevel="1">
      <c r="A133" s="76"/>
      <c r="B133" s="89" t="s">
        <v>136</v>
      </c>
      <c r="C133" s="90">
        <v>3112</v>
      </c>
      <c r="D133" s="91">
        <v>750</v>
      </c>
      <c r="E133" s="91"/>
      <c r="F133" s="91">
        <v>749</v>
      </c>
      <c r="G133" s="91"/>
      <c r="H133" s="91">
        <v>100</v>
      </c>
      <c r="I133" s="91"/>
      <c r="J133" s="92">
        <v>89.5</v>
      </c>
      <c r="K133" s="92"/>
      <c r="L133" s="91">
        <f>100-10.5</f>
        <v>89.5</v>
      </c>
      <c r="M133" s="91"/>
      <c r="N133" s="92"/>
      <c r="O133" s="92"/>
      <c r="P133" s="92"/>
      <c r="Q133" s="92"/>
      <c r="R133" s="91" t="s">
        <v>155</v>
      </c>
      <c r="S133" s="91"/>
      <c r="T133" s="91"/>
      <c r="U133" s="91"/>
      <c r="V133" s="88">
        <f>L133-F133</f>
        <v>-659.5</v>
      </c>
      <c r="W133" s="88">
        <f>+L133/F133*100</f>
        <v>11.949265687583445</v>
      </c>
      <c r="X133" s="88">
        <f>N133-H133</f>
        <v>-100</v>
      </c>
      <c r="Y133" s="88">
        <f>+N133/H133*100</f>
        <v>0</v>
      </c>
      <c r="Z133" s="88" t="e">
        <f>R133-N133</f>
        <v>#VALUE!</v>
      </c>
      <c r="AA133" s="88" t="e">
        <f>+R133/N133*100</f>
        <v>#VALUE!</v>
      </c>
      <c r="AB133" s="88" t="e">
        <f t="shared" si="51"/>
        <v>#VALUE!</v>
      </c>
      <c r="AC133" s="88" t="e">
        <f t="shared" si="52"/>
        <v>#VALUE!</v>
      </c>
    </row>
    <row r="134" spans="1:30" hidden="1" outlineLevel="1">
      <c r="A134" s="76"/>
      <c r="B134" s="89" t="s">
        <v>151</v>
      </c>
      <c r="C134" s="90">
        <v>3113</v>
      </c>
      <c r="D134" s="91"/>
      <c r="E134" s="91"/>
      <c r="F134" s="91"/>
      <c r="G134" s="91"/>
      <c r="H134" s="91"/>
      <c r="I134" s="91"/>
      <c r="J134" s="92"/>
      <c r="K134" s="92"/>
      <c r="L134" s="91"/>
      <c r="M134" s="91"/>
      <c r="N134" s="92"/>
      <c r="O134" s="92"/>
      <c r="P134" s="92"/>
      <c r="Q134" s="92"/>
      <c r="R134" s="91"/>
      <c r="S134" s="91"/>
      <c r="T134" s="91"/>
      <c r="U134" s="91"/>
      <c r="V134" s="88">
        <f>L134-F134</f>
        <v>0</v>
      </c>
      <c r="W134" s="88" t="e">
        <f>+L134/F134*100</f>
        <v>#DIV/0!</v>
      </c>
      <c r="X134" s="88">
        <f>N134-H134</f>
        <v>0</v>
      </c>
      <c r="Y134" s="88" t="e">
        <f>+N134/H134*100</f>
        <v>#DIV/0!</v>
      </c>
      <c r="Z134" s="88">
        <f>R134-N134</f>
        <v>0</v>
      </c>
      <c r="AA134" s="88" t="e">
        <f>+R134/N134*100</f>
        <v>#DIV/0!</v>
      </c>
      <c r="AB134" s="88">
        <f t="shared" si="51"/>
        <v>0</v>
      </c>
      <c r="AC134" s="88" t="e">
        <f t="shared" si="52"/>
        <v>#DIV/0!</v>
      </c>
    </row>
    <row r="135" spans="1:30" hidden="1" outlineLevel="1">
      <c r="A135" s="76"/>
      <c r="B135" s="158"/>
      <c r="C135" s="159"/>
      <c r="D135" s="91"/>
      <c r="E135" s="91"/>
      <c r="F135" s="91"/>
      <c r="G135" s="91"/>
      <c r="H135" s="91"/>
      <c r="I135" s="91"/>
      <c r="J135" s="92"/>
      <c r="K135" s="92"/>
      <c r="L135" s="91"/>
      <c r="M135" s="91"/>
      <c r="N135" s="92"/>
      <c r="O135" s="92"/>
      <c r="P135" s="92"/>
      <c r="Q135" s="92"/>
      <c r="R135" s="91"/>
      <c r="S135" s="91"/>
      <c r="T135" s="91"/>
      <c r="U135" s="91"/>
      <c r="V135" s="160"/>
      <c r="W135" s="160"/>
      <c r="X135" s="160"/>
      <c r="Y135" s="160"/>
      <c r="Z135" s="160"/>
      <c r="AA135" s="160"/>
      <c r="AB135" s="160"/>
      <c r="AC135" s="160"/>
    </row>
    <row r="136" spans="1:30" hidden="1" outlineLevel="1">
      <c r="A136" s="76">
        <v>3</v>
      </c>
      <c r="B136" s="138" t="s">
        <v>156</v>
      </c>
      <c r="C136" s="139">
        <v>70111</v>
      </c>
      <c r="D136" s="91"/>
      <c r="E136" s="91"/>
      <c r="F136" s="92"/>
      <c r="G136" s="92"/>
      <c r="H136" s="92"/>
      <c r="I136" s="92"/>
      <c r="J136" s="92">
        <v>36.200000000000003</v>
      </c>
      <c r="K136" s="92"/>
      <c r="L136" s="92"/>
      <c r="M136" s="91"/>
      <c r="N136" s="92"/>
      <c r="O136" s="92"/>
      <c r="P136" s="92"/>
      <c r="Q136" s="92"/>
      <c r="R136" s="91"/>
      <c r="S136" s="91"/>
      <c r="T136" s="91"/>
      <c r="U136" s="91"/>
      <c r="V136" s="160"/>
      <c r="W136" s="160"/>
      <c r="X136" s="160"/>
      <c r="Y136" s="160"/>
      <c r="Z136" s="160"/>
      <c r="AA136" s="160"/>
      <c r="AB136" s="160"/>
      <c r="AC136" s="160"/>
    </row>
    <row r="137" spans="1:30" hidden="1" outlineLevel="1">
      <c r="A137" s="76"/>
      <c r="B137" s="142" t="s">
        <v>142</v>
      </c>
      <c r="C137" s="143"/>
      <c r="D137" s="86">
        <f>SUM(D138:D144,D149:D166)-D155</f>
        <v>5681.5</v>
      </c>
      <c r="E137" s="86">
        <f>SUM(E138:E144,E149:E166)-E155</f>
        <v>0</v>
      </c>
      <c r="F137" s="85">
        <f>SUM(F138:F144,F149:F166)-F155</f>
        <v>6849.1149999999998</v>
      </c>
      <c r="G137" s="85">
        <f>SUM(G138:G144,G149:G166)-G155</f>
        <v>0</v>
      </c>
      <c r="H137" s="85">
        <f>SUM(H138:H144,H149:H166)-H155</f>
        <v>8924.6</v>
      </c>
      <c r="I137" s="85">
        <f t="shared" ref="I137:U137" si="61">SUM(I138:I144,I149:I166)-I155</f>
        <v>0</v>
      </c>
      <c r="J137" s="161">
        <f t="shared" si="61"/>
        <v>3500.3</v>
      </c>
      <c r="K137" s="85">
        <f t="shared" si="61"/>
        <v>0</v>
      </c>
      <c r="L137" s="85">
        <f t="shared" si="61"/>
        <v>9090</v>
      </c>
      <c r="M137" s="86">
        <f t="shared" si="61"/>
        <v>0</v>
      </c>
      <c r="N137" s="85">
        <f t="shared" si="61"/>
        <v>8757.1</v>
      </c>
      <c r="O137" s="85">
        <f t="shared" si="61"/>
        <v>0</v>
      </c>
      <c r="P137" s="85">
        <f t="shared" si="61"/>
        <v>0</v>
      </c>
      <c r="Q137" s="85">
        <f t="shared" si="61"/>
        <v>0</v>
      </c>
      <c r="R137" s="86">
        <f t="shared" si="61"/>
        <v>8422.5</v>
      </c>
      <c r="S137" s="86">
        <f t="shared" si="61"/>
        <v>0</v>
      </c>
      <c r="T137" s="86">
        <f t="shared" si="61"/>
        <v>8697.9</v>
      </c>
      <c r="U137" s="86">
        <f t="shared" si="61"/>
        <v>0</v>
      </c>
      <c r="V137" s="87">
        <f t="shared" ref="V137:V154" si="62">L137-F137</f>
        <v>2240.8850000000002</v>
      </c>
      <c r="W137" s="87">
        <f t="shared" ref="W137:W154" si="63">+L137/F137*100</f>
        <v>132.7178766891781</v>
      </c>
      <c r="X137" s="87">
        <f t="shared" ref="X137:X154" si="64">N137-H137</f>
        <v>-167.5</v>
      </c>
      <c r="Y137" s="87">
        <f t="shared" ref="Y137:Y154" si="65">+N137/H137*100</f>
        <v>98.12316518387378</v>
      </c>
      <c r="Z137" s="87">
        <f t="shared" ref="Z137:Z154" si="66">R137-N137</f>
        <v>-334.60000000000036</v>
      </c>
      <c r="AA137" s="87">
        <f t="shared" ref="AA137:AA154" si="67">+R137/N137*100</f>
        <v>96.179100387114445</v>
      </c>
      <c r="AB137" s="87">
        <f>T137-R137</f>
        <v>275.39999999999964</v>
      </c>
      <c r="AC137" s="87">
        <f>+T137/R137*100</f>
        <v>103.26981300089047</v>
      </c>
      <c r="AD137" s="93">
        <f>P137-N137</f>
        <v>-8757.1</v>
      </c>
    </row>
    <row r="138" spans="1:30" hidden="1" outlineLevel="1">
      <c r="A138" s="76"/>
      <c r="B138" s="89" t="s">
        <v>102</v>
      </c>
      <c r="C138" s="90">
        <v>2111</v>
      </c>
      <c r="D138" s="144">
        <v>3252.1</v>
      </c>
      <c r="E138" s="144"/>
      <c r="F138" s="145">
        <f>4100.298+198.3</f>
        <v>4298.598</v>
      </c>
      <c r="G138" s="91"/>
      <c r="H138" s="91">
        <v>6943.2</v>
      </c>
      <c r="I138" s="91"/>
      <c r="J138" s="92">
        <v>2579.1999999999998</v>
      </c>
      <c r="K138" s="92"/>
      <c r="L138" s="91">
        <f>6943.2-55.3+214.1</f>
        <v>7102</v>
      </c>
      <c r="M138" s="91"/>
      <c r="N138" s="92">
        <v>6943.2</v>
      </c>
      <c r="O138" s="92"/>
      <c r="P138" s="92"/>
      <c r="Q138" s="92"/>
      <c r="R138" s="91">
        <v>6950.2</v>
      </c>
      <c r="S138" s="91"/>
      <c r="T138" s="91">
        <v>7100.1</v>
      </c>
      <c r="U138" s="91"/>
      <c r="V138" s="88">
        <f t="shared" si="62"/>
        <v>2803.402</v>
      </c>
      <c r="W138" s="88">
        <f t="shared" si="63"/>
        <v>165.21665901300844</v>
      </c>
      <c r="X138" s="88">
        <f t="shared" si="64"/>
        <v>0</v>
      </c>
      <c r="Y138" s="88">
        <f t="shared" si="65"/>
        <v>100</v>
      </c>
      <c r="Z138" s="88">
        <f t="shared" si="66"/>
        <v>7</v>
      </c>
      <c r="AA138" s="88">
        <f t="shared" si="67"/>
        <v>100.10081806659754</v>
      </c>
      <c r="AB138" s="88">
        <f t="shared" ref="AB138:AB169" si="68">T138-R138</f>
        <v>149.90000000000055</v>
      </c>
      <c r="AC138" s="88">
        <f t="shared" ref="AC138:AC169" si="69">+T138/R138*100</f>
        <v>102.15677246697939</v>
      </c>
      <c r="AD138" s="93"/>
    </row>
    <row r="139" spans="1:30" ht="13.5" hidden="1" customHeight="1" outlineLevel="1">
      <c r="A139" s="76"/>
      <c r="B139" s="89" t="s">
        <v>143</v>
      </c>
      <c r="C139" s="90">
        <v>2121</v>
      </c>
      <c r="D139" s="144">
        <v>480.8</v>
      </c>
      <c r="E139" s="144"/>
      <c r="F139" s="145">
        <f>582.3+29.4</f>
        <v>611.69999999999993</v>
      </c>
      <c r="G139" s="91"/>
      <c r="H139" s="146">
        <v>926.5</v>
      </c>
      <c r="I139" s="91"/>
      <c r="J139" s="92">
        <v>342.3</v>
      </c>
      <c r="K139" s="92"/>
      <c r="L139" s="146">
        <f>926.5-9.5+29.7</f>
        <v>946.7</v>
      </c>
      <c r="M139" s="91"/>
      <c r="N139" s="92">
        <v>926.5</v>
      </c>
      <c r="O139" s="92"/>
      <c r="P139" s="92"/>
      <c r="Q139" s="92"/>
      <c r="R139" s="91">
        <v>923</v>
      </c>
      <c r="S139" s="91"/>
      <c r="T139" s="91">
        <v>932</v>
      </c>
      <c r="U139" s="91"/>
      <c r="V139" s="88">
        <f t="shared" si="62"/>
        <v>335.00000000000011</v>
      </c>
      <c r="W139" s="88">
        <f t="shared" si="63"/>
        <v>154.7654078796796</v>
      </c>
      <c r="X139" s="88">
        <f t="shared" si="64"/>
        <v>0</v>
      </c>
      <c r="Y139" s="88">
        <f t="shared" si="65"/>
        <v>100</v>
      </c>
      <c r="Z139" s="88">
        <f t="shared" si="66"/>
        <v>-3.5</v>
      </c>
      <c r="AA139" s="88">
        <f t="shared" si="67"/>
        <v>99.622234214786829</v>
      </c>
      <c r="AB139" s="88">
        <f t="shared" si="68"/>
        <v>9</v>
      </c>
      <c r="AC139" s="88">
        <f t="shared" si="69"/>
        <v>100.97508125677139</v>
      </c>
      <c r="AD139" s="93"/>
    </row>
    <row r="140" spans="1:30" hidden="1" outlineLevel="1">
      <c r="A140" s="76"/>
      <c r="B140" s="147" t="s">
        <v>104</v>
      </c>
      <c r="C140" s="90">
        <v>2211</v>
      </c>
      <c r="D140" s="144">
        <v>60</v>
      </c>
      <c r="E140" s="144"/>
      <c r="F140" s="145">
        <v>12.6</v>
      </c>
      <c r="G140" s="91"/>
      <c r="H140" s="146">
        <v>60</v>
      </c>
      <c r="I140" s="91"/>
      <c r="J140" s="92">
        <v>13.3</v>
      </c>
      <c r="K140" s="92"/>
      <c r="L140" s="146">
        <v>60</v>
      </c>
      <c r="M140" s="91"/>
      <c r="N140" s="92">
        <v>60</v>
      </c>
      <c r="O140" s="92"/>
      <c r="P140" s="92"/>
      <c r="Q140" s="92"/>
      <c r="R140" s="91">
        <v>60</v>
      </c>
      <c r="S140" s="91"/>
      <c r="T140" s="91">
        <v>60</v>
      </c>
      <c r="U140" s="91"/>
      <c r="V140" s="88">
        <f t="shared" si="62"/>
        <v>47.4</v>
      </c>
      <c r="W140" s="88">
        <f t="shared" si="63"/>
        <v>476.1904761904762</v>
      </c>
      <c r="X140" s="88">
        <f t="shared" si="64"/>
        <v>0</v>
      </c>
      <c r="Y140" s="88">
        <f t="shared" si="65"/>
        <v>100</v>
      </c>
      <c r="Z140" s="88">
        <f t="shared" si="66"/>
        <v>0</v>
      </c>
      <c r="AA140" s="88">
        <f t="shared" si="67"/>
        <v>100</v>
      </c>
      <c r="AB140" s="88">
        <f t="shared" si="68"/>
        <v>0</v>
      </c>
      <c r="AC140" s="88">
        <f t="shared" si="69"/>
        <v>100</v>
      </c>
    </row>
    <row r="141" spans="1:30" hidden="1" outlineLevel="1">
      <c r="A141" s="76"/>
      <c r="B141" s="95" t="s">
        <v>105</v>
      </c>
      <c r="C141" s="96">
        <v>2212</v>
      </c>
      <c r="D141" s="144">
        <v>15.7</v>
      </c>
      <c r="E141" s="144"/>
      <c r="F141" s="145">
        <v>14.4</v>
      </c>
      <c r="G141" s="91"/>
      <c r="H141" s="146">
        <v>35.700000000000003</v>
      </c>
      <c r="I141" s="91"/>
      <c r="J141" s="92">
        <v>15</v>
      </c>
      <c r="K141" s="92"/>
      <c r="L141" s="146">
        <v>35.700000000000003</v>
      </c>
      <c r="M141" s="91"/>
      <c r="N141" s="92">
        <v>35.700000000000003</v>
      </c>
      <c r="O141" s="92"/>
      <c r="P141" s="92"/>
      <c r="Q141" s="92"/>
      <c r="R141" s="91">
        <v>35.700000000000003</v>
      </c>
      <c r="S141" s="91"/>
      <c r="T141" s="91">
        <v>35.700000000000003</v>
      </c>
      <c r="U141" s="91"/>
      <c r="V141" s="88">
        <f t="shared" si="62"/>
        <v>21.300000000000004</v>
      </c>
      <c r="W141" s="88">
        <f t="shared" si="63"/>
        <v>247.91666666666669</v>
      </c>
      <c r="X141" s="88">
        <f t="shared" si="64"/>
        <v>0</v>
      </c>
      <c r="Y141" s="88">
        <f t="shared" si="65"/>
        <v>100</v>
      </c>
      <c r="Z141" s="88">
        <f t="shared" si="66"/>
        <v>0</v>
      </c>
      <c r="AA141" s="88">
        <f t="shared" si="67"/>
        <v>100</v>
      </c>
      <c r="AB141" s="88">
        <f t="shared" si="68"/>
        <v>0</v>
      </c>
      <c r="AC141" s="88">
        <f t="shared" si="69"/>
        <v>100</v>
      </c>
    </row>
    <row r="142" spans="1:30" hidden="1" outlineLevel="1">
      <c r="A142" s="76"/>
      <c r="B142" s="97" t="s">
        <v>106</v>
      </c>
      <c r="C142" s="96">
        <v>2213</v>
      </c>
      <c r="D142" s="144"/>
      <c r="E142" s="144"/>
      <c r="F142" s="145"/>
      <c r="G142" s="91"/>
      <c r="H142" s="146"/>
      <c r="I142" s="91"/>
      <c r="J142" s="92"/>
      <c r="K142" s="92"/>
      <c r="L142" s="146"/>
      <c r="M142" s="91"/>
      <c r="N142" s="92"/>
      <c r="O142" s="92"/>
      <c r="P142" s="92"/>
      <c r="Q142" s="92"/>
      <c r="R142" s="91"/>
      <c r="S142" s="91"/>
      <c r="T142" s="91"/>
      <c r="U142" s="91"/>
      <c r="V142" s="88">
        <f t="shared" si="62"/>
        <v>0</v>
      </c>
      <c r="W142" s="88" t="e">
        <f t="shared" si="63"/>
        <v>#DIV/0!</v>
      </c>
      <c r="X142" s="88">
        <f t="shared" si="64"/>
        <v>0</v>
      </c>
      <c r="Y142" s="88" t="e">
        <f t="shared" si="65"/>
        <v>#DIV/0!</v>
      </c>
      <c r="Z142" s="88">
        <f t="shared" si="66"/>
        <v>0</v>
      </c>
      <c r="AA142" s="88" t="e">
        <f t="shared" si="67"/>
        <v>#DIV/0!</v>
      </c>
      <c r="AB142" s="88">
        <f t="shared" si="68"/>
        <v>0</v>
      </c>
      <c r="AC142" s="88" t="e">
        <f t="shared" si="69"/>
        <v>#DIV/0!</v>
      </c>
    </row>
    <row r="143" spans="1:30" hidden="1" outlineLevel="1">
      <c r="A143" s="76"/>
      <c r="B143" s="97" t="s">
        <v>107</v>
      </c>
      <c r="C143" s="96">
        <v>2214</v>
      </c>
      <c r="D143" s="144">
        <v>204.2</v>
      </c>
      <c r="E143" s="144"/>
      <c r="F143" s="145">
        <v>233.59200000000001</v>
      </c>
      <c r="G143" s="91"/>
      <c r="H143" s="146">
        <v>251.6</v>
      </c>
      <c r="I143" s="91"/>
      <c r="J143" s="92">
        <v>104</v>
      </c>
      <c r="K143" s="92"/>
      <c r="L143" s="146">
        <v>251.6</v>
      </c>
      <c r="M143" s="91"/>
      <c r="N143" s="92">
        <v>263.60000000000002</v>
      </c>
      <c r="O143" s="92"/>
      <c r="P143" s="92"/>
      <c r="Q143" s="92"/>
      <c r="R143" s="91">
        <v>263.60000000000002</v>
      </c>
      <c r="S143" s="91"/>
      <c r="T143" s="91">
        <v>269.10000000000002</v>
      </c>
      <c r="U143" s="91"/>
      <c r="V143" s="88">
        <f t="shared" si="62"/>
        <v>18.007999999999981</v>
      </c>
      <c r="W143" s="88">
        <f t="shared" si="63"/>
        <v>107.70916812219595</v>
      </c>
      <c r="X143" s="88">
        <f t="shared" si="64"/>
        <v>12.000000000000028</v>
      </c>
      <c r="Y143" s="88">
        <f t="shared" si="65"/>
        <v>104.76947535771066</v>
      </c>
      <c r="Z143" s="88">
        <f t="shared" si="66"/>
        <v>0</v>
      </c>
      <c r="AA143" s="88">
        <f t="shared" si="67"/>
        <v>100</v>
      </c>
      <c r="AB143" s="88">
        <f t="shared" si="68"/>
        <v>5.5</v>
      </c>
      <c r="AC143" s="88">
        <f t="shared" si="69"/>
        <v>102.08649468892261</v>
      </c>
    </row>
    <row r="144" spans="1:30" hidden="1" outlineLevel="1">
      <c r="A144" s="76"/>
      <c r="B144" s="149" t="s">
        <v>108</v>
      </c>
      <c r="C144" s="99">
        <v>2215</v>
      </c>
      <c r="D144" s="150">
        <f>D145+D146+D147+D148</f>
        <v>86</v>
      </c>
      <c r="E144" s="150">
        <f>E145+E146+E147+E148</f>
        <v>0</v>
      </c>
      <c r="F144" s="151">
        <f>F145+F146+F147+F148</f>
        <v>168.8</v>
      </c>
      <c r="G144" s="102">
        <f>G145+G146+G147+G148</f>
        <v>0</v>
      </c>
      <c r="H144" s="102">
        <f t="shared" ref="H144:U144" si="70">H145+H146+H147+H148</f>
        <v>106.5</v>
      </c>
      <c r="I144" s="102">
        <f t="shared" si="70"/>
        <v>0</v>
      </c>
      <c r="J144" s="100">
        <f t="shared" si="70"/>
        <v>0</v>
      </c>
      <c r="K144" s="100">
        <f t="shared" si="70"/>
        <v>0</v>
      </c>
      <c r="L144" s="102">
        <f>L145+L146+L147+L148</f>
        <v>106.5</v>
      </c>
      <c r="M144" s="102">
        <f t="shared" si="70"/>
        <v>0</v>
      </c>
      <c r="N144" s="100">
        <f t="shared" si="70"/>
        <v>33</v>
      </c>
      <c r="O144" s="100">
        <f t="shared" si="70"/>
        <v>0</v>
      </c>
      <c r="P144" s="100">
        <f>P145+P146+P147+P148</f>
        <v>0</v>
      </c>
      <c r="Q144" s="100">
        <f>Q145+Q146+Q147+Q148</f>
        <v>0</v>
      </c>
      <c r="R144" s="102">
        <f t="shared" si="70"/>
        <v>28</v>
      </c>
      <c r="S144" s="102">
        <f t="shared" si="70"/>
        <v>0</v>
      </c>
      <c r="T144" s="102">
        <f t="shared" si="70"/>
        <v>26</v>
      </c>
      <c r="U144" s="102">
        <f t="shared" si="70"/>
        <v>0</v>
      </c>
      <c r="V144" s="88">
        <f t="shared" si="62"/>
        <v>-62.300000000000011</v>
      </c>
      <c r="W144" s="88">
        <f t="shared" si="63"/>
        <v>63.092417061611371</v>
      </c>
      <c r="X144" s="88">
        <f t="shared" si="64"/>
        <v>-73.5</v>
      </c>
      <c r="Y144" s="88">
        <f t="shared" si="65"/>
        <v>30.985915492957744</v>
      </c>
      <c r="Z144" s="88">
        <f t="shared" si="66"/>
        <v>-5</v>
      </c>
      <c r="AA144" s="88">
        <f t="shared" si="67"/>
        <v>84.848484848484844</v>
      </c>
      <c r="AB144" s="88">
        <f t="shared" si="68"/>
        <v>-2</v>
      </c>
      <c r="AC144" s="88">
        <f t="shared" si="69"/>
        <v>92.857142857142861</v>
      </c>
    </row>
    <row r="145" spans="1:29" hidden="1" outlineLevel="1">
      <c r="A145" s="76"/>
      <c r="B145" s="103" t="s">
        <v>144</v>
      </c>
      <c r="C145" s="96">
        <v>22151</v>
      </c>
      <c r="D145" s="145"/>
      <c r="E145" s="145"/>
      <c r="F145" s="145">
        <v>10</v>
      </c>
      <c r="G145" s="91"/>
      <c r="H145" s="91">
        <v>10</v>
      </c>
      <c r="I145" s="91"/>
      <c r="J145" s="92"/>
      <c r="K145" s="92"/>
      <c r="L145" s="91">
        <v>10</v>
      </c>
      <c r="M145" s="91"/>
      <c r="N145" s="92">
        <v>10</v>
      </c>
      <c r="O145" s="92"/>
      <c r="P145" s="92"/>
      <c r="Q145" s="92"/>
      <c r="R145" s="91">
        <v>10</v>
      </c>
      <c r="S145" s="91"/>
      <c r="T145" s="91">
        <v>10</v>
      </c>
      <c r="U145" s="91"/>
      <c r="V145" s="88">
        <f t="shared" si="62"/>
        <v>0</v>
      </c>
      <c r="W145" s="88">
        <f t="shared" si="63"/>
        <v>100</v>
      </c>
      <c r="X145" s="88">
        <f t="shared" si="64"/>
        <v>0</v>
      </c>
      <c r="Y145" s="88">
        <f t="shared" si="65"/>
        <v>100</v>
      </c>
      <c r="Z145" s="88">
        <f t="shared" si="66"/>
        <v>0</v>
      </c>
      <c r="AA145" s="88">
        <f t="shared" si="67"/>
        <v>100</v>
      </c>
      <c r="AB145" s="88">
        <f t="shared" si="68"/>
        <v>0</v>
      </c>
      <c r="AC145" s="88">
        <f t="shared" si="69"/>
        <v>100</v>
      </c>
    </row>
    <row r="146" spans="1:29" hidden="1" outlineLevel="1">
      <c r="A146" s="76"/>
      <c r="B146" s="103" t="s">
        <v>145</v>
      </c>
      <c r="C146" s="96">
        <v>22152</v>
      </c>
      <c r="D146" s="145"/>
      <c r="E146" s="145"/>
      <c r="F146" s="145"/>
      <c r="G146" s="91"/>
      <c r="H146" s="146"/>
      <c r="I146" s="91"/>
      <c r="J146" s="92"/>
      <c r="K146" s="92"/>
      <c r="L146" s="146"/>
      <c r="M146" s="91"/>
      <c r="N146" s="92"/>
      <c r="O146" s="92"/>
      <c r="P146" s="92"/>
      <c r="Q146" s="92"/>
      <c r="R146" s="91"/>
      <c r="S146" s="91"/>
      <c r="T146" s="91"/>
      <c r="U146" s="91"/>
      <c r="V146" s="88">
        <f t="shared" si="62"/>
        <v>0</v>
      </c>
      <c r="W146" s="88" t="e">
        <f t="shared" si="63"/>
        <v>#DIV/0!</v>
      </c>
      <c r="X146" s="88">
        <f t="shared" si="64"/>
        <v>0</v>
      </c>
      <c r="Y146" s="88" t="e">
        <f t="shared" si="65"/>
        <v>#DIV/0!</v>
      </c>
      <c r="Z146" s="88">
        <f t="shared" si="66"/>
        <v>0</v>
      </c>
      <c r="AA146" s="88" t="e">
        <f t="shared" si="67"/>
        <v>#DIV/0!</v>
      </c>
      <c r="AB146" s="88">
        <f t="shared" si="68"/>
        <v>0</v>
      </c>
      <c r="AC146" s="88" t="e">
        <f t="shared" si="69"/>
        <v>#DIV/0!</v>
      </c>
    </row>
    <row r="147" spans="1:29" hidden="1" outlineLevel="1">
      <c r="A147" s="76"/>
      <c r="B147" s="103" t="s">
        <v>111</v>
      </c>
      <c r="C147" s="96">
        <v>22153</v>
      </c>
      <c r="D147" s="145"/>
      <c r="E147" s="145"/>
      <c r="F147" s="145"/>
      <c r="G147" s="91"/>
      <c r="H147" s="146"/>
      <c r="I147" s="91"/>
      <c r="J147" s="92"/>
      <c r="K147" s="92"/>
      <c r="L147" s="146"/>
      <c r="M147" s="91"/>
      <c r="N147" s="92"/>
      <c r="O147" s="92"/>
      <c r="P147" s="92"/>
      <c r="Q147" s="92"/>
      <c r="R147" s="91"/>
      <c r="S147" s="91"/>
      <c r="T147" s="91"/>
      <c r="U147" s="91"/>
      <c r="V147" s="88">
        <f t="shared" si="62"/>
        <v>0</v>
      </c>
      <c r="W147" s="88" t="e">
        <f t="shared" si="63"/>
        <v>#DIV/0!</v>
      </c>
      <c r="X147" s="88">
        <f t="shared" si="64"/>
        <v>0</v>
      </c>
      <c r="Y147" s="88" t="e">
        <f t="shared" si="65"/>
        <v>#DIV/0!</v>
      </c>
      <c r="Z147" s="88">
        <f t="shared" si="66"/>
        <v>0</v>
      </c>
      <c r="AA147" s="88" t="e">
        <f t="shared" si="67"/>
        <v>#DIV/0!</v>
      </c>
      <c r="AB147" s="88">
        <f t="shared" si="68"/>
        <v>0</v>
      </c>
      <c r="AC147" s="88" t="e">
        <f t="shared" si="69"/>
        <v>#DIV/0!</v>
      </c>
    </row>
    <row r="148" spans="1:29" hidden="1" outlineLevel="1">
      <c r="A148" s="76"/>
      <c r="B148" s="103" t="s">
        <v>146</v>
      </c>
      <c r="C148" s="96">
        <v>22154</v>
      </c>
      <c r="D148" s="144">
        <v>86</v>
      </c>
      <c r="E148" s="144"/>
      <c r="F148" s="145">
        <v>158.80000000000001</v>
      </c>
      <c r="G148" s="91"/>
      <c r="H148" s="146">
        <v>96.5</v>
      </c>
      <c r="I148" s="91"/>
      <c r="J148" s="92">
        <v>0</v>
      </c>
      <c r="K148" s="92"/>
      <c r="L148" s="146">
        <v>96.5</v>
      </c>
      <c r="M148" s="91"/>
      <c r="N148" s="92">
        <v>23</v>
      </c>
      <c r="O148" s="92"/>
      <c r="P148" s="92"/>
      <c r="Q148" s="92"/>
      <c r="R148" s="91">
        <v>18</v>
      </c>
      <c r="S148" s="91"/>
      <c r="T148" s="91">
        <v>16</v>
      </c>
      <c r="U148" s="91"/>
      <c r="V148" s="88">
        <f t="shared" si="62"/>
        <v>-62.300000000000011</v>
      </c>
      <c r="W148" s="88">
        <f t="shared" si="63"/>
        <v>60.768261964735515</v>
      </c>
      <c r="X148" s="88">
        <f t="shared" si="64"/>
        <v>-73.5</v>
      </c>
      <c r="Y148" s="88">
        <f t="shared" si="65"/>
        <v>23.834196891191709</v>
      </c>
      <c r="Z148" s="88">
        <f t="shared" si="66"/>
        <v>-5</v>
      </c>
      <c r="AA148" s="88">
        <f t="shared" si="67"/>
        <v>78.260869565217391</v>
      </c>
      <c r="AB148" s="88">
        <f t="shared" si="68"/>
        <v>-2</v>
      </c>
      <c r="AC148" s="88">
        <f t="shared" si="69"/>
        <v>88.888888888888886</v>
      </c>
    </row>
    <row r="149" spans="1:29" hidden="1" outlineLevel="1">
      <c r="A149" s="76"/>
      <c r="B149" s="105" t="s">
        <v>113</v>
      </c>
      <c r="C149" s="106">
        <v>2217</v>
      </c>
      <c r="D149" s="144"/>
      <c r="E149" s="144"/>
      <c r="F149" s="145"/>
      <c r="G149" s="91"/>
      <c r="H149" s="146"/>
      <c r="I149" s="91"/>
      <c r="J149" s="92"/>
      <c r="K149" s="92"/>
      <c r="L149" s="146"/>
      <c r="M149" s="91"/>
      <c r="N149" s="92"/>
      <c r="O149" s="92"/>
      <c r="P149" s="92"/>
      <c r="Q149" s="92"/>
      <c r="R149" s="91"/>
      <c r="S149" s="91"/>
      <c r="T149" s="91"/>
      <c r="U149" s="91"/>
      <c r="V149" s="88">
        <f t="shared" si="62"/>
        <v>0</v>
      </c>
      <c r="W149" s="88" t="e">
        <f t="shared" si="63"/>
        <v>#DIV/0!</v>
      </c>
      <c r="X149" s="88">
        <f t="shared" si="64"/>
        <v>0</v>
      </c>
      <c r="Y149" s="88" t="e">
        <f t="shared" si="65"/>
        <v>#DIV/0!</v>
      </c>
      <c r="Z149" s="88">
        <f t="shared" si="66"/>
        <v>0</v>
      </c>
      <c r="AA149" s="88" t="e">
        <f t="shared" si="67"/>
        <v>#DIV/0!</v>
      </c>
      <c r="AB149" s="88">
        <f t="shared" si="68"/>
        <v>0</v>
      </c>
      <c r="AC149" s="88" t="e">
        <f t="shared" si="69"/>
        <v>#DIV/0!</v>
      </c>
    </row>
    <row r="150" spans="1:29" hidden="1" outlineLevel="1">
      <c r="A150" s="76"/>
      <c r="B150" s="109" t="s">
        <v>114</v>
      </c>
      <c r="C150" s="106">
        <v>2218</v>
      </c>
      <c r="D150" s="144"/>
      <c r="E150" s="144"/>
      <c r="F150" s="145"/>
      <c r="G150" s="91"/>
      <c r="H150" s="146"/>
      <c r="I150" s="91"/>
      <c r="J150" s="92"/>
      <c r="K150" s="92"/>
      <c r="L150" s="146"/>
      <c r="M150" s="91"/>
      <c r="N150" s="92"/>
      <c r="O150" s="92"/>
      <c r="P150" s="92"/>
      <c r="Q150" s="92"/>
      <c r="R150" s="91"/>
      <c r="S150" s="91"/>
      <c r="T150" s="91"/>
      <c r="U150" s="91"/>
      <c r="V150" s="88">
        <f t="shared" si="62"/>
        <v>0</v>
      </c>
      <c r="W150" s="88" t="e">
        <f t="shared" si="63"/>
        <v>#DIV/0!</v>
      </c>
      <c r="X150" s="88">
        <f t="shared" si="64"/>
        <v>0</v>
      </c>
      <c r="Y150" s="88" t="e">
        <f t="shared" si="65"/>
        <v>#DIV/0!</v>
      </c>
      <c r="Z150" s="88">
        <f t="shared" si="66"/>
        <v>0</v>
      </c>
      <c r="AA150" s="88" t="e">
        <f t="shared" si="67"/>
        <v>#DIV/0!</v>
      </c>
      <c r="AB150" s="88">
        <f t="shared" si="68"/>
        <v>0</v>
      </c>
      <c r="AC150" s="88" t="e">
        <f t="shared" si="69"/>
        <v>#DIV/0!</v>
      </c>
    </row>
    <row r="151" spans="1:29" hidden="1" outlineLevel="1">
      <c r="A151" s="76"/>
      <c r="B151" s="97" t="s">
        <v>147</v>
      </c>
      <c r="C151" s="96">
        <v>2221</v>
      </c>
      <c r="D151" s="144">
        <v>197.8</v>
      </c>
      <c r="E151" s="144"/>
      <c r="F151" s="145">
        <v>191.625</v>
      </c>
      <c r="G151" s="91"/>
      <c r="H151" s="146">
        <v>40</v>
      </c>
      <c r="I151" s="91"/>
      <c r="J151" s="92">
        <v>0</v>
      </c>
      <c r="K151" s="92"/>
      <c r="L151" s="146">
        <v>40</v>
      </c>
      <c r="M151" s="91"/>
      <c r="N151" s="92">
        <v>40</v>
      </c>
      <c r="O151" s="92"/>
      <c r="P151" s="92"/>
      <c r="Q151" s="92"/>
      <c r="R151" s="91"/>
      <c r="S151" s="91"/>
      <c r="T151" s="91">
        <v>50</v>
      </c>
      <c r="U151" s="91"/>
      <c r="V151" s="88">
        <f t="shared" si="62"/>
        <v>-151.625</v>
      </c>
      <c r="W151" s="88">
        <f t="shared" si="63"/>
        <v>20.874103065883887</v>
      </c>
      <c r="X151" s="88">
        <f t="shared" si="64"/>
        <v>0</v>
      </c>
      <c r="Y151" s="88">
        <f t="shared" si="65"/>
        <v>100</v>
      </c>
      <c r="Z151" s="88">
        <f t="shared" si="66"/>
        <v>-40</v>
      </c>
      <c r="AA151" s="88">
        <f t="shared" si="67"/>
        <v>0</v>
      </c>
      <c r="AB151" s="88">
        <f t="shared" si="68"/>
        <v>50</v>
      </c>
      <c r="AC151" s="88" t="e">
        <f t="shared" si="69"/>
        <v>#DIV/0!</v>
      </c>
    </row>
    <row r="152" spans="1:29" ht="25.5" hidden="1" outlineLevel="1">
      <c r="A152" s="76"/>
      <c r="B152" s="110" t="s">
        <v>116</v>
      </c>
      <c r="C152" s="96">
        <v>2222</v>
      </c>
      <c r="D152" s="144">
        <v>242.3</v>
      </c>
      <c r="E152" s="144"/>
      <c r="F152" s="145">
        <v>237.1</v>
      </c>
      <c r="G152" s="91"/>
      <c r="H152" s="146">
        <v>105.1</v>
      </c>
      <c r="I152" s="91"/>
      <c r="J152" s="92">
        <v>36.4</v>
      </c>
      <c r="K152" s="92"/>
      <c r="L152" s="146">
        <f>105.1-3.5</f>
        <v>101.6</v>
      </c>
      <c r="M152" s="91"/>
      <c r="N152" s="92">
        <v>65.099999999999994</v>
      </c>
      <c r="O152" s="92"/>
      <c r="P152" s="92"/>
      <c r="Q152" s="92"/>
      <c r="R152" s="91">
        <v>70</v>
      </c>
      <c r="S152" s="91"/>
      <c r="T152" s="91">
        <v>70</v>
      </c>
      <c r="U152" s="91"/>
      <c r="V152" s="88">
        <f t="shared" si="62"/>
        <v>-135.5</v>
      </c>
      <c r="W152" s="88">
        <f t="shared" si="63"/>
        <v>42.851117671868408</v>
      </c>
      <c r="X152" s="88">
        <f t="shared" si="64"/>
        <v>-40</v>
      </c>
      <c r="Y152" s="88">
        <f t="shared" si="65"/>
        <v>61.941008563273073</v>
      </c>
      <c r="Z152" s="88">
        <f t="shared" si="66"/>
        <v>4.9000000000000057</v>
      </c>
      <c r="AA152" s="88">
        <f t="shared" si="67"/>
        <v>107.52688172043013</v>
      </c>
      <c r="AB152" s="88">
        <f t="shared" si="68"/>
        <v>0</v>
      </c>
      <c r="AC152" s="88">
        <f t="shared" si="69"/>
        <v>100</v>
      </c>
    </row>
    <row r="153" spans="1:29" hidden="1" outlineLevel="1">
      <c r="A153" s="76"/>
      <c r="B153" s="110" t="s">
        <v>153</v>
      </c>
      <c r="C153" s="96">
        <v>2224</v>
      </c>
      <c r="D153" s="144"/>
      <c r="E153" s="144"/>
      <c r="F153" s="145"/>
      <c r="G153" s="91"/>
      <c r="H153" s="91"/>
      <c r="I153" s="91"/>
      <c r="J153" s="92"/>
      <c r="K153" s="92"/>
      <c r="L153" s="91"/>
      <c r="M153" s="91"/>
      <c r="N153" s="92"/>
      <c r="O153" s="92"/>
      <c r="P153" s="92"/>
      <c r="Q153" s="92"/>
      <c r="R153" s="91"/>
      <c r="S153" s="91"/>
      <c r="T153" s="91"/>
      <c r="U153" s="91"/>
      <c r="V153" s="88">
        <f t="shared" si="62"/>
        <v>0</v>
      </c>
      <c r="W153" s="88" t="e">
        <f t="shared" si="63"/>
        <v>#DIV/0!</v>
      </c>
      <c r="X153" s="88">
        <f t="shared" si="64"/>
        <v>0</v>
      </c>
      <c r="Y153" s="88" t="e">
        <f t="shared" si="65"/>
        <v>#DIV/0!</v>
      </c>
      <c r="Z153" s="88">
        <f t="shared" si="66"/>
        <v>0</v>
      </c>
      <c r="AA153" s="88" t="e">
        <f t="shared" si="67"/>
        <v>#DIV/0!</v>
      </c>
      <c r="AB153" s="88">
        <f t="shared" si="68"/>
        <v>0</v>
      </c>
      <c r="AC153" s="88" t="e">
        <f t="shared" si="69"/>
        <v>#DIV/0!</v>
      </c>
    </row>
    <row r="154" spans="1:29" ht="25.5" hidden="1" outlineLevel="1">
      <c r="A154" s="76"/>
      <c r="B154" s="126" t="s">
        <v>129</v>
      </c>
      <c r="C154" s="96">
        <v>2721</v>
      </c>
      <c r="D154" s="144"/>
      <c r="E154" s="144"/>
      <c r="F154" s="145"/>
      <c r="G154" s="91"/>
      <c r="H154" s="91"/>
      <c r="I154" s="91"/>
      <c r="J154" s="92"/>
      <c r="K154" s="92"/>
      <c r="L154" s="91"/>
      <c r="M154" s="91"/>
      <c r="N154" s="92"/>
      <c r="O154" s="92"/>
      <c r="P154" s="92"/>
      <c r="Q154" s="92"/>
      <c r="R154" s="91"/>
      <c r="S154" s="91"/>
      <c r="T154" s="91"/>
      <c r="U154" s="91"/>
      <c r="V154" s="88">
        <f t="shared" si="62"/>
        <v>0</v>
      </c>
      <c r="W154" s="88" t="e">
        <f t="shared" si="63"/>
        <v>#DIV/0!</v>
      </c>
      <c r="X154" s="88">
        <f t="shared" si="64"/>
        <v>0</v>
      </c>
      <c r="Y154" s="88" t="e">
        <f t="shared" si="65"/>
        <v>#DIV/0!</v>
      </c>
      <c r="Z154" s="88">
        <f t="shared" si="66"/>
        <v>0</v>
      </c>
      <c r="AA154" s="88" t="e">
        <f t="shared" si="67"/>
        <v>#DIV/0!</v>
      </c>
      <c r="AB154" s="88">
        <f t="shared" si="68"/>
        <v>0</v>
      </c>
      <c r="AC154" s="88" t="e">
        <f t="shared" si="69"/>
        <v>#DIV/0!</v>
      </c>
    </row>
    <row r="155" spans="1:29" hidden="1" outlineLevel="1">
      <c r="A155" s="76"/>
      <c r="B155" s="110" t="s">
        <v>149</v>
      </c>
      <c r="C155" s="96">
        <v>2231</v>
      </c>
      <c r="D155" s="144"/>
      <c r="E155" s="144"/>
      <c r="F155" s="145"/>
      <c r="G155" s="91"/>
      <c r="H155" s="91"/>
      <c r="I155" s="91"/>
      <c r="J155" s="92"/>
      <c r="K155" s="92"/>
      <c r="L155" s="91"/>
      <c r="M155" s="91"/>
      <c r="N155" s="92"/>
      <c r="O155" s="92"/>
      <c r="P155" s="92"/>
      <c r="Q155" s="92"/>
      <c r="R155" s="91"/>
      <c r="S155" s="91"/>
      <c r="T155" s="91"/>
      <c r="U155" s="91"/>
      <c r="V155" s="88"/>
      <c r="W155" s="88"/>
      <c r="X155" s="88"/>
      <c r="Y155" s="88"/>
      <c r="Z155" s="88"/>
      <c r="AA155" s="88"/>
      <c r="AB155" s="88"/>
      <c r="AC155" s="88"/>
    </row>
    <row r="156" spans="1:29" hidden="1" outlineLevel="1">
      <c r="A156" s="76"/>
      <c r="B156" s="110" t="s">
        <v>121</v>
      </c>
      <c r="C156" s="96">
        <v>22311100</v>
      </c>
      <c r="D156" s="144">
        <v>6</v>
      </c>
      <c r="E156" s="144"/>
      <c r="F156" s="145">
        <v>4.5</v>
      </c>
      <c r="G156" s="91"/>
      <c r="H156" s="91">
        <v>6</v>
      </c>
      <c r="I156" s="91"/>
      <c r="J156" s="92"/>
      <c r="K156" s="92"/>
      <c r="L156" s="91">
        <v>6</v>
      </c>
      <c r="M156" s="91"/>
      <c r="N156" s="92"/>
      <c r="O156" s="92"/>
      <c r="P156" s="92"/>
      <c r="Q156" s="92"/>
      <c r="R156" s="91"/>
      <c r="S156" s="91"/>
      <c r="T156" s="91"/>
      <c r="U156" s="91"/>
      <c r="V156" s="88">
        <f t="shared" ref="V156:V169" si="71">L156-F156</f>
        <v>1.5</v>
      </c>
      <c r="W156" s="88">
        <f t="shared" ref="W156:W169" si="72">+L156/F156*100</f>
        <v>133.33333333333331</v>
      </c>
      <c r="X156" s="88">
        <f t="shared" ref="X156:X169" si="73">N156-H156</f>
        <v>-6</v>
      </c>
      <c r="Y156" s="88">
        <f t="shared" ref="Y156:Y169" si="74">+N156/H156*100</f>
        <v>0</v>
      </c>
      <c r="Z156" s="88">
        <f t="shared" ref="Z156:Z169" si="75">R156-N156</f>
        <v>0</v>
      </c>
      <c r="AA156" s="88" t="e">
        <f t="shared" ref="AA156:AA169" si="76">+R156/N156*100</f>
        <v>#DIV/0!</v>
      </c>
      <c r="AB156" s="88">
        <f t="shared" si="68"/>
        <v>0</v>
      </c>
      <c r="AC156" s="88" t="e">
        <f t="shared" si="69"/>
        <v>#DIV/0!</v>
      </c>
    </row>
    <row r="157" spans="1:29" hidden="1" outlineLevel="1">
      <c r="A157" s="76"/>
      <c r="B157" s="110" t="s">
        <v>122</v>
      </c>
      <c r="C157" s="96">
        <v>22311200</v>
      </c>
      <c r="D157" s="144">
        <v>50</v>
      </c>
      <c r="E157" s="144"/>
      <c r="F157" s="145">
        <v>75</v>
      </c>
      <c r="G157" s="91"/>
      <c r="H157" s="146">
        <v>80</v>
      </c>
      <c r="I157" s="91"/>
      <c r="J157" s="92">
        <v>50.2</v>
      </c>
      <c r="K157" s="92"/>
      <c r="L157" s="146">
        <v>80</v>
      </c>
      <c r="M157" s="91"/>
      <c r="N157" s="92">
        <v>90</v>
      </c>
      <c r="O157" s="92"/>
      <c r="P157" s="92"/>
      <c r="Q157" s="92"/>
      <c r="R157" s="91">
        <v>92</v>
      </c>
      <c r="S157" s="91"/>
      <c r="T157" s="91">
        <v>95</v>
      </c>
      <c r="U157" s="91"/>
      <c r="V157" s="88">
        <f t="shared" si="71"/>
        <v>5</v>
      </c>
      <c r="W157" s="88">
        <f t="shared" si="72"/>
        <v>106.66666666666667</v>
      </c>
      <c r="X157" s="88">
        <f t="shared" si="73"/>
        <v>10</v>
      </c>
      <c r="Y157" s="88">
        <f t="shared" si="74"/>
        <v>112.5</v>
      </c>
      <c r="Z157" s="88">
        <f t="shared" si="75"/>
        <v>2</v>
      </c>
      <c r="AA157" s="88">
        <f t="shared" si="76"/>
        <v>102.22222222222221</v>
      </c>
      <c r="AB157" s="88">
        <f t="shared" si="68"/>
        <v>3</v>
      </c>
      <c r="AC157" s="88">
        <f t="shared" si="69"/>
        <v>103.26086956521738</v>
      </c>
    </row>
    <row r="158" spans="1:29" ht="25.5" hidden="1" outlineLevel="1">
      <c r="A158" s="76"/>
      <c r="B158" s="110" t="s">
        <v>123</v>
      </c>
      <c r="C158" s="96">
        <v>22311300</v>
      </c>
      <c r="D158" s="91"/>
      <c r="E158" s="91"/>
      <c r="F158" s="91"/>
      <c r="G158" s="91"/>
      <c r="H158" s="91"/>
      <c r="I158" s="91"/>
      <c r="J158" s="92"/>
      <c r="K158" s="92"/>
      <c r="L158" s="91"/>
      <c r="M158" s="91"/>
      <c r="N158" s="92"/>
      <c r="O158" s="92"/>
      <c r="P158" s="92"/>
      <c r="Q158" s="92"/>
      <c r="R158" s="91"/>
      <c r="S158" s="91"/>
      <c r="T158" s="91"/>
      <c r="U158" s="91"/>
      <c r="V158" s="88">
        <f t="shared" si="71"/>
        <v>0</v>
      </c>
      <c r="W158" s="88" t="e">
        <f t="shared" si="72"/>
        <v>#DIV/0!</v>
      </c>
      <c r="X158" s="88">
        <f t="shared" si="73"/>
        <v>0</v>
      </c>
      <c r="Y158" s="88" t="e">
        <f t="shared" si="74"/>
        <v>#DIV/0!</v>
      </c>
      <c r="Z158" s="88">
        <f t="shared" si="75"/>
        <v>0</v>
      </c>
      <c r="AA158" s="88" t="e">
        <f t="shared" si="76"/>
        <v>#DIV/0!</v>
      </c>
      <c r="AB158" s="88">
        <f t="shared" si="68"/>
        <v>0</v>
      </c>
      <c r="AC158" s="88" t="e">
        <f t="shared" si="69"/>
        <v>#DIV/0!</v>
      </c>
    </row>
    <row r="159" spans="1:29" ht="13.5" hidden="1" customHeight="1" outlineLevel="1">
      <c r="A159" s="76"/>
      <c r="B159" s="110" t="s">
        <v>124</v>
      </c>
      <c r="C159" s="96">
        <v>22311400</v>
      </c>
      <c r="D159" s="91"/>
      <c r="E159" s="91"/>
      <c r="F159" s="91"/>
      <c r="G159" s="91"/>
      <c r="H159" s="91"/>
      <c r="I159" s="91"/>
      <c r="J159" s="92"/>
      <c r="K159" s="92"/>
      <c r="L159" s="91"/>
      <c r="M159" s="91"/>
      <c r="N159" s="92"/>
      <c r="O159" s="92"/>
      <c r="P159" s="92"/>
      <c r="Q159" s="92"/>
      <c r="R159" s="91"/>
      <c r="S159" s="91"/>
      <c r="T159" s="91"/>
      <c r="U159" s="91"/>
      <c r="V159" s="88">
        <f t="shared" si="71"/>
        <v>0</v>
      </c>
      <c r="W159" s="88" t="e">
        <f t="shared" si="72"/>
        <v>#DIV/0!</v>
      </c>
      <c r="X159" s="88">
        <f t="shared" si="73"/>
        <v>0</v>
      </c>
      <c r="Y159" s="88" t="e">
        <f t="shared" si="74"/>
        <v>#DIV/0!</v>
      </c>
      <c r="Z159" s="88">
        <f t="shared" si="75"/>
        <v>0</v>
      </c>
      <c r="AA159" s="88" t="e">
        <f t="shared" si="76"/>
        <v>#DIV/0!</v>
      </c>
      <c r="AB159" s="88">
        <f t="shared" si="68"/>
        <v>0</v>
      </c>
      <c r="AC159" s="88" t="e">
        <f t="shared" si="69"/>
        <v>#DIV/0!</v>
      </c>
    </row>
    <row r="160" spans="1:29" ht="13.5" hidden="1" customHeight="1" outlineLevel="1">
      <c r="A160" s="76"/>
      <c r="B160" s="110" t="s">
        <v>125</v>
      </c>
      <c r="C160" s="96">
        <v>2235</v>
      </c>
      <c r="D160" s="91"/>
      <c r="E160" s="91"/>
      <c r="F160" s="91"/>
      <c r="G160" s="91"/>
      <c r="H160" s="91"/>
      <c r="I160" s="91"/>
      <c r="J160" s="92"/>
      <c r="K160" s="92"/>
      <c r="L160" s="91"/>
      <c r="M160" s="91"/>
      <c r="N160" s="92"/>
      <c r="O160" s="92"/>
      <c r="P160" s="92"/>
      <c r="Q160" s="92"/>
      <c r="R160" s="91"/>
      <c r="S160" s="91"/>
      <c r="T160" s="91"/>
      <c r="U160" s="91"/>
      <c r="V160" s="88">
        <f t="shared" si="71"/>
        <v>0</v>
      </c>
      <c r="W160" s="88" t="e">
        <f t="shared" si="72"/>
        <v>#DIV/0!</v>
      </c>
      <c r="X160" s="88">
        <f t="shared" si="73"/>
        <v>0</v>
      </c>
      <c r="Y160" s="88" t="e">
        <f t="shared" si="74"/>
        <v>#DIV/0!</v>
      </c>
      <c r="Z160" s="88">
        <f t="shared" si="75"/>
        <v>0</v>
      </c>
      <c r="AA160" s="88" t="e">
        <f t="shared" si="76"/>
        <v>#DIV/0!</v>
      </c>
      <c r="AB160" s="88">
        <f t="shared" si="68"/>
        <v>0</v>
      </c>
      <c r="AC160" s="88" t="e">
        <f t="shared" si="69"/>
        <v>#DIV/0!</v>
      </c>
    </row>
    <row r="161" spans="1:29" ht="13.5" hidden="1" customHeight="1" outlineLevel="1">
      <c r="A161" s="76"/>
      <c r="B161" s="97" t="s">
        <v>126</v>
      </c>
      <c r="C161" s="119">
        <v>2511</v>
      </c>
      <c r="D161" s="91"/>
      <c r="E161" s="91"/>
      <c r="F161" s="91"/>
      <c r="G161" s="91"/>
      <c r="H161" s="91"/>
      <c r="I161" s="91"/>
      <c r="J161" s="92"/>
      <c r="K161" s="92"/>
      <c r="L161" s="91"/>
      <c r="M161" s="91"/>
      <c r="N161" s="92"/>
      <c r="O161" s="92"/>
      <c r="P161" s="92"/>
      <c r="Q161" s="92"/>
      <c r="R161" s="91"/>
      <c r="S161" s="91"/>
      <c r="T161" s="91"/>
      <c r="U161" s="91"/>
      <c r="V161" s="88">
        <f t="shared" si="71"/>
        <v>0</v>
      </c>
      <c r="W161" s="88" t="e">
        <f t="shared" si="72"/>
        <v>#DIV/0!</v>
      </c>
      <c r="X161" s="88">
        <f t="shared" si="73"/>
        <v>0</v>
      </c>
      <c r="Y161" s="88" t="e">
        <f t="shared" si="74"/>
        <v>#DIV/0!</v>
      </c>
      <c r="Z161" s="88">
        <f t="shared" si="75"/>
        <v>0</v>
      </c>
      <c r="AA161" s="88" t="e">
        <f t="shared" si="76"/>
        <v>#DIV/0!</v>
      </c>
      <c r="AB161" s="88">
        <f t="shared" si="68"/>
        <v>0</v>
      </c>
      <c r="AC161" s="88" t="e">
        <f t="shared" si="69"/>
        <v>#DIV/0!</v>
      </c>
    </row>
    <row r="162" spans="1:29" ht="13.5" hidden="1" customHeight="1" outlineLevel="1">
      <c r="A162" s="76"/>
      <c r="B162" s="97" t="s">
        <v>127</v>
      </c>
      <c r="C162" s="119">
        <v>2512</v>
      </c>
      <c r="D162" s="91"/>
      <c r="E162" s="91"/>
      <c r="F162" s="91"/>
      <c r="G162" s="91"/>
      <c r="H162" s="91"/>
      <c r="I162" s="91"/>
      <c r="J162" s="92"/>
      <c r="K162" s="92"/>
      <c r="L162" s="91"/>
      <c r="M162" s="91"/>
      <c r="N162" s="92"/>
      <c r="O162" s="92"/>
      <c r="P162" s="92"/>
      <c r="Q162" s="92"/>
      <c r="R162" s="91"/>
      <c r="S162" s="91"/>
      <c r="T162" s="91"/>
      <c r="U162" s="91"/>
      <c r="V162" s="88">
        <f t="shared" si="71"/>
        <v>0</v>
      </c>
      <c r="W162" s="88" t="e">
        <f t="shared" si="72"/>
        <v>#DIV/0!</v>
      </c>
      <c r="X162" s="88">
        <f t="shared" si="73"/>
        <v>0</v>
      </c>
      <c r="Y162" s="88" t="e">
        <f t="shared" si="74"/>
        <v>#DIV/0!</v>
      </c>
      <c r="Z162" s="88">
        <f t="shared" si="75"/>
        <v>0</v>
      </c>
      <c r="AA162" s="88" t="e">
        <f t="shared" si="76"/>
        <v>#DIV/0!</v>
      </c>
      <c r="AB162" s="88">
        <f t="shared" si="68"/>
        <v>0</v>
      </c>
      <c r="AC162" s="88" t="e">
        <f t="shared" si="69"/>
        <v>#DIV/0!</v>
      </c>
    </row>
    <row r="163" spans="1:29" ht="13.5" hidden="1" customHeight="1" outlineLevel="1">
      <c r="A163" s="76"/>
      <c r="B163" s="97" t="s">
        <v>154</v>
      </c>
      <c r="C163" s="119">
        <v>2521</v>
      </c>
      <c r="D163" s="91"/>
      <c r="E163" s="91"/>
      <c r="F163" s="91"/>
      <c r="G163" s="91"/>
      <c r="H163" s="91"/>
      <c r="I163" s="91"/>
      <c r="J163" s="92"/>
      <c r="K163" s="92"/>
      <c r="L163" s="91"/>
      <c r="M163" s="91"/>
      <c r="N163" s="92"/>
      <c r="O163" s="92"/>
      <c r="P163" s="92"/>
      <c r="Q163" s="92"/>
      <c r="R163" s="91"/>
      <c r="S163" s="91"/>
      <c r="T163" s="91"/>
      <c r="U163" s="91"/>
      <c r="V163" s="88">
        <f t="shared" si="71"/>
        <v>0</v>
      </c>
      <c r="W163" s="88" t="e">
        <f t="shared" si="72"/>
        <v>#DIV/0!</v>
      </c>
      <c r="X163" s="88">
        <f t="shared" si="73"/>
        <v>0</v>
      </c>
      <c r="Y163" s="88" t="e">
        <f t="shared" si="74"/>
        <v>#DIV/0!</v>
      </c>
      <c r="Z163" s="88">
        <f t="shared" si="75"/>
        <v>0</v>
      </c>
      <c r="AA163" s="88" t="e">
        <f t="shared" si="76"/>
        <v>#DIV/0!</v>
      </c>
      <c r="AB163" s="88">
        <f t="shared" si="68"/>
        <v>0</v>
      </c>
      <c r="AC163" s="88" t="e">
        <f t="shared" si="69"/>
        <v>#DIV/0!</v>
      </c>
    </row>
    <row r="164" spans="1:29" ht="13.5" hidden="1" customHeight="1" outlineLevel="1">
      <c r="A164" s="76"/>
      <c r="B164" s="122" t="s">
        <v>129</v>
      </c>
      <c r="C164" s="96">
        <v>2721</v>
      </c>
      <c r="D164" s="91"/>
      <c r="E164" s="91"/>
      <c r="F164" s="91"/>
      <c r="G164" s="91"/>
      <c r="H164" s="91"/>
      <c r="I164" s="91"/>
      <c r="J164" s="92"/>
      <c r="K164" s="92"/>
      <c r="L164" s="91"/>
      <c r="M164" s="91"/>
      <c r="N164" s="92"/>
      <c r="O164" s="92"/>
      <c r="P164" s="92"/>
      <c r="Q164" s="92"/>
      <c r="R164" s="91"/>
      <c r="S164" s="91"/>
      <c r="T164" s="91"/>
      <c r="U164" s="91"/>
      <c r="V164" s="88">
        <f t="shared" si="71"/>
        <v>0</v>
      </c>
      <c r="W164" s="88" t="e">
        <f t="shared" si="72"/>
        <v>#DIV/0!</v>
      </c>
      <c r="X164" s="88">
        <f t="shared" si="73"/>
        <v>0</v>
      </c>
      <c r="Y164" s="88" t="e">
        <f t="shared" si="74"/>
        <v>#DIV/0!</v>
      </c>
      <c r="Z164" s="88">
        <f t="shared" si="75"/>
        <v>0</v>
      </c>
      <c r="AA164" s="88" t="e">
        <f t="shared" si="76"/>
        <v>#DIV/0!</v>
      </c>
      <c r="AB164" s="88">
        <f t="shared" si="68"/>
        <v>0</v>
      </c>
      <c r="AC164" s="88" t="e">
        <f t="shared" si="69"/>
        <v>#DIV/0!</v>
      </c>
    </row>
    <row r="165" spans="1:29" ht="13.5" hidden="1" customHeight="1" outlineLevel="1">
      <c r="A165" s="76"/>
      <c r="B165" s="127" t="s">
        <v>133</v>
      </c>
      <c r="C165" s="119">
        <v>2824</v>
      </c>
      <c r="D165" s="91"/>
      <c r="E165" s="91"/>
      <c r="F165" s="91"/>
      <c r="G165" s="91"/>
      <c r="H165" s="91"/>
      <c r="I165" s="91"/>
      <c r="J165" s="92"/>
      <c r="K165" s="92"/>
      <c r="L165" s="91"/>
      <c r="M165" s="91"/>
      <c r="N165" s="92"/>
      <c r="O165" s="92"/>
      <c r="P165" s="92"/>
      <c r="Q165" s="92"/>
      <c r="R165" s="91"/>
      <c r="S165" s="91"/>
      <c r="T165" s="91"/>
      <c r="U165" s="91"/>
      <c r="V165" s="88">
        <f t="shared" si="71"/>
        <v>0</v>
      </c>
      <c r="W165" s="88" t="e">
        <f t="shared" si="72"/>
        <v>#DIV/0!</v>
      </c>
      <c r="X165" s="88">
        <f t="shared" si="73"/>
        <v>0</v>
      </c>
      <c r="Y165" s="88" t="e">
        <f t="shared" si="74"/>
        <v>#DIV/0!</v>
      </c>
      <c r="Z165" s="88">
        <f t="shared" si="75"/>
        <v>0</v>
      </c>
      <c r="AA165" s="88" t="e">
        <f t="shared" si="76"/>
        <v>#DIV/0!</v>
      </c>
      <c r="AB165" s="88">
        <f t="shared" si="68"/>
        <v>0</v>
      </c>
      <c r="AC165" s="88" t="e">
        <f t="shared" si="69"/>
        <v>#DIV/0!</v>
      </c>
    </row>
    <row r="166" spans="1:29" hidden="1" outlineLevel="1">
      <c r="A166" s="76"/>
      <c r="B166" s="128" t="s">
        <v>134</v>
      </c>
      <c r="C166" s="90"/>
      <c r="D166" s="130">
        <f>SUM(D167:D169)</f>
        <v>1086.5999999999999</v>
      </c>
      <c r="E166" s="130">
        <f>SUM(E167:E169)</f>
        <v>0</v>
      </c>
      <c r="F166" s="130">
        <f t="shared" ref="F166:U166" si="77">SUM(F167:F169)</f>
        <v>1001.2</v>
      </c>
      <c r="G166" s="130">
        <f t="shared" si="77"/>
        <v>0</v>
      </c>
      <c r="H166" s="130">
        <f t="shared" si="77"/>
        <v>370</v>
      </c>
      <c r="I166" s="130">
        <f t="shared" si="77"/>
        <v>0</v>
      </c>
      <c r="J166" s="129">
        <f t="shared" si="77"/>
        <v>359.9</v>
      </c>
      <c r="K166" s="129">
        <f t="shared" si="77"/>
        <v>0</v>
      </c>
      <c r="L166" s="130">
        <f>SUM(L167:L169)</f>
        <v>359.9</v>
      </c>
      <c r="M166" s="130">
        <f t="shared" si="77"/>
        <v>0</v>
      </c>
      <c r="N166" s="130">
        <f t="shared" si="77"/>
        <v>300</v>
      </c>
      <c r="O166" s="130">
        <f t="shared" si="77"/>
        <v>0</v>
      </c>
      <c r="P166" s="130">
        <f t="shared" si="77"/>
        <v>0</v>
      </c>
      <c r="Q166" s="130">
        <f t="shared" si="77"/>
        <v>0</v>
      </c>
      <c r="R166" s="130">
        <f t="shared" si="77"/>
        <v>0</v>
      </c>
      <c r="S166" s="130">
        <f t="shared" si="77"/>
        <v>0</v>
      </c>
      <c r="T166" s="130">
        <f t="shared" si="77"/>
        <v>60</v>
      </c>
      <c r="U166" s="130">
        <f t="shared" si="77"/>
        <v>0</v>
      </c>
      <c r="V166" s="88">
        <f t="shared" si="71"/>
        <v>-641.30000000000007</v>
      </c>
      <c r="W166" s="88">
        <f t="shared" si="72"/>
        <v>35.946863763483819</v>
      </c>
      <c r="X166" s="88">
        <f t="shared" si="73"/>
        <v>-70</v>
      </c>
      <c r="Y166" s="88">
        <f t="shared" si="74"/>
        <v>81.081081081081081</v>
      </c>
      <c r="Z166" s="88">
        <f t="shared" si="75"/>
        <v>-300</v>
      </c>
      <c r="AA166" s="88">
        <f t="shared" si="76"/>
        <v>0</v>
      </c>
      <c r="AB166" s="88">
        <f t="shared" si="68"/>
        <v>60</v>
      </c>
      <c r="AC166" s="88" t="e">
        <f t="shared" si="69"/>
        <v>#DIV/0!</v>
      </c>
    </row>
    <row r="167" spans="1:29" hidden="1" outlineLevel="1">
      <c r="A167" s="76"/>
      <c r="B167" s="89" t="s">
        <v>135</v>
      </c>
      <c r="C167" s="90">
        <v>3111</v>
      </c>
      <c r="D167" s="91">
        <v>959.6</v>
      </c>
      <c r="E167" s="91"/>
      <c r="F167" s="157">
        <v>806.4</v>
      </c>
      <c r="G167" s="91"/>
      <c r="H167" s="91"/>
      <c r="I167" s="91"/>
      <c r="J167" s="92"/>
      <c r="K167" s="92"/>
      <c r="L167" s="91"/>
      <c r="M167" s="91"/>
      <c r="N167" s="92"/>
      <c r="O167" s="92"/>
      <c r="P167" s="92"/>
      <c r="Q167" s="92"/>
      <c r="R167" s="91"/>
      <c r="S167" s="91"/>
      <c r="T167" s="91"/>
      <c r="U167" s="91"/>
      <c r="V167" s="88">
        <f t="shared" si="71"/>
        <v>-806.4</v>
      </c>
      <c r="W167" s="88">
        <f t="shared" si="72"/>
        <v>0</v>
      </c>
      <c r="X167" s="88">
        <f t="shared" si="73"/>
        <v>0</v>
      </c>
      <c r="Y167" s="88" t="e">
        <f t="shared" si="74"/>
        <v>#DIV/0!</v>
      </c>
      <c r="Z167" s="88">
        <f t="shared" si="75"/>
        <v>0</v>
      </c>
      <c r="AA167" s="88" t="e">
        <f t="shared" si="76"/>
        <v>#DIV/0!</v>
      </c>
      <c r="AB167" s="88">
        <f t="shared" si="68"/>
        <v>0</v>
      </c>
      <c r="AC167" s="88" t="e">
        <f t="shared" si="69"/>
        <v>#DIV/0!</v>
      </c>
    </row>
    <row r="168" spans="1:29" hidden="1" outlineLevel="1">
      <c r="A168" s="76"/>
      <c r="B168" s="89" t="s">
        <v>136</v>
      </c>
      <c r="C168" s="90">
        <v>3112</v>
      </c>
      <c r="D168" s="146">
        <v>127</v>
      </c>
      <c r="E168" s="91"/>
      <c r="F168" s="157">
        <v>194.8</v>
      </c>
      <c r="G168" s="91"/>
      <c r="H168" s="91">
        <v>370</v>
      </c>
      <c r="I168" s="91"/>
      <c r="J168" s="92">
        <v>359.9</v>
      </c>
      <c r="K168" s="92"/>
      <c r="L168" s="91">
        <f>370-10.1</f>
        <v>359.9</v>
      </c>
      <c r="M168" s="91"/>
      <c r="N168" s="92">
        <v>300</v>
      </c>
      <c r="O168" s="92"/>
      <c r="P168" s="92"/>
      <c r="Q168" s="92"/>
      <c r="R168" s="91"/>
      <c r="S168" s="91"/>
      <c r="T168" s="91">
        <v>60</v>
      </c>
      <c r="U168" s="91"/>
      <c r="V168" s="88">
        <f t="shared" si="71"/>
        <v>165.09999999999997</v>
      </c>
      <c r="W168" s="88">
        <f t="shared" si="72"/>
        <v>184.75359342915809</v>
      </c>
      <c r="X168" s="88">
        <f t="shared" si="73"/>
        <v>-70</v>
      </c>
      <c r="Y168" s="88">
        <f t="shared" si="74"/>
        <v>81.081081081081081</v>
      </c>
      <c r="Z168" s="88">
        <f t="shared" si="75"/>
        <v>-300</v>
      </c>
      <c r="AA168" s="88">
        <f t="shared" si="76"/>
        <v>0</v>
      </c>
      <c r="AB168" s="88">
        <f t="shared" si="68"/>
        <v>60</v>
      </c>
      <c r="AC168" s="88" t="e">
        <f t="shared" si="69"/>
        <v>#DIV/0!</v>
      </c>
    </row>
    <row r="169" spans="1:29" hidden="1" outlineLevel="1">
      <c r="A169" s="76"/>
      <c r="B169" s="89" t="s">
        <v>151</v>
      </c>
      <c r="C169" s="90">
        <v>3113</v>
      </c>
      <c r="D169" s="91"/>
      <c r="E169" s="91"/>
      <c r="F169" s="91"/>
      <c r="G169" s="91"/>
      <c r="H169" s="91"/>
      <c r="I169" s="91"/>
      <c r="J169" s="92"/>
      <c r="K169" s="92"/>
      <c r="L169" s="91"/>
      <c r="M169" s="91"/>
      <c r="N169" s="92"/>
      <c r="O169" s="92"/>
      <c r="P169" s="92"/>
      <c r="Q169" s="92"/>
      <c r="R169" s="91"/>
      <c r="S169" s="91"/>
      <c r="T169" s="91"/>
      <c r="U169" s="91"/>
      <c r="V169" s="88">
        <f t="shared" si="71"/>
        <v>0</v>
      </c>
      <c r="W169" s="88" t="e">
        <f t="shared" si="72"/>
        <v>#DIV/0!</v>
      </c>
      <c r="X169" s="88">
        <f t="shared" si="73"/>
        <v>0</v>
      </c>
      <c r="Y169" s="88" t="e">
        <f t="shared" si="74"/>
        <v>#DIV/0!</v>
      </c>
      <c r="Z169" s="88">
        <f t="shared" si="75"/>
        <v>0</v>
      </c>
      <c r="AA169" s="88" t="e">
        <f t="shared" si="76"/>
        <v>#DIV/0!</v>
      </c>
      <c r="AB169" s="88">
        <f t="shared" si="68"/>
        <v>0</v>
      </c>
      <c r="AC169" s="88" t="e">
        <f t="shared" si="69"/>
        <v>#DIV/0!</v>
      </c>
    </row>
    <row r="170" spans="1:29" hidden="1" outlineLevel="1">
      <c r="A170" s="76"/>
      <c r="B170" s="158"/>
      <c r="C170" s="159"/>
      <c r="D170" s="140"/>
      <c r="E170" s="140"/>
      <c r="F170" s="140"/>
      <c r="G170" s="140"/>
      <c r="H170" s="140"/>
      <c r="I170" s="140"/>
      <c r="J170" s="141"/>
      <c r="K170" s="141"/>
      <c r="L170" s="140"/>
      <c r="M170" s="140"/>
      <c r="N170" s="141"/>
      <c r="O170" s="141"/>
      <c r="P170" s="141"/>
      <c r="Q170" s="141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</row>
    <row r="171" spans="1:29" ht="25.5" hidden="1" outlineLevel="1">
      <c r="A171" s="76">
        <v>4</v>
      </c>
      <c r="B171" s="138" t="s">
        <v>157</v>
      </c>
      <c r="C171" s="139">
        <v>70163</v>
      </c>
      <c r="D171" s="140"/>
      <c r="E171" s="140"/>
      <c r="F171" s="140"/>
      <c r="G171" s="140"/>
      <c r="H171" s="140"/>
      <c r="I171" s="140"/>
      <c r="J171" s="141"/>
      <c r="K171" s="141"/>
      <c r="L171" s="140"/>
      <c r="M171" s="140"/>
      <c r="N171" s="141"/>
      <c r="O171" s="141"/>
      <c r="P171" s="141"/>
      <c r="Q171" s="141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</row>
    <row r="172" spans="1:29" hidden="1" outlineLevel="1">
      <c r="A172" s="76"/>
      <c r="B172" s="142" t="s">
        <v>142</v>
      </c>
      <c r="C172" s="143"/>
      <c r="D172" s="86">
        <f>SUM(D173:D179,D184:D203)-D191</f>
        <v>3437.1</v>
      </c>
      <c r="E172" s="85">
        <f>SUM(E173:E179,E184:E203)-E191</f>
        <v>10850.2</v>
      </c>
      <c r="F172" s="85">
        <f t="shared" ref="F172:K172" si="78">SUM(F173:F179,F184:F203)-F191</f>
        <v>4776.5990000000002</v>
      </c>
      <c r="G172" s="85">
        <f t="shared" si="78"/>
        <v>10390.468000000003</v>
      </c>
      <c r="H172" s="86">
        <f t="shared" si="78"/>
        <v>6685.7</v>
      </c>
      <c r="I172" s="86">
        <f t="shared" si="78"/>
        <v>19204.499999999996</v>
      </c>
      <c r="J172" s="85">
        <f t="shared" si="78"/>
        <v>2445.3000000000002</v>
      </c>
      <c r="K172" s="85">
        <f t="shared" si="78"/>
        <v>3473.7599999999998</v>
      </c>
      <c r="L172" s="86">
        <f>SUM(L173:L179,L184:L203)-L191</f>
        <v>6685.7</v>
      </c>
      <c r="M172" s="86">
        <f t="shared" ref="M172:U172" si="79">SUM(M173:M179,M184:M203)-M191</f>
        <v>9809.4000000000015</v>
      </c>
      <c r="N172" s="85">
        <f t="shared" si="79"/>
        <v>6710</v>
      </c>
      <c r="O172" s="85">
        <f t="shared" si="79"/>
        <v>15416.599999999999</v>
      </c>
      <c r="P172" s="85">
        <f>SUM(P173:P179,P184:P203)-P191</f>
        <v>0</v>
      </c>
      <c r="Q172" s="85">
        <f>SUM(Q173:Q179,Q184:Q203)-Q191</f>
        <v>0</v>
      </c>
      <c r="R172" s="86">
        <f t="shared" si="79"/>
        <v>6710</v>
      </c>
      <c r="S172" s="86">
        <f t="shared" si="79"/>
        <v>15500</v>
      </c>
      <c r="T172" s="86">
        <f t="shared" si="79"/>
        <v>6710</v>
      </c>
      <c r="U172" s="86">
        <f t="shared" si="79"/>
        <v>15999.999999999998</v>
      </c>
      <c r="V172" s="87">
        <f t="shared" ref="V172:V190" si="80">L172-F172</f>
        <v>1909.1009999999997</v>
      </c>
      <c r="W172" s="87">
        <f t="shared" ref="W172:W190" si="81">+L172/F172*100</f>
        <v>139.96778879700807</v>
      </c>
      <c r="X172" s="87">
        <f t="shared" ref="X172:X190" si="82">N172-H172</f>
        <v>24.300000000000182</v>
      </c>
      <c r="Y172" s="87">
        <f t="shared" ref="Y172:Y190" si="83">+N172/H172*100</f>
        <v>100.36346231509042</v>
      </c>
      <c r="Z172" s="87">
        <f t="shared" ref="Z172:Z190" si="84">R172-N172</f>
        <v>0</v>
      </c>
      <c r="AA172" s="87">
        <f t="shared" ref="AA172:AA190" si="85">+R172/N172*100</f>
        <v>100</v>
      </c>
      <c r="AB172" s="87">
        <f>T172-R172</f>
        <v>0</v>
      </c>
      <c r="AC172" s="87">
        <f>+T172/R172*100</f>
        <v>100</v>
      </c>
    </row>
    <row r="173" spans="1:29" hidden="1" outlineLevel="1">
      <c r="A173" s="76"/>
      <c r="B173" s="89" t="s">
        <v>102</v>
      </c>
      <c r="C173" s="90">
        <v>2111</v>
      </c>
      <c r="D173" s="144">
        <v>2994.4</v>
      </c>
      <c r="E173" s="145">
        <v>5522.2</v>
      </c>
      <c r="F173" s="145">
        <v>3957.5990000000002</v>
      </c>
      <c r="G173" s="145">
        <v>7108.8419999999996</v>
      </c>
      <c r="H173" s="91">
        <v>5923.5</v>
      </c>
      <c r="I173" s="91">
        <v>9827.7999999999993</v>
      </c>
      <c r="J173" s="92">
        <v>2173.4</v>
      </c>
      <c r="K173" s="92">
        <v>2759.2</v>
      </c>
      <c r="L173" s="91">
        <v>5923.5</v>
      </c>
      <c r="M173" s="91">
        <v>7068.6</v>
      </c>
      <c r="N173" s="92">
        <v>5944.6</v>
      </c>
      <c r="O173" s="92">
        <v>9719.6</v>
      </c>
      <c r="P173" s="92"/>
      <c r="Q173" s="92"/>
      <c r="R173" s="91">
        <v>5944.6</v>
      </c>
      <c r="S173" s="91">
        <v>9719.6</v>
      </c>
      <c r="T173" s="91">
        <v>5944.6</v>
      </c>
      <c r="U173" s="91">
        <v>9719.6</v>
      </c>
      <c r="V173" s="88">
        <f t="shared" si="80"/>
        <v>1965.9009999999998</v>
      </c>
      <c r="W173" s="88">
        <f t="shared" si="81"/>
        <v>149.67408269508863</v>
      </c>
      <c r="X173" s="88">
        <f t="shared" si="82"/>
        <v>21.100000000000364</v>
      </c>
      <c r="Y173" s="88">
        <f t="shared" si="83"/>
        <v>100.35620832278214</v>
      </c>
      <c r="Z173" s="88">
        <f t="shared" si="84"/>
        <v>0</v>
      </c>
      <c r="AA173" s="88">
        <f t="shared" si="85"/>
        <v>100</v>
      </c>
      <c r="AB173" s="88">
        <f t="shared" ref="AB173:AB206" si="86">T173-R173</f>
        <v>0</v>
      </c>
      <c r="AC173" s="88">
        <f t="shared" ref="AC173:AC206" si="87">+T173/R173*100</f>
        <v>100</v>
      </c>
    </row>
    <row r="174" spans="1:29" hidden="1" outlineLevel="1">
      <c r="A174" s="76"/>
      <c r="B174" s="89" t="s">
        <v>143</v>
      </c>
      <c r="C174" s="90">
        <v>2121</v>
      </c>
      <c r="D174" s="144">
        <v>442.7</v>
      </c>
      <c r="E174" s="145">
        <v>952.6</v>
      </c>
      <c r="F174" s="145">
        <v>541.9</v>
      </c>
      <c r="G174" s="145">
        <v>1193.231</v>
      </c>
      <c r="H174" s="146">
        <v>762.2</v>
      </c>
      <c r="I174" s="146">
        <v>1473.6</v>
      </c>
      <c r="J174" s="92">
        <v>271.89999999999998</v>
      </c>
      <c r="K174" s="92">
        <v>464.1</v>
      </c>
      <c r="L174" s="146">
        <v>762.2</v>
      </c>
      <c r="M174" s="146">
        <v>1009.5</v>
      </c>
      <c r="N174" s="92">
        <v>765.4</v>
      </c>
      <c r="O174" s="92">
        <v>1462.4</v>
      </c>
      <c r="P174" s="92"/>
      <c r="Q174" s="92"/>
      <c r="R174" s="91">
        <v>765.4</v>
      </c>
      <c r="S174" s="91">
        <v>1462.4</v>
      </c>
      <c r="T174" s="91">
        <v>765.4</v>
      </c>
      <c r="U174" s="91">
        <v>1462.4</v>
      </c>
      <c r="V174" s="88">
        <f t="shared" si="80"/>
        <v>220.30000000000007</v>
      </c>
      <c r="W174" s="88">
        <f t="shared" si="81"/>
        <v>140.6532570584979</v>
      </c>
      <c r="X174" s="88">
        <f t="shared" si="82"/>
        <v>3.1999999999999318</v>
      </c>
      <c r="Y174" s="88">
        <f t="shared" si="83"/>
        <v>100.41983731304119</v>
      </c>
      <c r="Z174" s="88">
        <f t="shared" si="84"/>
        <v>0</v>
      </c>
      <c r="AA174" s="88">
        <f t="shared" si="85"/>
        <v>100</v>
      </c>
      <c r="AB174" s="88">
        <f t="shared" si="86"/>
        <v>0</v>
      </c>
      <c r="AC174" s="88">
        <f t="shared" si="87"/>
        <v>100</v>
      </c>
    </row>
    <row r="175" spans="1:29" hidden="1" outlineLevel="1">
      <c r="A175" s="76"/>
      <c r="B175" s="147" t="s">
        <v>104</v>
      </c>
      <c r="C175" s="90">
        <v>2211</v>
      </c>
      <c r="D175" s="91"/>
      <c r="E175" s="145"/>
      <c r="F175" s="156"/>
      <c r="G175" s="145"/>
      <c r="H175" s="91"/>
      <c r="I175" s="146">
        <v>50</v>
      </c>
      <c r="J175" s="92"/>
      <c r="K175" s="92"/>
      <c r="L175" s="91"/>
      <c r="M175" s="146"/>
      <c r="N175" s="92"/>
      <c r="O175" s="92">
        <v>50</v>
      </c>
      <c r="P175" s="92"/>
      <c r="Q175" s="92"/>
      <c r="R175" s="91"/>
      <c r="S175" s="91"/>
      <c r="T175" s="91"/>
      <c r="U175" s="91">
        <v>50</v>
      </c>
      <c r="V175" s="88">
        <f t="shared" si="80"/>
        <v>0</v>
      </c>
      <c r="W175" s="88" t="e">
        <f t="shared" si="81"/>
        <v>#DIV/0!</v>
      </c>
      <c r="X175" s="88">
        <f t="shared" si="82"/>
        <v>0</v>
      </c>
      <c r="Y175" s="88" t="e">
        <f t="shared" si="83"/>
        <v>#DIV/0!</v>
      </c>
      <c r="Z175" s="88">
        <f t="shared" si="84"/>
        <v>0</v>
      </c>
      <c r="AA175" s="88" t="e">
        <f t="shared" si="85"/>
        <v>#DIV/0!</v>
      </c>
      <c r="AB175" s="88">
        <f t="shared" si="86"/>
        <v>0</v>
      </c>
      <c r="AC175" s="88" t="e">
        <f t="shared" si="87"/>
        <v>#DIV/0!</v>
      </c>
    </row>
    <row r="176" spans="1:29" hidden="1" outlineLevel="1">
      <c r="A176" s="76"/>
      <c r="B176" s="95" t="s">
        <v>105</v>
      </c>
      <c r="C176" s="96">
        <v>2212</v>
      </c>
      <c r="D176" s="91"/>
      <c r="E176" s="145">
        <v>24.6</v>
      </c>
      <c r="F176" s="156"/>
      <c r="G176" s="145">
        <v>24.6</v>
      </c>
      <c r="H176" s="91"/>
      <c r="I176" s="146">
        <v>25.3</v>
      </c>
      <c r="J176" s="92"/>
      <c r="K176" s="92">
        <v>10.6</v>
      </c>
      <c r="L176" s="91"/>
      <c r="M176" s="146">
        <v>14.7</v>
      </c>
      <c r="N176" s="92"/>
      <c r="O176" s="92">
        <v>25.3</v>
      </c>
      <c r="P176" s="92"/>
      <c r="Q176" s="92"/>
      <c r="R176" s="91"/>
      <c r="S176" s="91">
        <v>25.3</v>
      </c>
      <c r="T176" s="91"/>
      <c r="U176" s="91">
        <v>25.3</v>
      </c>
      <c r="V176" s="88">
        <f t="shared" si="80"/>
        <v>0</v>
      </c>
      <c r="W176" s="88" t="e">
        <f t="shared" si="81"/>
        <v>#DIV/0!</v>
      </c>
      <c r="X176" s="88">
        <f t="shared" si="82"/>
        <v>0</v>
      </c>
      <c r="Y176" s="88" t="e">
        <f t="shared" si="83"/>
        <v>#DIV/0!</v>
      </c>
      <c r="Z176" s="88">
        <f t="shared" si="84"/>
        <v>0</v>
      </c>
      <c r="AA176" s="88" t="e">
        <f t="shared" si="85"/>
        <v>#DIV/0!</v>
      </c>
      <c r="AB176" s="88">
        <f t="shared" si="86"/>
        <v>0</v>
      </c>
      <c r="AC176" s="88" t="e">
        <f t="shared" si="87"/>
        <v>#DIV/0!</v>
      </c>
    </row>
    <row r="177" spans="1:29" hidden="1" outlineLevel="1">
      <c r="A177" s="76"/>
      <c r="B177" s="97" t="s">
        <v>106</v>
      </c>
      <c r="C177" s="96">
        <v>2213</v>
      </c>
      <c r="D177" s="91"/>
      <c r="E177" s="145"/>
      <c r="F177" s="156"/>
      <c r="G177" s="145"/>
      <c r="H177" s="91"/>
      <c r="I177" s="146"/>
      <c r="J177" s="92"/>
      <c r="K177" s="92"/>
      <c r="L177" s="91"/>
      <c r="M177" s="146"/>
      <c r="N177" s="92"/>
      <c r="O177" s="92"/>
      <c r="P177" s="92"/>
      <c r="Q177" s="92"/>
      <c r="R177" s="91"/>
      <c r="S177" s="91"/>
      <c r="T177" s="91"/>
      <c r="U177" s="91"/>
      <c r="V177" s="88">
        <f t="shared" si="80"/>
        <v>0</v>
      </c>
      <c r="W177" s="88" t="e">
        <f t="shared" si="81"/>
        <v>#DIV/0!</v>
      </c>
      <c r="X177" s="88">
        <f t="shared" si="82"/>
        <v>0</v>
      </c>
      <c r="Y177" s="88" t="e">
        <f t="shared" si="83"/>
        <v>#DIV/0!</v>
      </c>
      <c r="Z177" s="88">
        <f t="shared" si="84"/>
        <v>0</v>
      </c>
      <c r="AA177" s="88" t="e">
        <f t="shared" si="85"/>
        <v>#DIV/0!</v>
      </c>
      <c r="AB177" s="88">
        <f t="shared" si="86"/>
        <v>0</v>
      </c>
      <c r="AC177" s="88" t="e">
        <f t="shared" si="87"/>
        <v>#DIV/0!</v>
      </c>
    </row>
    <row r="178" spans="1:29" hidden="1" outlineLevel="1">
      <c r="A178" s="76"/>
      <c r="B178" s="97" t="s">
        <v>107</v>
      </c>
      <c r="C178" s="96">
        <v>2214</v>
      </c>
      <c r="D178" s="91"/>
      <c r="E178" s="145">
        <v>84.6</v>
      </c>
      <c r="F178" s="156"/>
      <c r="G178" s="145">
        <v>146.9</v>
      </c>
      <c r="H178" s="91"/>
      <c r="I178" s="146">
        <v>101</v>
      </c>
      <c r="J178" s="92"/>
      <c r="K178" s="92">
        <v>39.96</v>
      </c>
      <c r="L178" s="91"/>
      <c r="M178" s="146">
        <v>61</v>
      </c>
      <c r="N178" s="92"/>
      <c r="O178" s="92">
        <v>107.4</v>
      </c>
      <c r="P178" s="92"/>
      <c r="Q178" s="92"/>
      <c r="R178" s="91"/>
      <c r="S178" s="91">
        <v>110</v>
      </c>
      <c r="T178" s="91"/>
      <c r="U178" s="91">
        <v>120</v>
      </c>
      <c r="V178" s="88">
        <f t="shared" si="80"/>
        <v>0</v>
      </c>
      <c r="W178" s="88" t="e">
        <f t="shared" si="81"/>
        <v>#DIV/0!</v>
      </c>
      <c r="X178" s="88">
        <f t="shared" si="82"/>
        <v>0</v>
      </c>
      <c r="Y178" s="88" t="e">
        <f t="shared" si="83"/>
        <v>#DIV/0!</v>
      </c>
      <c r="Z178" s="88">
        <f t="shared" si="84"/>
        <v>0</v>
      </c>
      <c r="AA178" s="88" t="e">
        <f t="shared" si="85"/>
        <v>#DIV/0!</v>
      </c>
      <c r="AB178" s="88">
        <f t="shared" si="86"/>
        <v>0</v>
      </c>
      <c r="AC178" s="88" t="e">
        <f t="shared" si="87"/>
        <v>#DIV/0!</v>
      </c>
    </row>
    <row r="179" spans="1:29" hidden="1" outlineLevel="1">
      <c r="A179" s="76"/>
      <c r="B179" s="149" t="s">
        <v>108</v>
      </c>
      <c r="C179" s="99">
        <v>2215</v>
      </c>
      <c r="D179" s="102">
        <f>D180+D181+D182+D183</f>
        <v>0</v>
      </c>
      <c r="E179" s="150">
        <f>E180+E181+E182+E183</f>
        <v>1531.9</v>
      </c>
      <c r="F179" s="102">
        <f>F180+F181+F182+F183</f>
        <v>0</v>
      </c>
      <c r="G179" s="150">
        <f>G180+G181+G182+G183</f>
        <v>1518.2</v>
      </c>
      <c r="H179" s="102">
        <f t="shared" ref="H179:U179" si="88">H180+H181+H182+H183</f>
        <v>0</v>
      </c>
      <c r="I179" s="102">
        <f t="shared" si="88"/>
        <v>1632.9</v>
      </c>
      <c r="J179" s="100">
        <f t="shared" si="88"/>
        <v>0</v>
      </c>
      <c r="K179" s="100">
        <f t="shared" si="88"/>
        <v>190</v>
      </c>
      <c r="L179" s="102">
        <f>L180+L181+L182+L183</f>
        <v>0</v>
      </c>
      <c r="M179" s="102">
        <f t="shared" si="88"/>
        <v>0</v>
      </c>
      <c r="N179" s="100">
        <f t="shared" si="88"/>
        <v>0</v>
      </c>
      <c r="O179" s="100">
        <f t="shared" si="88"/>
        <v>2053.1999999999998</v>
      </c>
      <c r="P179" s="100">
        <f t="shared" si="88"/>
        <v>0</v>
      </c>
      <c r="Q179" s="100">
        <f t="shared" si="88"/>
        <v>0</v>
      </c>
      <c r="R179" s="102">
        <f t="shared" si="88"/>
        <v>0</v>
      </c>
      <c r="S179" s="102">
        <f t="shared" si="88"/>
        <v>2145.5</v>
      </c>
      <c r="T179" s="102">
        <f t="shared" si="88"/>
        <v>0</v>
      </c>
      <c r="U179" s="102">
        <f t="shared" si="88"/>
        <v>2145</v>
      </c>
      <c r="V179" s="88">
        <f t="shared" si="80"/>
        <v>0</v>
      </c>
      <c r="W179" s="88" t="e">
        <f t="shared" si="81"/>
        <v>#DIV/0!</v>
      </c>
      <c r="X179" s="88">
        <f t="shared" si="82"/>
        <v>0</v>
      </c>
      <c r="Y179" s="88" t="e">
        <f t="shared" si="83"/>
        <v>#DIV/0!</v>
      </c>
      <c r="Z179" s="88">
        <f t="shared" si="84"/>
        <v>0</v>
      </c>
      <c r="AA179" s="88" t="e">
        <f t="shared" si="85"/>
        <v>#DIV/0!</v>
      </c>
      <c r="AB179" s="88">
        <f t="shared" si="86"/>
        <v>0</v>
      </c>
      <c r="AC179" s="88" t="e">
        <f t="shared" si="87"/>
        <v>#DIV/0!</v>
      </c>
    </row>
    <row r="180" spans="1:29" hidden="1" outlineLevel="1">
      <c r="A180" s="76"/>
      <c r="B180" s="103" t="s">
        <v>144</v>
      </c>
      <c r="C180" s="96">
        <v>22151</v>
      </c>
      <c r="D180" s="91"/>
      <c r="E180" s="145">
        <v>20</v>
      </c>
      <c r="F180" s="156"/>
      <c r="G180" s="145">
        <v>17.2</v>
      </c>
      <c r="H180" s="91"/>
      <c r="I180" s="91">
        <v>23.7</v>
      </c>
      <c r="J180" s="92"/>
      <c r="K180" s="92"/>
      <c r="L180" s="91"/>
      <c r="M180" s="91"/>
      <c r="N180" s="92"/>
      <c r="O180" s="92">
        <v>23.7</v>
      </c>
      <c r="P180" s="92"/>
      <c r="Q180" s="92"/>
      <c r="R180" s="91"/>
      <c r="S180" s="91">
        <v>25</v>
      </c>
      <c r="T180" s="91"/>
      <c r="U180" s="91">
        <v>25</v>
      </c>
      <c r="V180" s="88">
        <f t="shared" si="80"/>
        <v>0</v>
      </c>
      <c r="W180" s="88" t="e">
        <f t="shared" si="81"/>
        <v>#DIV/0!</v>
      </c>
      <c r="X180" s="88">
        <f t="shared" si="82"/>
        <v>0</v>
      </c>
      <c r="Y180" s="88" t="e">
        <f t="shared" si="83"/>
        <v>#DIV/0!</v>
      </c>
      <c r="Z180" s="88">
        <f t="shared" si="84"/>
        <v>0</v>
      </c>
      <c r="AA180" s="88" t="e">
        <f t="shared" si="85"/>
        <v>#DIV/0!</v>
      </c>
      <c r="AB180" s="88">
        <f t="shared" si="86"/>
        <v>0</v>
      </c>
      <c r="AC180" s="88" t="e">
        <f t="shared" si="87"/>
        <v>#DIV/0!</v>
      </c>
    </row>
    <row r="181" spans="1:29" hidden="1" outlineLevel="1">
      <c r="A181" s="76"/>
      <c r="B181" s="103" t="s">
        <v>145</v>
      </c>
      <c r="C181" s="96">
        <v>22152</v>
      </c>
      <c r="D181" s="91"/>
      <c r="E181" s="145">
        <v>1275</v>
      </c>
      <c r="F181" s="156"/>
      <c r="G181" s="145">
        <v>1299.2</v>
      </c>
      <c r="H181" s="91"/>
      <c r="I181" s="146">
        <v>950</v>
      </c>
      <c r="J181" s="92"/>
      <c r="K181" s="92">
        <v>180</v>
      </c>
      <c r="L181" s="91"/>
      <c r="M181" s="146"/>
      <c r="N181" s="92"/>
      <c r="O181" s="92">
        <v>1330</v>
      </c>
      <c r="P181" s="92"/>
      <c r="Q181" s="92"/>
      <c r="R181" s="91"/>
      <c r="S181" s="91">
        <v>1400</v>
      </c>
      <c r="T181" s="91"/>
      <c r="U181" s="91">
        <v>1400</v>
      </c>
      <c r="V181" s="88">
        <f t="shared" si="80"/>
        <v>0</v>
      </c>
      <c r="W181" s="88" t="e">
        <f t="shared" si="81"/>
        <v>#DIV/0!</v>
      </c>
      <c r="X181" s="88">
        <f t="shared" si="82"/>
        <v>0</v>
      </c>
      <c r="Y181" s="88" t="e">
        <f t="shared" si="83"/>
        <v>#DIV/0!</v>
      </c>
      <c r="Z181" s="88">
        <f t="shared" si="84"/>
        <v>0</v>
      </c>
      <c r="AA181" s="88" t="e">
        <f t="shared" si="85"/>
        <v>#DIV/0!</v>
      </c>
      <c r="AB181" s="88">
        <f t="shared" si="86"/>
        <v>0</v>
      </c>
      <c r="AC181" s="88" t="e">
        <f t="shared" si="87"/>
        <v>#DIV/0!</v>
      </c>
    </row>
    <row r="182" spans="1:29" hidden="1" outlineLevel="1">
      <c r="A182" s="76"/>
      <c r="B182" s="103" t="s">
        <v>111</v>
      </c>
      <c r="C182" s="96">
        <v>22153</v>
      </c>
      <c r="D182" s="91"/>
      <c r="E182" s="145">
        <v>5</v>
      </c>
      <c r="F182" s="156"/>
      <c r="G182" s="145"/>
      <c r="H182" s="91"/>
      <c r="I182" s="146">
        <v>5.5</v>
      </c>
      <c r="J182" s="92"/>
      <c r="K182" s="92"/>
      <c r="L182" s="91"/>
      <c r="M182" s="146"/>
      <c r="N182" s="92"/>
      <c r="O182" s="92">
        <v>5.5</v>
      </c>
      <c r="P182" s="92"/>
      <c r="Q182" s="92"/>
      <c r="R182" s="91"/>
      <c r="S182" s="91">
        <v>5.5</v>
      </c>
      <c r="T182" s="91"/>
      <c r="U182" s="91">
        <v>5</v>
      </c>
      <c r="V182" s="88">
        <f t="shared" si="80"/>
        <v>0</v>
      </c>
      <c r="W182" s="88" t="e">
        <f t="shared" si="81"/>
        <v>#DIV/0!</v>
      </c>
      <c r="X182" s="88">
        <f t="shared" si="82"/>
        <v>0</v>
      </c>
      <c r="Y182" s="88" t="e">
        <f t="shared" si="83"/>
        <v>#DIV/0!</v>
      </c>
      <c r="Z182" s="88">
        <f t="shared" si="84"/>
        <v>0</v>
      </c>
      <c r="AA182" s="88" t="e">
        <f t="shared" si="85"/>
        <v>#DIV/0!</v>
      </c>
      <c r="AB182" s="88">
        <f t="shared" si="86"/>
        <v>0</v>
      </c>
      <c r="AC182" s="88" t="e">
        <f t="shared" si="87"/>
        <v>#DIV/0!</v>
      </c>
    </row>
    <row r="183" spans="1:29" hidden="1" outlineLevel="1">
      <c r="A183" s="76"/>
      <c r="B183" s="103" t="s">
        <v>146</v>
      </c>
      <c r="C183" s="96">
        <v>22154</v>
      </c>
      <c r="D183" s="91"/>
      <c r="E183" s="145">
        <v>231.9</v>
      </c>
      <c r="F183" s="156"/>
      <c r="G183" s="145">
        <v>201.8</v>
      </c>
      <c r="H183" s="91"/>
      <c r="I183" s="146">
        <v>653.70000000000005</v>
      </c>
      <c r="J183" s="92"/>
      <c r="K183" s="92">
        <v>10</v>
      </c>
      <c r="L183" s="91"/>
      <c r="M183" s="146"/>
      <c r="N183" s="92"/>
      <c r="O183" s="92">
        <v>694</v>
      </c>
      <c r="P183" s="92"/>
      <c r="Q183" s="92"/>
      <c r="R183" s="91"/>
      <c r="S183" s="91">
        <v>715</v>
      </c>
      <c r="T183" s="91"/>
      <c r="U183" s="91">
        <v>715</v>
      </c>
      <c r="V183" s="88">
        <f t="shared" si="80"/>
        <v>0</v>
      </c>
      <c r="W183" s="88" t="e">
        <f t="shared" si="81"/>
        <v>#DIV/0!</v>
      </c>
      <c r="X183" s="88">
        <f t="shared" si="82"/>
        <v>0</v>
      </c>
      <c r="Y183" s="88" t="e">
        <f t="shared" si="83"/>
        <v>#DIV/0!</v>
      </c>
      <c r="Z183" s="88">
        <f t="shared" si="84"/>
        <v>0</v>
      </c>
      <c r="AA183" s="88" t="e">
        <f t="shared" si="85"/>
        <v>#DIV/0!</v>
      </c>
      <c r="AB183" s="88">
        <f t="shared" si="86"/>
        <v>0</v>
      </c>
      <c r="AC183" s="88" t="e">
        <f t="shared" si="87"/>
        <v>#DIV/0!</v>
      </c>
    </row>
    <row r="184" spans="1:29" hidden="1" outlineLevel="1">
      <c r="A184" s="76"/>
      <c r="B184" s="105" t="s">
        <v>113</v>
      </c>
      <c r="C184" s="106">
        <v>2217</v>
      </c>
      <c r="D184" s="91"/>
      <c r="E184" s="145"/>
      <c r="F184" s="156"/>
      <c r="G184" s="145"/>
      <c r="H184" s="91"/>
      <c r="I184" s="146"/>
      <c r="J184" s="92"/>
      <c r="K184" s="92"/>
      <c r="L184" s="91"/>
      <c r="M184" s="146"/>
      <c r="N184" s="92"/>
      <c r="O184" s="92"/>
      <c r="P184" s="92"/>
      <c r="Q184" s="92"/>
      <c r="R184" s="91"/>
      <c r="S184" s="91"/>
      <c r="T184" s="91"/>
      <c r="U184" s="91"/>
      <c r="V184" s="88">
        <f t="shared" si="80"/>
        <v>0</v>
      </c>
      <c r="W184" s="88" t="e">
        <f t="shared" si="81"/>
        <v>#DIV/0!</v>
      </c>
      <c r="X184" s="88">
        <f t="shared" si="82"/>
        <v>0</v>
      </c>
      <c r="Y184" s="88" t="e">
        <f t="shared" si="83"/>
        <v>#DIV/0!</v>
      </c>
      <c r="Z184" s="88">
        <f t="shared" si="84"/>
        <v>0</v>
      </c>
      <c r="AA184" s="88" t="e">
        <f t="shared" si="85"/>
        <v>#DIV/0!</v>
      </c>
      <c r="AB184" s="88">
        <f t="shared" si="86"/>
        <v>0</v>
      </c>
      <c r="AC184" s="88" t="e">
        <f t="shared" si="87"/>
        <v>#DIV/0!</v>
      </c>
    </row>
    <row r="185" spans="1:29" hidden="1" outlineLevel="1">
      <c r="A185" s="76"/>
      <c r="B185" s="109" t="s">
        <v>114</v>
      </c>
      <c r="C185" s="106">
        <v>2218</v>
      </c>
      <c r="D185" s="91"/>
      <c r="E185" s="145"/>
      <c r="F185" s="156"/>
      <c r="G185" s="145"/>
      <c r="H185" s="91"/>
      <c r="I185" s="146"/>
      <c r="J185" s="92"/>
      <c r="K185" s="92"/>
      <c r="L185" s="91"/>
      <c r="M185" s="146"/>
      <c r="N185" s="92"/>
      <c r="O185" s="92"/>
      <c r="P185" s="92"/>
      <c r="Q185" s="92"/>
      <c r="R185" s="91"/>
      <c r="S185" s="91"/>
      <c r="T185" s="91"/>
      <c r="U185" s="91"/>
      <c r="V185" s="88">
        <f t="shared" si="80"/>
        <v>0</v>
      </c>
      <c r="W185" s="88" t="e">
        <f t="shared" si="81"/>
        <v>#DIV/0!</v>
      </c>
      <c r="X185" s="88">
        <f t="shared" si="82"/>
        <v>0</v>
      </c>
      <c r="Y185" s="88" t="e">
        <f t="shared" si="83"/>
        <v>#DIV/0!</v>
      </c>
      <c r="Z185" s="88">
        <f t="shared" si="84"/>
        <v>0</v>
      </c>
      <c r="AA185" s="88" t="e">
        <f t="shared" si="85"/>
        <v>#DIV/0!</v>
      </c>
      <c r="AB185" s="88">
        <f t="shared" si="86"/>
        <v>0</v>
      </c>
      <c r="AC185" s="88" t="e">
        <f t="shared" si="87"/>
        <v>#DIV/0!</v>
      </c>
    </row>
    <row r="186" spans="1:29" hidden="1" outlineLevel="1">
      <c r="A186" s="76"/>
      <c r="B186" s="97" t="s">
        <v>147</v>
      </c>
      <c r="C186" s="96">
        <v>2221</v>
      </c>
      <c r="D186" s="91"/>
      <c r="E186" s="145">
        <v>74.5</v>
      </c>
      <c r="F186" s="156"/>
      <c r="G186" s="145">
        <v>100.57</v>
      </c>
      <c r="H186" s="91"/>
      <c r="I186" s="146"/>
      <c r="J186" s="92"/>
      <c r="K186" s="92"/>
      <c r="L186" s="91"/>
      <c r="M186" s="146"/>
      <c r="N186" s="92"/>
      <c r="O186" s="92"/>
      <c r="P186" s="92"/>
      <c r="Q186" s="92"/>
      <c r="R186" s="91"/>
      <c r="S186" s="91"/>
      <c r="T186" s="91"/>
      <c r="U186" s="91"/>
      <c r="V186" s="88">
        <f t="shared" si="80"/>
        <v>0</v>
      </c>
      <c r="W186" s="88" t="e">
        <f t="shared" si="81"/>
        <v>#DIV/0!</v>
      </c>
      <c r="X186" s="88">
        <f t="shared" si="82"/>
        <v>0</v>
      </c>
      <c r="Y186" s="88" t="e">
        <f t="shared" si="83"/>
        <v>#DIV/0!</v>
      </c>
      <c r="Z186" s="88">
        <f t="shared" si="84"/>
        <v>0</v>
      </c>
      <c r="AA186" s="88" t="e">
        <f t="shared" si="85"/>
        <v>#DIV/0!</v>
      </c>
      <c r="AB186" s="88">
        <f t="shared" si="86"/>
        <v>0</v>
      </c>
      <c r="AC186" s="88" t="e">
        <f t="shared" si="87"/>
        <v>#DIV/0!</v>
      </c>
    </row>
    <row r="187" spans="1:29" ht="25.5" hidden="1" outlineLevel="1">
      <c r="A187" s="76"/>
      <c r="B187" s="110" t="s">
        <v>116</v>
      </c>
      <c r="C187" s="96">
        <v>2222</v>
      </c>
      <c r="D187" s="91"/>
      <c r="E187" s="145">
        <v>147</v>
      </c>
      <c r="F187" s="156"/>
      <c r="G187" s="145">
        <v>168.39500000000001</v>
      </c>
      <c r="H187" s="91"/>
      <c r="I187" s="146">
        <v>334.8</v>
      </c>
      <c r="J187" s="92"/>
      <c r="K187" s="92"/>
      <c r="L187" s="91"/>
      <c r="M187" s="146">
        <v>334.8</v>
      </c>
      <c r="N187" s="162"/>
      <c r="O187" s="92">
        <v>228.5</v>
      </c>
      <c r="P187" s="162"/>
      <c r="Q187" s="92"/>
      <c r="R187" s="163"/>
      <c r="S187" s="91">
        <v>246.6</v>
      </c>
      <c r="T187" s="163"/>
      <c r="U187" s="91">
        <v>352.4</v>
      </c>
      <c r="V187" s="88">
        <f t="shared" si="80"/>
        <v>0</v>
      </c>
      <c r="W187" s="88" t="e">
        <f t="shared" si="81"/>
        <v>#DIV/0!</v>
      </c>
      <c r="X187" s="88">
        <f t="shared" si="82"/>
        <v>0</v>
      </c>
      <c r="Y187" s="88" t="e">
        <f t="shared" si="83"/>
        <v>#DIV/0!</v>
      </c>
      <c r="Z187" s="88">
        <f t="shared" si="84"/>
        <v>0</v>
      </c>
      <c r="AA187" s="88" t="e">
        <f t="shared" si="85"/>
        <v>#DIV/0!</v>
      </c>
      <c r="AB187" s="88">
        <f t="shared" si="86"/>
        <v>0</v>
      </c>
      <c r="AC187" s="88" t="e">
        <f t="shared" si="87"/>
        <v>#DIV/0!</v>
      </c>
    </row>
    <row r="188" spans="1:29" hidden="1" outlineLevel="1">
      <c r="A188" s="76"/>
      <c r="B188" s="110" t="s">
        <v>117</v>
      </c>
      <c r="C188" s="111">
        <v>2223</v>
      </c>
      <c r="D188" s="91"/>
      <c r="E188" s="145">
        <v>45.1</v>
      </c>
      <c r="F188" s="113"/>
      <c r="G188" s="145">
        <v>45.03</v>
      </c>
      <c r="H188" s="91"/>
      <c r="I188" s="146">
        <v>29</v>
      </c>
      <c r="J188" s="92"/>
      <c r="K188" s="92"/>
      <c r="L188" s="91"/>
      <c r="M188" s="146">
        <v>29</v>
      </c>
      <c r="N188" s="92"/>
      <c r="O188" s="92">
        <v>30.7</v>
      </c>
      <c r="P188" s="92"/>
      <c r="Q188" s="92"/>
      <c r="R188" s="91"/>
      <c r="S188" s="91">
        <v>30</v>
      </c>
      <c r="T188" s="91"/>
      <c r="U188" s="91">
        <v>30</v>
      </c>
      <c r="V188" s="88">
        <f t="shared" si="80"/>
        <v>0</v>
      </c>
      <c r="W188" s="88" t="e">
        <f t="shared" si="81"/>
        <v>#DIV/0!</v>
      </c>
      <c r="X188" s="88">
        <f t="shared" si="82"/>
        <v>0</v>
      </c>
      <c r="Y188" s="88" t="e">
        <f t="shared" si="83"/>
        <v>#DIV/0!</v>
      </c>
      <c r="Z188" s="88">
        <f t="shared" si="84"/>
        <v>0</v>
      </c>
      <c r="AA188" s="88" t="e">
        <f t="shared" si="85"/>
        <v>#DIV/0!</v>
      </c>
      <c r="AB188" s="88">
        <f>T188-R188</f>
        <v>0</v>
      </c>
      <c r="AC188" s="88" t="e">
        <f>+T188/R188*100</f>
        <v>#DIV/0!</v>
      </c>
    </row>
    <row r="189" spans="1:29" hidden="1" outlineLevel="1">
      <c r="A189" s="76"/>
      <c r="B189" s="110" t="s">
        <v>153</v>
      </c>
      <c r="C189" s="96">
        <v>2224</v>
      </c>
      <c r="D189" s="91"/>
      <c r="E189" s="145"/>
      <c r="F189" s="91"/>
      <c r="G189" s="145"/>
      <c r="H189" s="91"/>
      <c r="I189" s="91"/>
      <c r="J189" s="92"/>
      <c r="K189" s="92"/>
      <c r="L189" s="91"/>
      <c r="M189" s="91"/>
      <c r="N189" s="92"/>
      <c r="O189" s="92"/>
      <c r="P189" s="92"/>
      <c r="Q189" s="92"/>
      <c r="R189" s="91"/>
      <c r="S189" s="91"/>
      <c r="T189" s="91"/>
      <c r="U189" s="91"/>
      <c r="V189" s="88">
        <f t="shared" si="80"/>
        <v>0</v>
      </c>
      <c r="W189" s="88" t="e">
        <f t="shared" si="81"/>
        <v>#DIV/0!</v>
      </c>
      <c r="X189" s="88">
        <f t="shared" si="82"/>
        <v>0</v>
      </c>
      <c r="Y189" s="88" t="e">
        <f t="shared" si="83"/>
        <v>#DIV/0!</v>
      </c>
      <c r="Z189" s="88">
        <f t="shared" si="84"/>
        <v>0</v>
      </c>
      <c r="AA189" s="88" t="e">
        <f t="shared" si="85"/>
        <v>#DIV/0!</v>
      </c>
      <c r="AB189" s="88">
        <f t="shared" si="86"/>
        <v>0</v>
      </c>
      <c r="AC189" s="88" t="e">
        <f t="shared" si="87"/>
        <v>#DIV/0!</v>
      </c>
    </row>
    <row r="190" spans="1:29" hidden="1" outlineLevel="1">
      <c r="A190" s="76"/>
      <c r="B190" s="110" t="s">
        <v>148</v>
      </c>
      <c r="C190" s="96">
        <v>2225</v>
      </c>
      <c r="D190" s="91"/>
      <c r="E190" s="145"/>
      <c r="F190" s="91"/>
      <c r="G190" s="145"/>
      <c r="H190" s="91"/>
      <c r="I190" s="91"/>
      <c r="J190" s="92"/>
      <c r="K190" s="92"/>
      <c r="L190" s="91"/>
      <c r="M190" s="91"/>
      <c r="N190" s="92"/>
      <c r="O190" s="92"/>
      <c r="P190" s="92"/>
      <c r="Q190" s="92"/>
      <c r="R190" s="91"/>
      <c r="S190" s="91"/>
      <c r="T190" s="91"/>
      <c r="U190" s="91"/>
      <c r="V190" s="88">
        <f t="shared" si="80"/>
        <v>0</v>
      </c>
      <c r="W190" s="88" t="e">
        <f t="shared" si="81"/>
        <v>#DIV/0!</v>
      </c>
      <c r="X190" s="88">
        <f t="shared" si="82"/>
        <v>0</v>
      </c>
      <c r="Y190" s="88" t="e">
        <f t="shared" si="83"/>
        <v>#DIV/0!</v>
      </c>
      <c r="Z190" s="88">
        <f t="shared" si="84"/>
        <v>0</v>
      </c>
      <c r="AA190" s="88" t="e">
        <f t="shared" si="85"/>
        <v>#DIV/0!</v>
      </c>
      <c r="AB190" s="88">
        <f t="shared" si="86"/>
        <v>0</v>
      </c>
      <c r="AC190" s="88" t="e">
        <f t="shared" si="87"/>
        <v>#DIV/0!</v>
      </c>
    </row>
    <row r="191" spans="1:29" hidden="1" outlineLevel="1">
      <c r="A191" s="76"/>
      <c r="B191" s="110" t="s">
        <v>149</v>
      </c>
      <c r="C191" s="96">
        <v>2231</v>
      </c>
      <c r="D191" s="91"/>
      <c r="E191" s="145"/>
      <c r="F191" s="91"/>
      <c r="G191" s="145"/>
      <c r="H191" s="91"/>
      <c r="I191" s="91"/>
      <c r="J191" s="92"/>
      <c r="K191" s="92"/>
      <c r="L191" s="91"/>
      <c r="M191" s="91"/>
      <c r="N191" s="92"/>
      <c r="O191" s="92"/>
      <c r="P191" s="92"/>
      <c r="Q191" s="92"/>
      <c r="R191" s="91"/>
      <c r="S191" s="91"/>
      <c r="T191" s="91"/>
      <c r="U191" s="91"/>
      <c r="V191" s="88"/>
      <c r="W191" s="88"/>
      <c r="X191" s="88"/>
      <c r="Y191" s="88"/>
      <c r="Z191" s="88"/>
      <c r="AA191" s="88"/>
      <c r="AB191" s="88"/>
      <c r="AC191" s="88"/>
    </row>
    <row r="192" spans="1:29" hidden="1" outlineLevel="1">
      <c r="A192" s="76"/>
      <c r="B192" s="110" t="s">
        <v>121</v>
      </c>
      <c r="C192" s="96">
        <v>22311100</v>
      </c>
      <c r="D192" s="91"/>
      <c r="E192" s="145">
        <v>30</v>
      </c>
      <c r="F192" s="91"/>
      <c r="G192" s="145">
        <v>30</v>
      </c>
      <c r="H192" s="91"/>
      <c r="I192" s="91">
        <v>39.6</v>
      </c>
      <c r="J192" s="92"/>
      <c r="K192" s="92">
        <v>9.9</v>
      </c>
      <c r="L192" s="91"/>
      <c r="M192" s="91">
        <v>29.7</v>
      </c>
      <c r="N192" s="92"/>
      <c r="O192" s="92">
        <v>39.6</v>
      </c>
      <c r="P192" s="92"/>
      <c r="Q192" s="92"/>
      <c r="R192" s="91"/>
      <c r="S192" s="91">
        <v>50</v>
      </c>
      <c r="T192" s="91"/>
      <c r="U192" s="91">
        <v>50</v>
      </c>
      <c r="V192" s="88">
        <f t="shared" ref="V192:V200" si="89">L192-F192</f>
        <v>0</v>
      </c>
      <c r="W192" s="88" t="e">
        <f t="shared" ref="W192:W200" si="90">+L192/F192*100</f>
        <v>#DIV/0!</v>
      </c>
      <c r="X192" s="88">
        <f t="shared" ref="X192:X200" si="91">N192-H192</f>
        <v>0</v>
      </c>
      <c r="Y192" s="88" t="e">
        <f t="shared" ref="Y192:Y200" si="92">+N192/H192*100</f>
        <v>#DIV/0!</v>
      </c>
      <c r="Z192" s="88">
        <f t="shared" ref="Z192:Z200" si="93">R192-N192</f>
        <v>0</v>
      </c>
      <c r="AA192" s="88" t="e">
        <f t="shared" ref="AA192:AA200" si="94">+R192/N192*100</f>
        <v>#DIV/0!</v>
      </c>
      <c r="AB192" s="88">
        <f t="shared" si="86"/>
        <v>0</v>
      </c>
      <c r="AC192" s="88" t="e">
        <f t="shared" si="87"/>
        <v>#DIV/0!</v>
      </c>
    </row>
    <row r="193" spans="1:29" hidden="1" outlineLevel="1">
      <c r="A193" s="76"/>
      <c r="B193" s="110" t="s">
        <v>122</v>
      </c>
      <c r="C193" s="96">
        <v>22311200</v>
      </c>
      <c r="D193" s="91"/>
      <c r="E193" s="145">
        <v>10</v>
      </c>
      <c r="F193" s="91"/>
      <c r="G193" s="145">
        <v>40</v>
      </c>
      <c r="H193" s="91"/>
      <c r="I193" s="91">
        <v>38.4</v>
      </c>
      <c r="J193" s="92"/>
      <c r="K193" s="92"/>
      <c r="L193" s="91"/>
      <c r="M193" s="91">
        <v>38.4</v>
      </c>
      <c r="N193" s="92"/>
      <c r="O193" s="92">
        <v>38.4</v>
      </c>
      <c r="P193" s="92"/>
      <c r="Q193" s="92"/>
      <c r="R193" s="91"/>
      <c r="S193" s="91">
        <v>50</v>
      </c>
      <c r="T193" s="91"/>
      <c r="U193" s="91">
        <v>50</v>
      </c>
      <c r="V193" s="88">
        <f t="shared" si="89"/>
        <v>0</v>
      </c>
      <c r="W193" s="88" t="e">
        <f t="shared" si="90"/>
        <v>#DIV/0!</v>
      </c>
      <c r="X193" s="88">
        <f t="shared" si="91"/>
        <v>0</v>
      </c>
      <c r="Y193" s="88" t="e">
        <f t="shared" si="92"/>
        <v>#DIV/0!</v>
      </c>
      <c r="Z193" s="88">
        <f t="shared" si="93"/>
        <v>0</v>
      </c>
      <c r="AA193" s="88" t="e">
        <f t="shared" si="94"/>
        <v>#DIV/0!</v>
      </c>
      <c r="AB193" s="88">
        <f t="shared" si="86"/>
        <v>0</v>
      </c>
      <c r="AC193" s="88" t="e">
        <f t="shared" si="87"/>
        <v>#DIV/0!</v>
      </c>
    </row>
    <row r="194" spans="1:29" ht="25.5" hidden="1" outlineLevel="1">
      <c r="A194" s="76"/>
      <c r="B194" s="110" t="s">
        <v>123</v>
      </c>
      <c r="C194" s="96">
        <v>22311300</v>
      </c>
      <c r="D194" s="91"/>
      <c r="E194" s="145"/>
      <c r="F194" s="91"/>
      <c r="G194" s="91"/>
      <c r="H194" s="91"/>
      <c r="I194" s="91"/>
      <c r="J194" s="92"/>
      <c r="K194" s="92"/>
      <c r="L194" s="91"/>
      <c r="M194" s="91"/>
      <c r="N194" s="92"/>
      <c r="O194" s="92"/>
      <c r="P194" s="92"/>
      <c r="Q194" s="92"/>
      <c r="R194" s="91"/>
      <c r="S194" s="91"/>
      <c r="T194" s="91"/>
      <c r="U194" s="91"/>
      <c r="V194" s="88">
        <f t="shared" si="89"/>
        <v>0</v>
      </c>
      <c r="W194" s="88" t="e">
        <f t="shared" si="90"/>
        <v>#DIV/0!</v>
      </c>
      <c r="X194" s="88">
        <f t="shared" si="91"/>
        <v>0</v>
      </c>
      <c r="Y194" s="88" t="e">
        <f t="shared" si="92"/>
        <v>#DIV/0!</v>
      </c>
      <c r="Z194" s="88">
        <f t="shared" si="93"/>
        <v>0</v>
      </c>
      <c r="AA194" s="88" t="e">
        <f t="shared" si="94"/>
        <v>#DIV/0!</v>
      </c>
      <c r="AB194" s="88">
        <f t="shared" si="86"/>
        <v>0</v>
      </c>
      <c r="AC194" s="88" t="e">
        <f t="shared" si="87"/>
        <v>#DIV/0!</v>
      </c>
    </row>
    <row r="195" spans="1:29" ht="13.5" hidden="1" customHeight="1" outlineLevel="1">
      <c r="A195" s="76"/>
      <c r="B195" s="110" t="s">
        <v>124</v>
      </c>
      <c r="C195" s="96">
        <v>22311400</v>
      </c>
      <c r="D195" s="91"/>
      <c r="E195" s="145"/>
      <c r="F195" s="91"/>
      <c r="G195" s="91"/>
      <c r="H195" s="91"/>
      <c r="I195" s="91"/>
      <c r="J195" s="92"/>
      <c r="K195" s="92"/>
      <c r="L195" s="91"/>
      <c r="M195" s="91"/>
      <c r="N195" s="92"/>
      <c r="O195" s="92"/>
      <c r="P195" s="92"/>
      <c r="Q195" s="92"/>
      <c r="R195" s="91"/>
      <c r="S195" s="91"/>
      <c r="T195" s="91"/>
      <c r="U195" s="91"/>
      <c r="V195" s="88">
        <f t="shared" si="89"/>
        <v>0</v>
      </c>
      <c r="W195" s="88" t="e">
        <f t="shared" si="90"/>
        <v>#DIV/0!</v>
      </c>
      <c r="X195" s="88">
        <f t="shared" si="91"/>
        <v>0</v>
      </c>
      <c r="Y195" s="88" t="e">
        <f t="shared" si="92"/>
        <v>#DIV/0!</v>
      </c>
      <c r="Z195" s="88">
        <f t="shared" si="93"/>
        <v>0</v>
      </c>
      <c r="AA195" s="88" t="e">
        <f t="shared" si="94"/>
        <v>#DIV/0!</v>
      </c>
      <c r="AB195" s="88">
        <f t="shared" si="86"/>
        <v>0</v>
      </c>
      <c r="AC195" s="88" t="e">
        <f t="shared" si="87"/>
        <v>#DIV/0!</v>
      </c>
    </row>
    <row r="196" spans="1:29" ht="13.5" hidden="1" customHeight="1" outlineLevel="1">
      <c r="A196" s="76"/>
      <c r="B196" s="110" t="s">
        <v>125</v>
      </c>
      <c r="C196" s="96">
        <v>2235</v>
      </c>
      <c r="D196" s="91"/>
      <c r="E196" s="145"/>
      <c r="F196" s="91"/>
      <c r="G196" s="91"/>
      <c r="H196" s="91"/>
      <c r="I196" s="91"/>
      <c r="J196" s="92"/>
      <c r="K196" s="92"/>
      <c r="L196" s="91"/>
      <c r="M196" s="91"/>
      <c r="N196" s="92"/>
      <c r="O196" s="92"/>
      <c r="P196" s="92"/>
      <c r="Q196" s="92"/>
      <c r="R196" s="91"/>
      <c r="S196" s="91"/>
      <c r="T196" s="91"/>
      <c r="U196" s="91"/>
      <c r="V196" s="88">
        <f t="shared" si="89"/>
        <v>0</v>
      </c>
      <c r="W196" s="88" t="e">
        <f t="shared" si="90"/>
        <v>#DIV/0!</v>
      </c>
      <c r="X196" s="88">
        <f t="shared" si="91"/>
        <v>0</v>
      </c>
      <c r="Y196" s="88" t="e">
        <f t="shared" si="92"/>
        <v>#DIV/0!</v>
      </c>
      <c r="Z196" s="88">
        <f t="shared" si="93"/>
        <v>0</v>
      </c>
      <c r="AA196" s="88" t="e">
        <f t="shared" si="94"/>
        <v>#DIV/0!</v>
      </c>
      <c r="AB196" s="88">
        <f t="shared" si="86"/>
        <v>0</v>
      </c>
      <c r="AC196" s="88" t="e">
        <f t="shared" si="87"/>
        <v>#DIV/0!</v>
      </c>
    </row>
    <row r="197" spans="1:29" ht="13.5" hidden="1" customHeight="1" outlineLevel="1">
      <c r="A197" s="76"/>
      <c r="B197" s="97" t="s">
        <v>126</v>
      </c>
      <c r="C197" s="119">
        <v>2511</v>
      </c>
      <c r="D197" s="91"/>
      <c r="E197" s="145"/>
      <c r="F197" s="91"/>
      <c r="G197" s="91"/>
      <c r="H197" s="91"/>
      <c r="I197" s="91"/>
      <c r="J197" s="92"/>
      <c r="K197" s="92"/>
      <c r="L197" s="91"/>
      <c r="M197" s="91"/>
      <c r="N197" s="92"/>
      <c r="O197" s="92"/>
      <c r="P197" s="92"/>
      <c r="Q197" s="92"/>
      <c r="R197" s="91"/>
      <c r="S197" s="91"/>
      <c r="T197" s="91"/>
      <c r="U197" s="91"/>
      <c r="V197" s="88">
        <f t="shared" si="89"/>
        <v>0</v>
      </c>
      <c r="W197" s="88" t="e">
        <f t="shared" si="90"/>
        <v>#DIV/0!</v>
      </c>
      <c r="X197" s="88">
        <f t="shared" si="91"/>
        <v>0</v>
      </c>
      <c r="Y197" s="88" t="e">
        <f t="shared" si="92"/>
        <v>#DIV/0!</v>
      </c>
      <c r="Z197" s="88">
        <f t="shared" si="93"/>
        <v>0</v>
      </c>
      <c r="AA197" s="88" t="e">
        <f t="shared" si="94"/>
        <v>#DIV/0!</v>
      </c>
      <c r="AB197" s="88">
        <f t="shared" si="86"/>
        <v>0</v>
      </c>
      <c r="AC197" s="88" t="e">
        <f t="shared" si="87"/>
        <v>#DIV/0!</v>
      </c>
    </row>
    <row r="198" spans="1:29" hidden="1" outlineLevel="1">
      <c r="A198" s="76"/>
      <c r="B198" s="97" t="s">
        <v>127</v>
      </c>
      <c r="C198" s="119">
        <v>2512</v>
      </c>
      <c r="D198" s="91"/>
      <c r="E198" s="145"/>
      <c r="F198" s="91"/>
      <c r="G198" s="91"/>
      <c r="H198" s="91"/>
      <c r="I198" s="91"/>
      <c r="J198" s="92"/>
      <c r="K198" s="92"/>
      <c r="L198" s="91"/>
      <c r="M198" s="91"/>
      <c r="N198" s="92"/>
      <c r="O198" s="92"/>
      <c r="P198" s="92"/>
      <c r="Q198" s="92"/>
      <c r="R198" s="91"/>
      <c r="S198" s="91"/>
      <c r="T198" s="91"/>
      <c r="U198" s="91"/>
      <c r="V198" s="88">
        <f t="shared" si="89"/>
        <v>0</v>
      </c>
      <c r="W198" s="88" t="e">
        <f t="shared" si="90"/>
        <v>#DIV/0!</v>
      </c>
      <c r="X198" s="88">
        <f t="shared" si="91"/>
        <v>0</v>
      </c>
      <c r="Y198" s="88" t="e">
        <f t="shared" si="92"/>
        <v>#DIV/0!</v>
      </c>
      <c r="Z198" s="88">
        <f t="shared" si="93"/>
        <v>0</v>
      </c>
      <c r="AA198" s="88" t="e">
        <f t="shared" si="94"/>
        <v>#DIV/0!</v>
      </c>
      <c r="AB198" s="88">
        <f t="shared" si="86"/>
        <v>0</v>
      </c>
      <c r="AC198" s="88" t="e">
        <f t="shared" si="87"/>
        <v>#DIV/0!</v>
      </c>
    </row>
    <row r="199" spans="1:29" hidden="1" outlineLevel="1">
      <c r="A199" s="76"/>
      <c r="B199" s="97" t="s">
        <v>154</v>
      </c>
      <c r="C199" s="119">
        <v>2521</v>
      </c>
      <c r="D199" s="91"/>
      <c r="E199" s="145"/>
      <c r="F199" s="91"/>
      <c r="G199" s="91"/>
      <c r="H199" s="91"/>
      <c r="I199" s="91"/>
      <c r="J199" s="92"/>
      <c r="K199" s="92"/>
      <c r="L199" s="91"/>
      <c r="M199" s="91"/>
      <c r="N199" s="92"/>
      <c r="O199" s="92"/>
      <c r="P199" s="92"/>
      <c r="Q199" s="92"/>
      <c r="R199" s="91"/>
      <c r="S199" s="91"/>
      <c r="T199" s="91"/>
      <c r="U199" s="91"/>
      <c r="V199" s="88">
        <f t="shared" si="89"/>
        <v>0</v>
      </c>
      <c r="W199" s="88" t="e">
        <f t="shared" si="90"/>
        <v>#DIV/0!</v>
      </c>
      <c r="X199" s="88">
        <f t="shared" si="91"/>
        <v>0</v>
      </c>
      <c r="Y199" s="88" t="e">
        <f t="shared" si="92"/>
        <v>#DIV/0!</v>
      </c>
      <c r="Z199" s="88">
        <f t="shared" si="93"/>
        <v>0</v>
      </c>
      <c r="AA199" s="88" t="e">
        <f t="shared" si="94"/>
        <v>#DIV/0!</v>
      </c>
      <c r="AB199" s="88">
        <f t="shared" si="86"/>
        <v>0</v>
      </c>
      <c r="AC199" s="88" t="e">
        <f t="shared" si="87"/>
        <v>#DIV/0!</v>
      </c>
    </row>
    <row r="200" spans="1:29" ht="25.5" hidden="1" outlineLevel="1">
      <c r="A200" s="76"/>
      <c r="B200" s="122" t="s">
        <v>129</v>
      </c>
      <c r="C200" s="96">
        <v>2721</v>
      </c>
      <c r="D200" s="91"/>
      <c r="E200" s="91"/>
      <c r="F200" s="91"/>
      <c r="G200" s="91"/>
      <c r="H200" s="91"/>
      <c r="I200" s="91"/>
      <c r="J200" s="92"/>
      <c r="K200" s="92"/>
      <c r="L200" s="91"/>
      <c r="M200" s="91"/>
      <c r="N200" s="92"/>
      <c r="O200" s="92"/>
      <c r="P200" s="92"/>
      <c r="Q200" s="92"/>
      <c r="R200" s="91"/>
      <c r="S200" s="91"/>
      <c r="T200" s="91"/>
      <c r="U200" s="91"/>
      <c r="V200" s="88">
        <f t="shared" si="89"/>
        <v>0</v>
      </c>
      <c r="W200" s="88" t="e">
        <f t="shared" si="90"/>
        <v>#DIV/0!</v>
      </c>
      <c r="X200" s="88">
        <f t="shared" si="91"/>
        <v>0</v>
      </c>
      <c r="Y200" s="88" t="e">
        <f t="shared" si="92"/>
        <v>#DIV/0!</v>
      </c>
      <c r="Z200" s="88">
        <f t="shared" si="93"/>
        <v>0</v>
      </c>
      <c r="AA200" s="88" t="e">
        <f t="shared" si="94"/>
        <v>#DIV/0!</v>
      </c>
      <c r="AB200" s="88">
        <f t="shared" si="86"/>
        <v>0</v>
      </c>
      <c r="AC200" s="88" t="e">
        <f t="shared" si="87"/>
        <v>#DIV/0!</v>
      </c>
    </row>
    <row r="201" spans="1:29" ht="25.5" hidden="1" outlineLevel="1">
      <c r="A201" s="76"/>
      <c r="B201" s="122" t="s">
        <v>158</v>
      </c>
      <c r="C201" s="96">
        <v>2822</v>
      </c>
      <c r="D201" s="91"/>
      <c r="E201" s="91"/>
      <c r="F201" s="91"/>
      <c r="G201" s="91"/>
      <c r="H201" s="91"/>
      <c r="I201" s="91">
        <v>4428.3999999999996</v>
      </c>
      <c r="J201" s="92"/>
      <c r="K201" s="92"/>
      <c r="L201" s="91"/>
      <c r="M201" s="91"/>
      <c r="N201" s="124"/>
      <c r="O201" s="124">
        <v>1592.7</v>
      </c>
      <c r="P201" s="124"/>
      <c r="Q201" s="124"/>
      <c r="R201" s="125"/>
      <c r="S201" s="125">
        <v>1600.6</v>
      </c>
      <c r="T201" s="125"/>
      <c r="U201" s="125">
        <v>1895.3</v>
      </c>
      <c r="V201" s="88"/>
      <c r="W201" s="88"/>
      <c r="X201" s="88"/>
      <c r="Y201" s="88"/>
      <c r="Z201" s="88"/>
      <c r="AA201" s="88"/>
      <c r="AB201" s="88"/>
      <c r="AC201" s="88"/>
    </row>
    <row r="202" spans="1:29" hidden="1" outlineLevel="1">
      <c r="A202" s="76"/>
      <c r="B202" s="126" t="s">
        <v>132</v>
      </c>
      <c r="C202" s="111">
        <v>2823</v>
      </c>
      <c r="D202" s="91"/>
      <c r="E202" s="91">
        <v>2427.6999999999998</v>
      </c>
      <c r="F202" s="91">
        <v>277.10000000000002</v>
      </c>
      <c r="G202" s="91"/>
      <c r="H202" s="91"/>
      <c r="I202" s="91"/>
      <c r="J202" s="92"/>
      <c r="K202" s="92"/>
      <c r="L202" s="91"/>
      <c r="M202" s="91"/>
      <c r="N202" s="92"/>
      <c r="O202" s="92"/>
      <c r="P202" s="92"/>
      <c r="Q202" s="92"/>
      <c r="R202" s="91"/>
      <c r="S202" s="91"/>
      <c r="T202" s="91"/>
      <c r="U202" s="91"/>
      <c r="V202" s="88">
        <f>L202-F202</f>
        <v>-277.10000000000002</v>
      </c>
      <c r="W202" s="88">
        <f>+L202/F202*100</f>
        <v>0</v>
      </c>
      <c r="X202" s="88">
        <f>N202-H202</f>
        <v>0</v>
      </c>
      <c r="Y202" s="88" t="e">
        <f>+N202/H202*100</f>
        <v>#DIV/0!</v>
      </c>
      <c r="Z202" s="88">
        <f>R202-N202</f>
        <v>0</v>
      </c>
      <c r="AA202" s="88" t="e">
        <f>+R202/N202*100</f>
        <v>#DIV/0!</v>
      </c>
      <c r="AB202" s="88">
        <f t="shared" si="86"/>
        <v>0</v>
      </c>
      <c r="AC202" s="88" t="e">
        <f t="shared" si="87"/>
        <v>#DIV/0!</v>
      </c>
    </row>
    <row r="203" spans="1:29" hidden="1" outlineLevel="1">
      <c r="A203" s="76"/>
      <c r="B203" s="128" t="s">
        <v>134</v>
      </c>
      <c r="C203" s="90"/>
      <c r="D203" s="130">
        <f>SUM(D204:D206)</f>
        <v>0</v>
      </c>
      <c r="E203" s="130">
        <f>SUM(E204:E206)</f>
        <v>0</v>
      </c>
      <c r="F203" s="130">
        <f t="shared" ref="F203:U203" si="95">SUM(F204:F206)</f>
        <v>0</v>
      </c>
      <c r="G203" s="130">
        <f t="shared" si="95"/>
        <v>14.7</v>
      </c>
      <c r="H203" s="130">
        <f t="shared" si="95"/>
        <v>0</v>
      </c>
      <c r="I203" s="130">
        <f t="shared" si="95"/>
        <v>1223.7</v>
      </c>
      <c r="J203" s="129">
        <f t="shared" si="95"/>
        <v>0</v>
      </c>
      <c r="K203" s="129">
        <f t="shared" si="95"/>
        <v>0</v>
      </c>
      <c r="L203" s="130">
        <f>SUM(L204:L206)</f>
        <v>0</v>
      </c>
      <c r="M203" s="130">
        <f t="shared" si="95"/>
        <v>1223.7</v>
      </c>
      <c r="N203" s="129">
        <f t="shared" si="95"/>
        <v>0</v>
      </c>
      <c r="O203" s="129">
        <f t="shared" si="95"/>
        <v>68.8</v>
      </c>
      <c r="P203" s="129">
        <f t="shared" si="95"/>
        <v>0</v>
      </c>
      <c r="Q203" s="129">
        <f t="shared" si="95"/>
        <v>0</v>
      </c>
      <c r="R203" s="130">
        <f t="shared" si="95"/>
        <v>0</v>
      </c>
      <c r="S203" s="130">
        <f t="shared" si="95"/>
        <v>60</v>
      </c>
      <c r="T203" s="130">
        <f t="shared" si="95"/>
        <v>0</v>
      </c>
      <c r="U203" s="130">
        <f t="shared" si="95"/>
        <v>100</v>
      </c>
      <c r="V203" s="88">
        <f>L203-F203</f>
        <v>0</v>
      </c>
      <c r="W203" s="88" t="e">
        <f>+L203/F203*100</f>
        <v>#DIV/0!</v>
      </c>
      <c r="X203" s="88">
        <f>N203-H203</f>
        <v>0</v>
      </c>
      <c r="Y203" s="88" t="e">
        <f>+N203/H203*100</f>
        <v>#DIV/0!</v>
      </c>
      <c r="Z203" s="88">
        <f>R203-N203</f>
        <v>0</v>
      </c>
      <c r="AA203" s="88" t="e">
        <f>+R203/N203*100</f>
        <v>#DIV/0!</v>
      </c>
      <c r="AB203" s="88">
        <f t="shared" si="86"/>
        <v>0</v>
      </c>
      <c r="AC203" s="88" t="e">
        <f t="shared" si="87"/>
        <v>#DIV/0!</v>
      </c>
    </row>
    <row r="204" spans="1:29" hidden="1" outlineLevel="1">
      <c r="A204" s="76"/>
      <c r="B204" s="89" t="s">
        <v>135</v>
      </c>
      <c r="C204" s="90">
        <v>3111</v>
      </c>
      <c r="D204" s="91"/>
      <c r="E204" s="91"/>
      <c r="F204" s="91"/>
      <c r="G204" s="91"/>
      <c r="H204" s="91"/>
      <c r="I204" s="91"/>
      <c r="J204" s="92"/>
      <c r="K204" s="92"/>
      <c r="L204" s="91"/>
      <c r="M204" s="91"/>
      <c r="N204" s="92"/>
      <c r="O204" s="92"/>
      <c r="P204" s="92"/>
      <c r="Q204" s="92"/>
      <c r="R204" s="91"/>
      <c r="S204" s="91"/>
      <c r="T204" s="91"/>
      <c r="U204" s="91"/>
      <c r="V204" s="91"/>
      <c r="W204" s="164">
        <v>960.7</v>
      </c>
      <c r="X204" s="88">
        <f>N204-H204</f>
        <v>0</v>
      </c>
      <c r="Y204" s="88" t="e">
        <f>+N204/H204*100</f>
        <v>#DIV/0!</v>
      </c>
      <c r="Z204" s="88">
        <f>R204-N204</f>
        <v>0</v>
      </c>
      <c r="AA204" s="88" t="e">
        <f>+R204/N204*100</f>
        <v>#DIV/0!</v>
      </c>
      <c r="AB204" s="88">
        <f t="shared" si="86"/>
        <v>0</v>
      </c>
      <c r="AC204" s="88" t="e">
        <f t="shared" si="87"/>
        <v>#DIV/0!</v>
      </c>
    </row>
    <row r="205" spans="1:29" hidden="1" outlineLevel="1">
      <c r="A205" s="76"/>
      <c r="B205" s="89" t="s">
        <v>136</v>
      </c>
      <c r="C205" s="90">
        <v>3112</v>
      </c>
      <c r="D205" s="91"/>
      <c r="E205" s="91"/>
      <c r="F205" s="91"/>
      <c r="G205" s="157">
        <v>14.7</v>
      </c>
      <c r="H205" s="91"/>
      <c r="I205" s="91">
        <v>1223.7</v>
      </c>
      <c r="J205" s="92"/>
      <c r="K205" s="92"/>
      <c r="L205" s="91"/>
      <c r="M205" s="91">
        <v>1223.7</v>
      </c>
      <c r="N205" s="92"/>
      <c r="O205" s="92">
        <v>68.8</v>
      </c>
      <c r="P205" s="92"/>
      <c r="Q205" s="92"/>
      <c r="R205" s="91"/>
      <c r="S205" s="91">
        <v>60</v>
      </c>
      <c r="T205" s="91"/>
      <c r="U205" s="91">
        <v>100</v>
      </c>
      <c r="V205" s="91"/>
      <c r="W205" s="91"/>
      <c r="X205" s="88">
        <f>N205-H205</f>
        <v>0</v>
      </c>
      <c r="Y205" s="88" t="e">
        <f>+N205/H205*100</f>
        <v>#DIV/0!</v>
      </c>
      <c r="Z205" s="88">
        <f>R205-N205</f>
        <v>0</v>
      </c>
      <c r="AA205" s="88" t="e">
        <f>+R205/N205*100</f>
        <v>#DIV/0!</v>
      </c>
      <c r="AB205" s="88">
        <f t="shared" si="86"/>
        <v>0</v>
      </c>
      <c r="AC205" s="88" t="e">
        <f t="shared" si="87"/>
        <v>#DIV/0!</v>
      </c>
    </row>
    <row r="206" spans="1:29" hidden="1" outlineLevel="1">
      <c r="A206" s="76"/>
      <c r="B206" s="89" t="s">
        <v>151</v>
      </c>
      <c r="C206" s="90">
        <v>3113</v>
      </c>
      <c r="D206" s="91"/>
      <c r="E206" s="91"/>
      <c r="F206" s="91"/>
      <c r="G206" s="91"/>
      <c r="H206" s="91"/>
      <c r="I206" s="91"/>
      <c r="J206" s="92"/>
      <c r="K206" s="92"/>
      <c r="L206" s="91"/>
      <c r="M206" s="91"/>
      <c r="N206" s="92"/>
      <c r="O206" s="92"/>
      <c r="P206" s="92"/>
      <c r="Q206" s="92"/>
      <c r="R206" s="91"/>
      <c r="S206" s="91"/>
      <c r="T206" s="91"/>
      <c r="U206" s="91"/>
      <c r="V206" s="88">
        <f>L206-F206</f>
        <v>0</v>
      </c>
      <c r="W206" s="88" t="e">
        <f>+L206/F206*100</f>
        <v>#DIV/0!</v>
      </c>
      <c r="X206" s="88">
        <f>N206-H206</f>
        <v>0</v>
      </c>
      <c r="Y206" s="88" t="e">
        <f>+N206/H206*100</f>
        <v>#DIV/0!</v>
      </c>
      <c r="Z206" s="88">
        <f>R206-N206</f>
        <v>0</v>
      </c>
      <c r="AA206" s="88" t="e">
        <f>+R206/N206*100</f>
        <v>#DIV/0!</v>
      </c>
      <c r="AB206" s="88">
        <f t="shared" si="86"/>
        <v>0</v>
      </c>
      <c r="AC206" s="88" t="e">
        <f t="shared" si="87"/>
        <v>#DIV/0!</v>
      </c>
    </row>
    <row r="207" spans="1:29" hidden="1" outlineLevel="1">
      <c r="A207" s="76"/>
      <c r="B207" s="89"/>
      <c r="C207" s="90"/>
      <c r="D207" s="91"/>
      <c r="E207" s="91"/>
      <c r="F207" s="91"/>
      <c r="G207" s="91"/>
      <c r="H207" s="91"/>
      <c r="I207" s="91"/>
      <c r="J207" s="92"/>
      <c r="K207" s="92"/>
      <c r="L207" s="91"/>
      <c r="M207" s="91"/>
      <c r="N207" s="92"/>
      <c r="O207" s="92"/>
      <c r="P207" s="92"/>
      <c r="Q207" s="92"/>
      <c r="R207" s="91"/>
      <c r="S207" s="91"/>
      <c r="T207" s="91"/>
      <c r="U207" s="91"/>
      <c r="V207" s="88"/>
      <c r="W207" s="88"/>
      <c r="X207" s="88"/>
      <c r="Y207" s="88"/>
      <c r="Z207" s="88"/>
      <c r="AA207" s="88"/>
      <c r="AB207" s="88"/>
      <c r="AC207" s="88"/>
    </row>
    <row r="208" spans="1:29" ht="25.5" hidden="1" outlineLevel="1">
      <c r="A208" s="76">
        <v>5</v>
      </c>
      <c r="B208" s="138" t="s">
        <v>159</v>
      </c>
      <c r="C208" s="139">
        <v>70111</v>
      </c>
      <c r="D208" s="91"/>
      <c r="E208" s="91"/>
      <c r="F208" s="91"/>
      <c r="G208" s="91"/>
      <c r="H208" s="91"/>
      <c r="I208" s="91"/>
      <c r="J208" s="92"/>
      <c r="K208" s="92"/>
      <c r="L208" s="91"/>
      <c r="M208" s="91"/>
      <c r="N208" s="92"/>
      <c r="O208" s="92"/>
      <c r="P208" s="92"/>
      <c r="Q208" s="92"/>
      <c r="R208" s="91"/>
      <c r="S208" s="91"/>
      <c r="T208" s="91"/>
      <c r="U208" s="91"/>
      <c r="V208" s="160"/>
      <c r="W208" s="160"/>
      <c r="X208" s="160"/>
      <c r="Y208" s="160"/>
      <c r="Z208" s="160"/>
      <c r="AA208" s="160"/>
      <c r="AB208" s="160"/>
      <c r="AC208" s="160"/>
    </row>
    <row r="209" spans="1:29" hidden="1" outlineLevel="1">
      <c r="A209" s="76"/>
      <c r="B209" s="142" t="s">
        <v>142</v>
      </c>
      <c r="C209" s="143"/>
      <c r="D209" s="86">
        <f>SUM(D210:D216,D221:D240)</f>
        <v>3787.3999999999996</v>
      </c>
      <c r="E209" s="86">
        <f>SUM(E210:E216,E221:E240)</f>
        <v>0</v>
      </c>
      <c r="F209" s="85">
        <f t="shared" ref="F209:U209" si="96">SUM(F210:F216,F221:F240)</f>
        <v>4635.8149999999996</v>
      </c>
      <c r="G209" s="86">
        <f t="shared" si="96"/>
        <v>0</v>
      </c>
      <c r="H209" s="86">
        <f t="shared" si="96"/>
        <v>7377.31</v>
      </c>
      <c r="I209" s="86">
        <f t="shared" si="96"/>
        <v>0</v>
      </c>
      <c r="J209" s="85">
        <f t="shared" si="96"/>
        <v>2339</v>
      </c>
      <c r="K209" s="85">
        <f t="shared" si="96"/>
        <v>0</v>
      </c>
      <c r="L209" s="86">
        <f>SUM(L210:L216,L221:L240)</f>
        <v>7377.3</v>
      </c>
      <c r="M209" s="86">
        <f t="shared" si="96"/>
        <v>0</v>
      </c>
      <c r="N209" s="85">
        <f t="shared" si="96"/>
        <v>6955.8</v>
      </c>
      <c r="O209" s="85">
        <f t="shared" si="96"/>
        <v>0</v>
      </c>
      <c r="P209" s="85">
        <f>SUM(P210:P216,P221:P240)</f>
        <v>0</v>
      </c>
      <c r="Q209" s="85">
        <f>SUM(Q210:Q216,Q221:Q240)</f>
        <v>0</v>
      </c>
      <c r="R209" s="86">
        <f t="shared" si="96"/>
        <v>6955.8</v>
      </c>
      <c r="S209" s="86">
        <f t="shared" si="96"/>
        <v>0</v>
      </c>
      <c r="T209" s="86">
        <f t="shared" si="96"/>
        <v>6955.8</v>
      </c>
      <c r="U209" s="86">
        <f t="shared" si="96"/>
        <v>0</v>
      </c>
      <c r="V209" s="87">
        <f t="shared" ref="V209:V227" si="97">L209-F209</f>
        <v>2741.4850000000006</v>
      </c>
      <c r="W209" s="87">
        <f t="shared" ref="W209:W227" si="98">+L209/F209*100</f>
        <v>159.1370665136551</v>
      </c>
      <c r="X209" s="87">
        <f t="shared" ref="X209:X227" si="99">N209-H209</f>
        <v>-421.51000000000022</v>
      </c>
      <c r="Y209" s="87">
        <f t="shared" ref="Y209:Y227" si="100">+N209/H209*100</f>
        <v>94.286399785287585</v>
      </c>
      <c r="Z209" s="87">
        <f t="shared" ref="Z209:Z227" si="101">R209-N209</f>
        <v>0</v>
      </c>
      <c r="AA209" s="87">
        <f t="shared" ref="AA209:AA227" si="102">+R209/N209*100</f>
        <v>100</v>
      </c>
      <c r="AB209" s="87">
        <f>T209-R209</f>
        <v>0</v>
      </c>
      <c r="AC209" s="87">
        <f>+T209/R209*100</f>
        <v>100</v>
      </c>
    </row>
    <row r="210" spans="1:29" hidden="1" outlineLevel="1">
      <c r="A210" s="76"/>
      <c r="B210" s="89" t="s">
        <v>102</v>
      </c>
      <c r="C210" s="90">
        <v>2111</v>
      </c>
      <c r="D210" s="144">
        <v>2668.8</v>
      </c>
      <c r="E210" s="144"/>
      <c r="F210" s="145">
        <v>3234.3090000000002</v>
      </c>
      <c r="G210" s="91"/>
      <c r="H210" s="91">
        <v>5655.1</v>
      </c>
      <c r="I210" s="91"/>
      <c r="J210" s="92">
        <v>1918.9</v>
      </c>
      <c r="K210" s="92"/>
      <c r="L210" s="91">
        <v>5655.1</v>
      </c>
      <c r="M210" s="91"/>
      <c r="N210" s="92">
        <v>5664.1</v>
      </c>
      <c r="O210" s="92"/>
      <c r="P210" s="92"/>
      <c r="Q210" s="92"/>
      <c r="R210" s="92">
        <v>5664.1</v>
      </c>
      <c r="S210" s="91"/>
      <c r="T210" s="92">
        <v>5664.1</v>
      </c>
      <c r="U210" s="91"/>
      <c r="V210" s="87">
        <f t="shared" si="97"/>
        <v>2420.7910000000002</v>
      </c>
      <c r="W210" s="87">
        <f t="shared" si="98"/>
        <v>174.84723939487537</v>
      </c>
      <c r="X210" s="87">
        <f t="shared" si="99"/>
        <v>9</v>
      </c>
      <c r="Y210" s="87">
        <f t="shared" si="100"/>
        <v>100.15914837933902</v>
      </c>
      <c r="Z210" s="87">
        <f t="shared" si="101"/>
        <v>0</v>
      </c>
      <c r="AA210" s="87">
        <f t="shared" si="102"/>
        <v>100</v>
      </c>
      <c r="AB210" s="87">
        <f t="shared" ref="AB210:AB276" si="103">T210-R210</f>
        <v>0</v>
      </c>
      <c r="AC210" s="87">
        <f t="shared" ref="AC210:AC276" si="104">+T210/R210*100</f>
        <v>100</v>
      </c>
    </row>
    <row r="211" spans="1:29" hidden="1" outlineLevel="1">
      <c r="A211" s="76"/>
      <c r="B211" s="89" t="s">
        <v>143</v>
      </c>
      <c r="C211" s="90">
        <v>2121</v>
      </c>
      <c r="D211" s="144">
        <v>394.6</v>
      </c>
      <c r="E211" s="144"/>
      <c r="F211" s="145">
        <v>462.85700000000003</v>
      </c>
      <c r="G211" s="91"/>
      <c r="H211" s="146">
        <v>766.5</v>
      </c>
      <c r="I211" s="91"/>
      <c r="J211" s="92">
        <v>290.10000000000002</v>
      </c>
      <c r="K211" s="92"/>
      <c r="L211" s="146">
        <v>766.5</v>
      </c>
      <c r="M211" s="91"/>
      <c r="N211" s="92">
        <v>767.9</v>
      </c>
      <c r="O211" s="92"/>
      <c r="P211" s="92"/>
      <c r="Q211" s="92"/>
      <c r="R211" s="92">
        <v>767.9</v>
      </c>
      <c r="S211" s="91"/>
      <c r="T211" s="92">
        <v>767.9</v>
      </c>
      <c r="U211" s="91"/>
      <c r="V211" s="87">
        <f t="shared" si="97"/>
        <v>303.64299999999997</v>
      </c>
      <c r="W211" s="87">
        <f t="shared" si="98"/>
        <v>165.60190296355029</v>
      </c>
      <c r="X211" s="87">
        <f t="shared" si="99"/>
        <v>1.3999999999999773</v>
      </c>
      <c r="Y211" s="87">
        <f t="shared" si="100"/>
        <v>100.1826484018265</v>
      </c>
      <c r="Z211" s="87">
        <f t="shared" si="101"/>
        <v>0</v>
      </c>
      <c r="AA211" s="87">
        <f t="shared" si="102"/>
        <v>100</v>
      </c>
      <c r="AB211" s="87">
        <f t="shared" si="103"/>
        <v>0</v>
      </c>
      <c r="AC211" s="87">
        <f t="shared" si="104"/>
        <v>100</v>
      </c>
    </row>
    <row r="212" spans="1:29" hidden="1" outlineLevel="1">
      <c r="A212" s="76"/>
      <c r="B212" s="147" t="s">
        <v>104</v>
      </c>
      <c r="C212" s="90">
        <v>2211</v>
      </c>
      <c r="D212" s="144"/>
      <c r="E212" s="144"/>
      <c r="F212" s="145"/>
      <c r="G212" s="91"/>
      <c r="H212" s="146"/>
      <c r="I212" s="91"/>
      <c r="J212" s="92"/>
      <c r="K212" s="92"/>
      <c r="L212" s="146"/>
      <c r="M212" s="91"/>
      <c r="N212" s="92"/>
      <c r="O212" s="92"/>
      <c r="P212" s="92"/>
      <c r="Q212" s="92"/>
      <c r="R212" s="92"/>
      <c r="S212" s="91"/>
      <c r="T212" s="92"/>
      <c r="U212" s="91"/>
      <c r="V212" s="87">
        <f t="shared" si="97"/>
        <v>0</v>
      </c>
      <c r="W212" s="87" t="e">
        <f t="shared" si="98"/>
        <v>#DIV/0!</v>
      </c>
      <c r="X212" s="87">
        <f t="shared" si="99"/>
        <v>0</v>
      </c>
      <c r="Y212" s="87" t="e">
        <f t="shared" si="100"/>
        <v>#DIV/0!</v>
      </c>
      <c r="Z212" s="87">
        <f t="shared" si="101"/>
        <v>0</v>
      </c>
      <c r="AA212" s="87" t="e">
        <f t="shared" si="102"/>
        <v>#DIV/0!</v>
      </c>
      <c r="AB212" s="87">
        <f t="shared" si="103"/>
        <v>0</v>
      </c>
      <c r="AC212" s="87" t="e">
        <f t="shared" si="104"/>
        <v>#DIV/0!</v>
      </c>
    </row>
    <row r="213" spans="1:29" hidden="1" outlineLevel="1">
      <c r="A213" s="76"/>
      <c r="B213" s="95" t="s">
        <v>105</v>
      </c>
      <c r="C213" s="96">
        <v>2212</v>
      </c>
      <c r="D213" s="144">
        <v>65.099999999999994</v>
      </c>
      <c r="E213" s="144"/>
      <c r="F213" s="145">
        <v>83.1</v>
      </c>
      <c r="G213" s="91"/>
      <c r="H213" s="146">
        <v>65.099999999999994</v>
      </c>
      <c r="I213" s="91"/>
      <c r="J213" s="92">
        <v>21.6</v>
      </c>
      <c r="K213" s="92"/>
      <c r="L213" s="146">
        <v>65.099999999999994</v>
      </c>
      <c r="M213" s="91"/>
      <c r="N213" s="92">
        <v>65.3</v>
      </c>
      <c r="O213" s="92"/>
      <c r="P213" s="92"/>
      <c r="Q213" s="92"/>
      <c r="R213" s="92">
        <v>65.3</v>
      </c>
      <c r="S213" s="91"/>
      <c r="T213" s="92">
        <v>65.3</v>
      </c>
      <c r="U213" s="91"/>
      <c r="V213" s="87">
        <f t="shared" si="97"/>
        <v>-18</v>
      </c>
      <c r="W213" s="87">
        <f t="shared" si="98"/>
        <v>78.33935018050542</v>
      </c>
      <c r="X213" s="87">
        <f t="shared" si="99"/>
        <v>0.20000000000000284</v>
      </c>
      <c r="Y213" s="87">
        <f t="shared" si="100"/>
        <v>100.30721966205837</v>
      </c>
      <c r="Z213" s="87">
        <f t="shared" si="101"/>
        <v>0</v>
      </c>
      <c r="AA213" s="87">
        <f t="shared" si="102"/>
        <v>100</v>
      </c>
      <c r="AB213" s="87">
        <f t="shared" si="103"/>
        <v>0</v>
      </c>
      <c r="AC213" s="87">
        <f t="shared" si="104"/>
        <v>100</v>
      </c>
    </row>
    <row r="214" spans="1:29" hidden="1" outlineLevel="1">
      <c r="A214" s="76"/>
      <c r="B214" s="97" t="s">
        <v>106</v>
      </c>
      <c r="C214" s="96">
        <v>2213</v>
      </c>
      <c r="D214" s="144"/>
      <c r="E214" s="144"/>
      <c r="F214" s="145"/>
      <c r="G214" s="91"/>
      <c r="H214" s="146"/>
      <c r="I214" s="91"/>
      <c r="J214" s="92"/>
      <c r="K214" s="92"/>
      <c r="L214" s="146"/>
      <c r="M214" s="91"/>
      <c r="N214" s="92"/>
      <c r="O214" s="92"/>
      <c r="P214" s="92"/>
      <c r="Q214" s="92"/>
      <c r="R214" s="92"/>
      <c r="S214" s="91"/>
      <c r="T214" s="92"/>
      <c r="U214" s="91"/>
      <c r="V214" s="87">
        <f t="shared" si="97"/>
        <v>0</v>
      </c>
      <c r="W214" s="87" t="e">
        <f t="shared" si="98"/>
        <v>#DIV/0!</v>
      </c>
      <c r="X214" s="87">
        <f t="shared" si="99"/>
        <v>0</v>
      </c>
      <c r="Y214" s="87" t="e">
        <f t="shared" si="100"/>
        <v>#DIV/0!</v>
      </c>
      <c r="Z214" s="87">
        <f t="shared" si="101"/>
        <v>0</v>
      </c>
      <c r="AA214" s="87" t="e">
        <f t="shared" si="102"/>
        <v>#DIV/0!</v>
      </c>
      <c r="AB214" s="87">
        <f t="shared" si="103"/>
        <v>0</v>
      </c>
      <c r="AC214" s="87" t="e">
        <f t="shared" si="104"/>
        <v>#DIV/0!</v>
      </c>
    </row>
    <row r="215" spans="1:29" hidden="1" outlineLevel="1">
      <c r="A215" s="76"/>
      <c r="B215" s="97" t="s">
        <v>107</v>
      </c>
      <c r="C215" s="96">
        <v>2214</v>
      </c>
      <c r="D215" s="144">
        <v>154</v>
      </c>
      <c r="E215" s="144"/>
      <c r="F215" s="145">
        <v>154</v>
      </c>
      <c r="G215" s="91"/>
      <c r="H215" s="146">
        <v>154</v>
      </c>
      <c r="I215" s="91"/>
      <c r="J215" s="92">
        <v>42</v>
      </c>
      <c r="K215" s="92"/>
      <c r="L215" s="146">
        <v>154</v>
      </c>
      <c r="M215" s="91"/>
      <c r="N215" s="92">
        <v>154</v>
      </c>
      <c r="O215" s="92"/>
      <c r="P215" s="92"/>
      <c r="Q215" s="92"/>
      <c r="R215" s="92">
        <v>154</v>
      </c>
      <c r="S215" s="91"/>
      <c r="T215" s="92">
        <v>154</v>
      </c>
      <c r="U215" s="91"/>
      <c r="V215" s="87">
        <f t="shared" si="97"/>
        <v>0</v>
      </c>
      <c r="W215" s="87">
        <f t="shared" si="98"/>
        <v>100</v>
      </c>
      <c r="X215" s="87">
        <f t="shared" si="99"/>
        <v>0</v>
      </c>
      <c r="Y215" s="87">
        <f t="shared" si="100"/>
        <v>100</v>
      </c>
      <c r="Z215" s="87">
        <f t="shared" si="101"/>
        <v>0</v>
      </c>
      <c r="AA215" s="87">
        <f t="shared" si="102"/>
        <v>100</v>
      </c>
      <c r="AB215" s="87">
        <f t="shared" si="103"/>
        <v>0</v>
      </c>
      <c r="AC215" s="87">
        <f t="shared" si="104"/>
        <v>100</v>
      </c>
    </row>
    <row r="216" spans="1:29" hidden="1" outlineLevel="1">
      <c r="A216" s="76"/>
      <c r="B216" s="149" t="s">
        <v>108</v>
      </c>
      <c r="C216" s="99">
        <v>2215</v>
      </c>
      <c r="D216" s="150">
        <f>D217+D218+D219+D220</f>
        <v>413.7</v>
      </c>
      <c r="E216" s="150">
        <f>E217+E218+E219+E220</f>
        <v>0</v>
      </c>
      <c r="F216" s="151">
        <f>F217+F218+F219+F220</f>
        <v>372.6</v>
      </c>
      <c r="G216" s="102">
        <f t="shared" ref="G216:U216" si="105">G217+G218+G219+G220</f>
        <v>0</v>
      </c>
      <c r="H216" s="102">
        <f t="shared" si="105"/>
        <v>348.90999999999997</v>
      </c>
      <c r="I216" s="102">
        <f t="shared" si="105"/>
        <v>0</v>
      </c>
      <c r="J216" s="100">
        <f t="shared" si="105"/>
        <v>5.5</v>
      </c>
      <c r="K216" s="100">
        <f t="shared" si="105"/>
        <v>0</v>
      </c>
      <c r="L216" s="102">
        <f>L217+L218+L219+L220</f>
        <v>348.9</v>
      </c>
      <c r="M216" s="102">
        <f t="shared" si="105"/>
        <v>0</v>
      </c>
      <c r="N216" s="100">
        <f t="shared" si="105"/>
        <v>51.800000000000004</v>
      </c>
      <c r="O216" s="100">
        <f t="shared" si="105"/>
        <v>0</v>
      </c>
      <c r="P216" s="100">
        <f t="shared" si="105"/>
        <v>0</v>
      </c>
      <c r="Q216" s="100">
        <f t="shared" si="105"/>
        <v>0</v>
      </c>
      <c r="R216" s="102">
        <f t="shared" si="105"/>
        <v>51.800000000000004</v>
      </c>
      <c r="S216" s="102">
        <f t="shared" si="105"/>
        <v>0</v>
      </c>
      <c r="T216" s="102">
        <f t="shared" si="105"/>
        <v>51.800000000000004</v>
      </c>
      <c r="U216" s="102">
        <f t="shared" si="105"/>
        <v>0</v>
      </c>
      <c r="V216" s="87">
        <f t="shared" si="97"/>
        <v>-23.700000000000045</v>
      </c>
      <c r="W216" s="87">
        <f t="shared" si="98"/>
        <v>93.639291465378406</v>
      </c>
      <c r="X216" s="87">
        <f t="shared" si="99"/>
        <v>-297.10999999999996</v>
      </c>
      <c r="Y216" s="87">
        <f t="shared" si="100"/>
        <v>14.846235418875931</v>
      </c>
      <c r="Z216" s="87">
        <f t="shared" si="101"/>
        <v>0</v>
      </c>
      <c r="AA216" s="87">
        <f t="shared" si="102"/>
        <v>100</v>
      </c>
      <c r="AB216" s="87">
        <f t="shared" si="103"/>
        <v>0</v>
      </c>
      <c r="AC216" s="87">
        <f t="shared" si="104"/>
        <v>100</v>
      </c>
    </row>
    <row r="217" spans="1:29" hidden="1" outlineLevel="1">
      <c r="A217" s="76"/>
      <c r="B217" s="103" t="s">
        <v>144</v>
      </c>
      <c r="C217" s="96">
        <v>22151</v>
      </c>
      <c r="D217" s="144"/>
      <c r="E217" s="144"/>
      <c r="F217" s="145">
        <v>9.8000000000000007</v>
      </c>
      <c r="G217" s="91"/>
      <c r="H217" s="91">
        <v>13.7</v>
      </c>
      <c r="I217" s="91"/>
      <c r="J217" s="92"/>
      <c r="K217" s="92"/>
      <c r="L217" s="91">
        <v>13.7</v>
      </c>
      <c r="M217" s="91"/>
      <c r="N217" s="92">
        <v>13.7</v>
      </c>
      <c r="O217" s="92"/>
      <c r="P217" s="92"/>
      <c r="Q217" s="92"/>
      <c r="R217" s="92">
        <v>13.7</v>
      </c>
      <c r="S217" s="91"/>
      <c r="T217" s="92">
        <v>13.7</v>
      </c>
      <c r="U217" s="91"/>
      <c r="V217" s="87">
        <f t="shared" si="97"/>
        <v>3.8999999999999986</v>
      </c>
      <c r="W217" s="87">
        <f t="shared" si="98"/>
        <v>139.79591836734693</v>
      </c>
      <c r="X217" s="87">
        <f t="shared" si="99"/>
        <v>0</v>
      </c>
      <c r="Y217" s="87">
        <f t="shared" si="100"/>
        <v>100</v>
      </c>
      <c r="Z217" s="87">
        <f t="shared" si="101"/>
        <v>0</v>
      </c>
      <c r="AA217" s="87">
        <f t="shared" si="102"/>
        <v>100</v>
      </c>
      <c r="AB217" s="87">
        <f t="shared" si="103"/>
        <v>0</v>
      </c>
      <c r="AC217" s="87">
        <f t="shared" si="104"/>
        <v>100</v>
      </c>
    </row>
    <row r="218" spans="1:29" hidden="1" outlineLevel="1">
      <c r="A218" s="76"/>
      <c r="B218" s="103" t="s">
        <v>145</v>
      </c>
      <c r="C218" s="96">
        <v>22152</v>
      </c>
      <c r="D218" s="144"/>
      <c r="E218" s="144"/>
      <c r="F218" s="145"/>
      <c r="G218" s="91"/>
      <c r="H218" s="146"/>
      <c r="I218" s="91"/>
      <c r="J218" s="92"/>
      <c r="K218" s="92"/>
      <c r="L218" s="146"/>
      <c r="M218" s="91"/>
      <c r="N218" s="92"/>
      <c r="O218" s="92"/>
      <c r="P218" s="92"/>
      <c r="Q218" s="92"/>
      <c r="R218" s="92"/>
      <c r="S218" s="91"/>
      <c r="T218" s="92"/>
      <c r="U218" s="91"/>
      <c r="V218" s="87">
        <f t="shared" si="97"/>
        <v>0</v>
      </c>
      <c r="W218" s="87" t="e">
        <f t="shared" si="98"/>
        <v>#DIV/0!</v>
      </c>
      <c r="X218" s="87">
        <f t="shared" si="99"/>
        <v>0</v>
      </c>
      <c r="Y218" s="87" t="e">
        <f t="shared" si="100"/>
        <v>#DIV/0!</v>
      </c>
      <c r="Z218" s="87">
        <f t="shared" si="101"/>
        <v>0</v>
      </c>
      <c r="AA218" s="87" t="e">
        <f t="shared" si="102"/>
        <v>#DIV/0!</v>
      </c>
      <c r="AB218" s="87">
        <f t="shared" si="103"/>
        <v>0</v>
      </c>
      <c r="AC218" s="87" t="e">
        <f t="shared" si="104"/>
        <v>#DIV/0!</v>
      </c>
    </row>
    <row r="219" spans="1:29" hidden="1" outlineLevel="1">
      <c r="A219" s="76"/>
      <c r="B219" s="103" t="s">
        <v>111</v>
      </c>
      <c r="C219" s="96">
        <v>22153</v>
      </c>
      <c r="D219" s="144">
        <v>5</v>
      </c>
      <c r="E219" s="144"/>
      <c r="F219" s="145"/>
      <c r="G219" s="91"/>
      <c r="H219" s="146">
        <v>5.5</v>
      </c>
      <c r="I219" s="91"/>
      <c r="J219" s="92">
        <v>5.5</v>
      </c>
      <c r="K219" s="92"/>
      <c r="L219" s="146">
        <v>5.5</v>
      </c>
      <c r="M219" s="91"/>
      <c r="N219" s="92">
        <v>22</v>
      </c>
      <c r="O219" s="92"/>
      <c r="P219" s="92"/>
      <c r="Q219" s="92"/>
      <c r="R219" s="92">
        <v>22</v>
      </c>
      <c r="S219" s="91"/>
      <c r="T219" s="92">
        <v>22</v>
      </c>
      <c r="U219" s="91"/>
      <c r="V219" s="87">
        <f t="shared" si="97"/>
        <v>5.5</v>
      </c>
      <c r="W219" s="87" t="e">
        <f t="shared" si="98"/>
        <v>#DIV/0!</v>
      </c>
      <c r="X219" s="87">
        <f t="shared" si="99"/>
        <v>16.5</v>
      </c>
      <c r="Y219" s="87">
        <f t="shared" si="100"/>
        <v>400</v>
      </c>
      <c r="Z219" s="87">
        <f t="shared" si="101"/>
        <v>0</v>
      </c>
      <c r="AA219" s="87">
        <f t="shared" si="102"/>
        <v>100</v>
      </c>
      <c r="AB219" s="87">
        <f t="shared" si="103"/>
        <v>0</v>
      </c>
      <c r="AC219" s="87">
        <f t="shared" si="104"/>
        <v>100</v>
      </c>
    </row>
    <row r="220" spans="1:29" hidden="1" outlineLevel="1">
      <c r="A220" s="76"/>
      <c r="B220" s="103" t="s">
        <v>146</v>
      </c>
      <c r="C220" s="96">
        <v>22154</v>
      </c>
      <c r="D220" s="144">
        <f>413.7-5</f>
        <v>408.7</v>
      </c>
      <c r="E220" s="144"/>
      <c r="F220" s="165">
        <v>362.8</v>
      </c>
      <c r="G220" s="91"/>
      <c r="H220" s="146">
        <f>329.71</f>
        <v>329.71</v>
      </c>
      <c r="I220" s="91"/>
      <c r="J220" s="92"/>
      <c r="K220" s="92"/>
      <c r="L220" s="146">
        <v>329.7</v>
      </c>
      <c r="M220" s="91"/>
      <c r="N220" s="92">
        <v>16.100000000000001</v>
      </c>
      <c r="O220" s="92"/>
      <c r="P220" s="92"/>
      <c r="Q220" s="92"/>
      <c r="R220" s="92">
        <v>16.100000000000001</v>
      </c>
      <c r="S220" s="91"/>
      <c r="T220" s="92">
        <v>16.100000000000001</v>
      </c>
      <c r="U220" s="91"/>
      <c r="V220" s="87">
        <f t="shared" si="97"/>
        <v>-33.100000000000023</v>
      </c>
      <c r="W220" s="87">
        <f t="shared" si="98"/>
        <v>90.876515986769562</v>
      </c>
      <c r="X220" s="87">
        <f t="shared" si="99"/>
        <v>-313.60999999999996</v>
      </c>
      <c r="Y220" s="87">
        <f t="shared" si="100"/>
        <v>4.8830790694853059</v>
      </c>
      <c r="Z220" s="87">
        <f t="shared" si="101"/>
        <v>0</v>
      </c>
      <c r="AA220" s="87">
        <f t="shared" si="102"/>
        <v>100</v>
      </c>
      <c r="AB220" s="87">
        <f t="shared" si="103"/>
        <v>0</v>
      </c>
      <c r="AC220" s="87">
        <f t="shared" si="104"/>
        <v>100</v>
      </c>
    </row>
    <row r="221" spans="1:29" hidden="1" outlineLevel="1">
      <c r="A221" s="76"/>
      <c r="B221" s="105" t="s">
        <v>113</v>
      </c>
      <c r="C221" s="106">
        <v>2217</v>
      </c>
      <c r="D221" s="144"/>
      <c r="E221" s="144"/>
      <c r="F221" s="145"/>
      <c r="G221" s="91"/>
      <c r="H221" s="146"/>
      <c r="I221" s="91"/>
      <c r="J221" s="92"/>
      <c r="K221" s="92"/>
      <c r="L221" s="146"/>
      <c r="M221" s="91"/>
      <c r="N221" s="92"/>
      <c r="O221" s="92"/>
      <c r="P221" s="92"/>
      <c r="Q221" s="92"/>
      <c r="R221" s="92"/>
      <c r="S221" s="91"/>
      <c r="T221" s="92"/>
      <c r="U221" s="91"/>
      <c r="V221" s="87">
        <f t="shared" si="97"/>
        <v>0</v>
      </c>
      <c r="W221" s="87" t="e">
        <f t="shared" si="98"/>
        <v>#DIV/0!</v>
      </c>
      <c r="X221" s="87">
        <f t="shared" si="99"/>
        <v>0</v>
      </c>
      <c r="Y221" s="87" t="e">
        <f t="shared" si="100"/>
        <v>#DIV/0!</v>
      </c>
      <c r="Z221" s="87">
        <f t="shared" si="101"/>
        <v>0</v>
      </c>
      <c r="AA221" s="87" t="e">
        <f t="shared" si="102"/>
        <v>#DIV/0!</v>
      </c>
      <c r="AB221" s="87">
        <f t="shared" si="103"/>
        <v>0</v>
      </c>
      <c r="AC221" s="87" t="e">
        <f t="shared" si="104"/>
        <v>#DIV/0!</v>
      </c>
    </row>
    <row r="222" spans="1:29" hidden="1" outlineLevel="1">
      <c r="A222" s="76"/>
      <c r="B222" s="109" t="s">
        <v>114</v>
      </c>
      <c r="C222" s="106">
        <v>2218</v>
      </c>
      <c r="D222" s="144"/>
      <c r="E222" s="144"/>
      <c r="F222" s="145"/>
      <c r="G222" s="91"/>
      <c r="H222" s="146"/>
      <c r="I222" s="91"/>
      <c r="J222" s="92"/>
      <c r="K222" s="92"/>
      <c r="L222" s="146"/>
      <c r="M222" s="91"/>
      <c r="N222" s="92"/>
      <c r="O222" s="92"/>
      <c r="P222" s="92"/>
      <c r="Q222" s="92"/>
      <c r="R222" s="92"/>
      <c r="S222" s="91"/>
      <c r="T222" s="92"/>
      <c r="U222" s="91"/>
      <c r="V222" s="87">
        <f t="shared" si="97"/>
        <v>0</v>
      </c>
      <c r="W222" s="87" t="e">
        <f t="shared" si="98"/>
        <v>#DIV/0!</v>
      </c>
      <c r="X222" s="87">
        <f t="shared" si="99"/>
        <v>0</v>
      </c>
      <c r="Y222" s="87" t="e">
        <f t="shared" si="100"/>
        <v>#DIV/0!</v>
      </c>
      <c r="Z222" s="87">
        <f t="shared" si="101"/>
        <v>0</v>
      </c>
      <c r="AA222" s="87" t="e">
        <f t="shared" si="102"/>
        <v>#DIV/0!</v>
      </c>
      <c r="AB222" s="87">
        <f t="shared" si="103"/>
        <v>0</v>
      </c>
      <c r="AC222" s="87" t="e">
        <f t="shared" si="104"/>
        <v>#DIV/0!</v>
      </c>
    </row>
    <row r="223" spans="1:29" hidden="1" outlineLevel="1">
      <c r="A223" s="76"/>
      <c r="B223" s="97" t="s">
        <v>147</v>
      </c>
      <c r="C223" s="96">
        <v>2221</v>
      </c>
      <c r="D223" s="144"/>
      <c r="E223" s="144"/>
      <c r="F223" s="145">
        <v>87.5</v>
      </c>
      <c r="G223" s="91"/>
      <c r="H223" s="146"/>
      <c r="I223" s="91"/>
      <c r="J223" s="92"/>
      <c r="K223" s="92"/>
      <c r="L223" s="146"/>
      <c r="M223" s="91"/>
      <c r="N223" s="92"/>
      <c r="O223" s="92"/>
      <c r="P223" s="92"/>
      <c r="Q223" s="92"/>
      <c r="R223" s="92"/>
      <c r="S223" s="91"/>
      <c r="T223" s="92"/>
      <c r="U223" s="91"/>
      <c r="V223" s="87">
        <f t="shared" si="97"/>
        <v>-87.5</v>
      </c>
      <c r="W223" s="87">
        <f t="shared" si="98"/>
        <v>0</v>
      </c>
      <c r="X223" s="87">
        <f t="shared" si="99"/>
        <v>0</v>
      </c>
      <c r="Y223" s="87" t="e">
        <f t="shared" si="100"/>
        <v>#DIV/0!</v>
      </c>
      <c r="Z223" s="87">
        <f t="shared" si="101"/>
        <v>0</v>
      </c>
      <c r="AA223" s="87" t="e">
        <f t="shared" si="102"/>
        <v>#DIV/0!</v>
      </c>
      <c r="AB223" s="87">
        <f t="shared" si="103"/>
        <v>0</v>
      </c>
      <c r="AC223" s="87" t="e">
        <f t="shared" si="104"/>
        <v>#DIV/0!</v>
      </c>
    </row>
    <row r="224" spans="1:29" ht="25.5" hidden="1" outlineLevel="1">
      <c r="A224" s="76"/>
      <c r="B224" s="110" t="s">
        <v>116</v>
      </c>
      <c r="C224" s="96">
        <v>2222</v>
      </c>
      <c r="D224" s="144">
        <v>40</v>
      </c>
      <c r="E224" s="144"/>
      <c r="F224" s="145">
        <v>106.675</v>
      </c>
      <c r="G224" s="91"/>
      <c r="H224" s="146">
        <v>260</v>
      </c>
      <c r="I224" s="91"/>
      <c r="J224" s="92"/>
      <c r="K224" s="92"/>
      <c r="L224" s="146">
        <v>260</v>
      </c>
      <c r="M224" s="91"/>
      <c r="N224" s="92">
        <v>100</v>
      </c>
      <c r="O224" s="92"/>
      <c r="P224" s="92"/>
      <c r="Q224" s="92"/>
      <c r="R224" s="92">
        <v>100</v>
      </c>
      <c r="S224" s="91"/>
      <c r="T224" s="92">
        <v>100</v>
      </c>
      <c r="U224" s="91"/>
      <c r="V224" s="87">
        <f t="shared" si="97"/>
        <v>153.32499999999999</v>
      </c>
      <c r="W224" s="87">
        <f t="shared" si="98"/>
        <v>243.73095851886569</v>
      </c>
      <c r="X224" s="87">
        <f t="shared" si="99"/>
        <v>-160</v>
      </c>
      <c r="Y224" s="87">
        <f t="shared" si="100"/>
        <v>38.461538461538467</v>
      </c>
      <c r="Z224" s="87">
        <f t="shared" si="101"/>
        <v>0</v>
      </c>
      <c r="AA224" s="87">
        <f t="shared" si="102"/>
        <v>100</v>
      </c>
      <c r="AB224" s="87">
        <f t="shared" si="103"/>
        <v>0</v>
      </c>
      <c r="AC224" s="87">
        <f t="shared" si="104"/>
        <v>100</v>
      </c>
    </row>
    <row r="225" spans="1:29" hidden="1" outlineLevel="1">
      <c r="A225" s="76"/>
      <c r="B225" s="110" t="s">
        <v>117</v>
      </c>
      <c r="C225" s="111">
        <v>2223</v>
      </c>
      <c r="D225" s="144"/>
      <c r="E225" s="144"/>
      <c r="F225" s="145">
        <v>56.4</v>
      </c>
      <c r="G225" s="91"/>
      <c r="H225" s="146"/>
      <c r="I225" s="91"/>
      <c r="J225" s="92"/>
      <c r="K225" s="92"/>
      <c r="L225" s="146"/>
      <c r="M225" s="91"/>
      <c r="N225" s="92"/>
      <c r="O225" s="92"/>
      <c r="P225" s="92"/>
      <c r="Q225" s="92"/>
      <c r="R225" s="92"/>
      <c r="S225" s="91"/>
      <c r="T225" s="92"/>
      <c r="U225" s="91"/>
      <c r="V225" s="87"/>
      <c r="W225" s="87"/>
      <c r="X225" s="87"/>
      <c r="Y225" s="87"/>
      <c r="Z225" s="87"/>
      <c r="AA225" s="87"/>
      <c r="AB225" s="87"/>
      <c r="AC225" s="87"/>
    </row>
    <row r="226" spans="1:29" hidden="1" outlineLevel="1">
      <c r="A226" s="76"/>
      <c r="B226" s="110" t="s">
        <v>153</v>
      </c>
      <c r="C226" s="96">
        <v>2224</v>
      </c>
      <c r="D226" s="144"/>
      <c r="E226" s="144"/>
      <c r="F226" s="145"/>
      <c r="G226" s="91"/>
      <c r="H226" s="91"/>
      <c r="I226" s="91"/>
      <c r="J226" s="92"/>
      <c r="K226" s="92"/>
      <c r="L226" s="91"/>
      <c r="M226" s="91"/>
      <c r="N226" s="92"/>
      <c r="O226" s="92"/>
      <c r="P226" s="92"/>
      <c r="Q226" s="92"/>
      <c r="R226" s="92"/>
      <c r="S226" s="91"/>
      <c r="T226" s="92"/>
      <c r="U226" s="91"/>
      <c r="V226" s="87">
        <f t="shared" si="97"/>
        <v>0</v>
      </c>
      <c r="W226" s="87" t="e">
        <f t="shared" si="98"/>
        <v>#DIV/0!</v>
      </c>
      <c r="X226" s="87">
        <f t="shared" si="99"/>
        <v>0</v>
      </c>
      <c r="Y226" s="87" t="e">
        <f t="shared" si="100"/>
        <v>#DIV/0!</v>
      </c>
      <c r="Z226" s="87">
        <f t="shared" si="101"/>
        <v>0</v>
      </c>
      <c r="AA226" s="87" t="e">
        <f t="shared" si="102"/>
        <v>#DIV/0!</v>
      </c>
      <c r="AB226" s="87">
        <f t="shared" si="103"/>
        <v>0</v>
      </c>
      <c r="AC226" s="87" t="e">
        <f t="shared" si="104"/>
        <v>#DIV/0!</v>
      </c>
    </row>
    <row r="227" spans="1:29" hidden="1" outlineLevel="1">
      <c r="A227" s="76"/>
      <c r="B227" s="110" t="s">
        <v>148</v>
      </c>
      <c r="C227" s="96">
        <v>2225</v>
      </c>
      <c r="D227" s="144"/>
      <c r="E227" s="144"/>
      <c r="F227" s="145"/>
      <c r="G227" s="91"/>
      <c r="H227" s="91"/>
      <c r="I227" s="91"/>
      <c r="J227" s="92"/>
      <c r="K227" s="92"/>
      <c r="L227" s="91"/>
      <c r="M227" s="91"/>
      <c r="N227" s="92"/>
      <c r="O227" s="92"/>
      <c r="P227" s="92"/>
      <c r="Q227" s="92"/>
      <c r="R227" s="92"/>
      <c r="S227" s="91"/>
      <c r="T227" s="92"/>
      <c r="U227" s="91"/>
      <c r="V227" s="87">
        <f t="shared" si="97"/>
        <v>0</v>
      </c>
      <c r="W227" s="87" t="e">
        <f t="shared" si="98"/>
        <v>#DIV/0!</v>
      </c>
      <c r="X227" s="87">
        <f t="shared" si="99"/>
        <v>0</v>
      </c>
      <c r="Y227" s="87" t="e">
        <f t="shared" si="100"/>
        <v>#DIV/0!</v>
      </c>
      <c r="Z227" s="87">
        <f t="shared" si="101"/>
        <v>0</v>
      </c>
      <c r="AA227" s="87" t="e">
        <f t="shared" si="102"/>
        <v>#DIV/0!</v>
      </c>
      <c r="AB227" s="87">
        <f t="shared" si="103"/>
        <v>0</v>
      </c>
      <c r="AC227" s="87" t="e">
        <f t="shared" si="104"/>
        <v>#DIV/0!</v>
      </c>
    </row>
    <row r="228" spans="1:29" hidden="1" outlineLevel="1">
      <c r="A228" s="76"/>
      <c r="B228" s="110" t="s">
        <v>149</v>
      </c>
      <c r="C228" s="96">
        <v>2231</v>
      </c>
      <c r="D228" s="144"/>
      <c r="E228" s="144"/>
      <c r="F228" s="145"/>
      <c r="G228" s="91"/>
      <c r="H228" s="91"/>
      <c r="I228" s="91"/>
      <c r="J228" s="92"/>
      <c r="K228" s="92"/>
      <c r="L228" s="91"/>
      <c r="M228" s="91"/>
      <c r="N228" s="92"/>
      <c r="O228" s="92"/>
      <c r="P228" s="92"/>
      <c r="Q228" s="92"/>
      <c r="R228" s="92"/>
      <c r="S228" s="91"/>
      <c r="T228" s="92"/>
      <c r="U228" s="91"/>
      <c r="V228" s="87"/>
      <c r="W228" s="87"/>
      <c r="X228" s="87"/>
      <c r="Y228" s="87"/>
      <c r="Z228" s="87"/>
      <c r="AA228" s="87"/>
      <c r="AB228" s="87"/>
      <c r="AC228" s="87"/>
    </row>
    <row r="229" spans="1:29" hidden="1" outlineLevel="1">
      <c r="A229" s="76"/>
      <c r="B229" s="110" t="s">
        <v>121</v>
      </c>
      <c r="C229" s="96">
        <v>22311100</v>
      </c>
      <c r="D229" s="144"/>
      <c r="E229" s="144"/>
      <c r="F229" s="145"/>
      <c r="G229" s="91"/>
      <c r="H229" s="91">
        <v>0</v>
      </c>
      <c r="I229" s="91"/>
      <c r="J229" s="92"/>
      <c r="K229" s="92"/>
      <c r="L229" s="91">
        <v>0</v>
      </c>
      <c r="M229" s="91"/>
      <c r="N229" s="92"/>
      <c r="O229" s="92"/>
      <c r="P229" s="92"/>
      <c r="Q229" s="92"/>
      <c r="R229" s="92"/>
      <c r="S229" s="91"/>
      <c r="T229" s="92"/>
      <c r="U229" s="91"/>
      <c r="V229" s="87">
        <f t="shared" ref="V229:V263" si="106">L229-F229</f>
        <v>0</v>
      </c>
      <c r="W229" s="87" t="e">
        <f t="shared" ref="W229:W263" si="107">+L229/F229*100</f>
        <v>#DIV/0!</v>
      </c>
      <c r="X229" s="87">
        <f t="shared" ref="X229:X263" si="108">N229-H229</f>
        <v>0</v>
      </c>
      <c r="Y229" s="87" t="e">
        <f t="shared" ref="Y229:Y263" si="109">+N229/H229*100</f>
        <v>#DIV/0!</v>
      </c>
      <c r="Z229" s="87">
        <f t="shared" ref="Z229:Z263" si="110">R229-N229</f>
        <v>0</v>
      </c>
      <c r="AA229" s="87" t="e">
        <f t="shared" ref="AA229:AA263" si="111">+R229/N229*100</f>
        <v>#DIV/0!</v>
      </c>
      <c r="AB229" s="87">
        <f t="shared" si="103"/>
        <v>0</v>
      </c>
      <c r="AC229" s="87" t="e">
        <f t="shared" si="104"/>
        <v>#DIV/0!</v>
      </c>
    </row>
    <row r="230" spans="1:29" hidden="1" outlineLevel="1">
      <c r="A230" s="76"/>
      <c r="B230" s="110" t="s">
        <v>122</v>
      </c>
      <c r="C230" s="96">
        <v>22311200</v>
      </c>
      <c r="D230" s="144">
        <v>51.2</v>
      </c>
      <c r="E230" s="144"/>
      <c r="F230" s="145">
        <v>32</v>
      </c>
      <c r="G230" s="91"/>
      <c r="H230" s="91">
        <v>77.7</v>
      </c>
      <c r="I230" s="91"/>
      <c r="J230" s="92">
        <v>10.9</v>
      </c>
      <c r="K230" s="92"/>
      <c r="L230" s="91">
        <v>77.7</v>
      </c>
      <c r="M230" s="91"/>
      <c r="N230" s="92">
        <v>77.7</v>
      </c>
      <c r="O230" s="92"/>
      <c r="P230" s="92"/>
      <c r="Q230" s="92"/>
      <c r="R230" s="92">
        <v>77.7</v>
      </c>
      <c r="S230" s="91"/>
      <c r="T230" s="92">
        <v>77.7</v>
      </c>
      <c r="U230" s="91"/>
      <c r="V230" s="87">
        <f t="shared" si="106"/>
        <v>45.7</v>
      </c>
      <c r="W230" s="87">
        <f t="shared" si="107"/>
        <v>242.8125</v>
      </c>
      <c r="X230" s="87">
        <f t="shared" si="108"/>
        <v>0</v>
      </c>
      <c r="Y230" s="87">
        <f t="shared" si="109"/>
        <v>100</v>
      </c>
      <c r="Z230" s="87">
        <f t="shared" si="110"/>
        <v>0</v>
      </c>
      <c r="AA230" s="87">
        <f t="shared" si="111"/>
        <v>100</v>
      </c>
      <c r="AB230" s="87">
        <f t="shared" si="103"/>
        <v>0</v>
      </c>
      <c r="AC230" s="87">
        <f t="shared" si="104"/>
        <v>100</v>
      </c>
    </row>
    <row r="231" spans="1:29" ht="25.5" hidden="1" outlineLevel="1">
      <c r="A231" s="76"/>
      <c r="B231" s="110" t="s">
        <v>123</v>
      </c>
      <c r="C231" s="96">
        <v>22311300</v>
      </c>
      <c r="D231" s="144"/>
      <c r="E231" s="144"/>
      <c r="F231" s="145">
        <v>46.374000000000002</v>
      </c>
      <c r="G231" s="91"/>
      <c r="H231" s="91">
        <v>50</v>
      </c>
      <c r="I231" s="91"/>
      <c r="J231" s="92">
        <v>50</v>
      </c>
      <c r="K231" s="92"/>
      <c r="L231" s="91">
        <v>50</v>
      </c>
      <c r="M231" s="91"/>
      <c r="N231" s="92">
        <v>75</v>
      </c>
      <c r="O231" s="92"/>
      <c r="P231" s="92"/>
      <c r="Q231" s="92"/>
      <c r="R231" s="92">
        <v>75</v>
      </c>
      <c r="S231" s="91"/>
      <c r="T231" s="92">
        <v>75</v>
      </c>
      <c r="U231" s="91"/>
      <c r="V231" s="87">
        <f t="shared" si="106"/>
        <v>3.6259999999999977</v>
      </c>
      <c r="W231" s="87">
        <f t="shared" si="107"/>
        <v>107.81903652908957</v>
      </c>
      <c r="X231" s="87">
        <f t="shared" si="108"/>
        <v>25</v>
      </c>
      <c r="Y231" s="87">
        <f t="shared" si="109"/>
        <v>150</v>
      </c>
      <c r="Z231" s="87">
        <f t="shared" si="110"/>
        <v>0</v>
      </c>
      <c r="AA231" s="87">
        <f t="shared" si="111"/>
        <v>100</v>
      </c>
      <c r="AB231" s="87">
        <f t="shared" si="103"/>
        <v>0</v>
      </c>
      <c r="AC231" s="87">
        <f t="shared" si="104"/>
        <v>100</v>
      </c>
    </row>
    <row r="232" spans="1:29" hidden="1" outlineLevel="1">
      <c r="A232" s="76"/>
      <c r="B232" s="110" t="s">
        <v>124</v>
      </c>
      <c r="C232" s="96">
        <v>22311400</v>
      </c>
      <c r="D232" s="144"/>
      <c r="E232" s="144"/>
      <c r="F232" s="145"/>
      <c r="G232" s="91"/>
      <c r="H232" s="91"/>
      <c r="I232" s="91"/>
      <c r="J232" s="92"/>
      <c r="K232" s="92"/>
      <c r="L232" s="91"/>
      <c r="M232" s="91"/>
      <c r="N232" s="92"/>
      <c r="O232" s="92"/>
      <c r="P232" s="92"/>
      <c r="Q232" s="92"/>
      <c r="R232" s="91"/>
      <c r="S232" s="91"/>
      <c r="T232" s="91"/>
      <c r="U232" s="91"/>
      <c r="V232" s="87">
        <f t="shared" si="106"/>
        <v>0</v>
      </c>
      <c r="W232" s="87" t="e">
        <f t="shared" si="107"/>
        <v>#DIV/0!</v>
      </c>
      <c r="X232" s="87">
        <f t="shared" si="108"/>
        <v>0</v>
      </c>
      <c r="Y232" s="87" t="e">
        <f t="shared" si="109"/>
        <v>#DIV/0!</v>
      </c>
      <c r="Z232" s="87">
        <f t="shared" si="110"/>
        <v>0</v>
      </c>
      <c r="AA232" s="87" t="e">
        <f t="shared" si="111"/>
        <v>#DIV/0!</v>
      </c>
      <c r="AB232" s="87">
        <f t="shared" si="103"/>
        <v>0</v>
      </c>
      <c r="AC232" s="87" t="e">
        <f t="shared" si="104"/>
        <v>#DIV/0!</v>
      </c>
    </row>
    <row r="233" spans="1:29" ht="13.5" hidden="1" customHeight="1" outlineLevel="1">
      <c r="A233" s="76"/>
      <c r="B233" s="110" t="s">
        <v>125</v>
      </c>
      <c r="C233" s="96">
        <v>2235</v>
      </c>
      <c r="D233" s="145"/>
      <c r="E233" s="145"/>
      <c r="F233" s="145"/>
      <c r="G233" s="91"/>
      <c r="H233" s="91"/>
      <c r="I233" s="91"/>
      <c r="J233" s="92"/>
      <c r="K233" s="92"/>
      <c r="L233" s="91"/>
      <c r="M233" s="91"/>
      <c r="N233" s="92"/>
      <c r="O233" s="92"/>
      <c r="P233" s="92"/>
      <c r="Q233" s="92"/>
      <c r="R233" s="91"/>
      <c r="S233" s="91"/>
      <c r="T233" s="91"/>
      <c r="U233" s="91"/>
      <c r="V233" s="87">
        <f t="shared" si="106"/>
        <v>0</v>
      </c>
      <c r="W233" s="87" t="e">
        <f t="shared" si="107"/>
        <v>#DIV/0!</v>
      </c>
      <c r="X233" s="87">
        <f t="shared" si="108"/>
        <v>0</v>
      </c>
      <c r="Y233" s="87" t="e">
        <f t="shared" si="109"/>
        <v>#DIV/0!</v>
      </c>
      <c r="Z233" s="87">
        <f t="shared" si="110"/>
        <v>0</v>
      </c>
      <c r="AA233" s="87" t="e">
        <f t="shared" si="111"/>
        <v>#DIV/0!</v>
      </c>
      <c r="AB233" s="87">
        <f t="shared" si="103"/>
        <v>0</v>
      </c>
      <c r="AC233" s="87" t="e">
        <f t="shared" si="104"/>
        <v>#DIV/0!</v>
      </c>
    </row>
    <row r="234" spans="1:29" ht="13.5" hidden="1" customHeight="1" outlineLevel="1">
      <c r="A234" s="76"/>
      <c r="B234" s="97" t="s">
        <v>126</v>
      </c>
      <c r="C234" s="119">
        <v>2511</v>
      </c>
      <c r="D234" s="145"/>
      <c r="E234" s="145"/>
      <c r="F234" s="145"/>
      <c r="G234" s="91"/>
      <c r="H234" s="91"/>
      <c r="I234" s="91"/>
      <c r="J234" s="92"/>
      <c r="K234" s="92"/>
      <c r="L234" s="91"/>
      <c r="M234" s="91"/>
      <c r="N234" s="92"/>
      <c r="O234" s="92"/>
      <c r="P234" s="92"/>
      <c r="Q234" s="92"/>
      <c r="R234" s="91"/>
      <c r="S234" s="91"/>
      <c r="T234" s="91"/>
      <c r="U234" s="91"/>
      <c r="V234" s="87">
        <f t="shared" si="106"/>
        <v>0</v>
      </c>
      <c r="W234" s="87" t="e">
        <f t="shared" si="107"/>
        <v>#DIV/0!</v>
      </c>
      <c r="X234" s="87">
        <f t="shared" si="108"/>
        <v>0</v>
      </c>
      <c r="Y234" s="87" t="e">
        <f t="shared" si="109"/>
        <v>#DIV/0!</v>
      </c>
      <c r="Z234" s="87">
        <f t="shared" si="110"/>
        <v>0</v>
      </c>
      <c r="AA234" s="87" t="e">
        <f t="shared" si="111"/>
        <v>#DIV/0!</v>
      </c>
      <c r="AB234" s="87">
        <f t="shared" si="103"/>
        <v>0</v>
      </c>
      <c r="AC234" s="87" t="e">
        <f t="shared" si="104"/>
        <v>#DIV/0!</v>
      </c>
    </row>
    <row r="235" spans="1:29" ht="13.5" hidden="1" customHeight="1" outlineLevel="1">
      <c r="A235" s="76"/>
      <c r="B235" s="97" t="s">
        <v>127</v>
      </c>
      <c r="C235" s="119">
        <v>2512</v>
      </c>
      <c r="D235" s="145"/>
      <c r="E235" s="145"/>
      <c r="F235" s="145"/>
      <c r="G235" s="91"/>
      <c r="H235" s="91"/>
      <c r="I235" s="91"/>
      <c r="J235" s="92"/>
      <c r="K235" s="92"/>
      <c r="L235" s="91"/>
      <c r="M235" s="91"/>
      <c r="N235" s="92"/>
      <c r="O235" s="92"/>
      <c r="P235" s="92"/>
      <c r="Q235" s="92"/>
      <c r="R235" s="91"/>
      <c r="S235" s="91"/>
      <c r="T235" s="91"/>
      <c r="U235" s="91"/>
      <c r="V235" s="87">
        <f t="shared" si="106"/>
        <v>0</v>
      </c>
      <c r="W235" s="87" t="e">
        <f t="shared" si="107"/>
        <v>#DIV/0!</v>
      </c>
      <c r="X235" s="87">
        <f t="shared" si="108"/>
        <v>0</v>
      </c>
      <c r="Y235" s="87" t="e">
        <f t="shared" si="109"/>
        <v>#DIV/0!</v>
      </c>
      <c r="Z235" s="87">
        <f t="shared" si="110"/>
        <v>0</v>
      </c>
      <c r="AA235" s="87" t="e">
        <f t="shared" si="111"/>
        <v>#DIV/0!</v>
      </c>
      <c r="AB235" s="87">
        <f t="shared" si="103"/>
        <v>0</v>
      </c>
      <c r="AC235" s="87" t="e">
        <f t="shared" si="104"/>
        <v>#DIV/0!</v>
      </c>
    </row>
    <row r="236" spans="1:29" ht="13.5" hidden="1" customHeight="1" outlineLevel="1">
      <c r="A236" s="76"/>
      <c r="B236" s="97" t="s">
        <v>154</v>
      </c>
      <c r="C236" s="119">
        <v>2521</v>
      </c>
      <c r="D236" s="145"/>
      <c r="E236" s="145"/>
      <c r="F236" s="145"/>
      <c r="G236" s="91"/>
      <c r="H236" s="91"/>
      <c r="I236" s="91"/>
      <c r="J236" s="92"/>
      <c r="K236" s="92"/>
      <c r="L236" s="91"/>
      <c r="M236" s="91"/>
      <c r="N236" s="92"/>
      <c r="O236" s="92"/>
      <c r="P236" s="92"/>
      <c r="Q236" s="92"/>
      <c r="R236" s="91"/>
      <c r="S236" s="91"/>
      <c r="T236" s="91"/>
      <c r="U236" s="91"/>
      <c r="V236" s="87">
        <f t="shared" si="106"/>
        <v>0</v>
      </c>
      <c r="W236" s="87" t="e">
        <f t="shared" si="107"/>
        <v>#DIV/0!</v>
      </c>
      <c r="X236" s="87">
        <f t="shared" si="108"/>
        <v>0</v>
      </c>
      <c r="Y236" s="87" t="e">
        <f t="shared" si="109"/>
        <v>#DIV/0!</v>
      </c>
      <c r="Z236" s="87">
        <f t="shared" si="110"/>
        <v>0</v>
      </c>
      <c r="AA236" s="87" t="e">
        <f t="shared" si="111"/>
        <v>#DIV/0!</v>
      </c>
      <c r="AB236" s="87">
        <f t="shared" si="103"/>
        <v>0</v>
      </c>
      <c r="AC236" s="87" t="e">
        <f t="shared" si="104"/>
        <v>#DIV/0!</v>
      </c>
    </row>
    <row r="237" spans="1:29" ht="13.5" hidden="1" customHeight="1" outlineLevel="1">
      <c r="A237" s="76"/>
      <c r="B237" s="126" t="s">
        <v>129</v>
      </c>
      <c r="C237" s="96">
        <v>2721</v>
      </c>
      <c r="D237" s="145"/>
      <c r="E237" s="145"/>
      <c r="F237" s="145"/>
      <c r="G237" s="91"/>
      <c r="H237" s="91"/>
      <c r="I237" s="91"/>
      <c r="J237" s="92"/>
      <c r="K237" s="92"/>
      <c r="L237" s="91"/>
      <c r="M237" s="91"/>
      <c r="N237" s="92"/>
      <c r="O237" s="92"/>
      <c r="P237" s="92"/>
      <c r="Q237" s="92"/>
      <c r="R237" s="91"/>
      <c r="S237" s="91"/>
      <c r="T237" s="91"/>
      <c r="U237" s="91"/>
      <c r="V237" s="87">
        <f t="shared" si="106"/>
        <v>0</v>
      </c>
      <c r="W237" s="87" t="e">
        <f t="shared" si="107"/>
        <v>#DIV/0!</v>
      </c>
      <c r="X237" s="87">
        <f t="shared" si="108"/>
        <v>0</v>
      </c>
      <c r="Y237" s="87" t="e">
        <f t="shared" si="109"/>
        <v>#DIV/0!</v>
      </c>
      <c r="Z237" s="87">
        <f t="shared" si="110"/>
        <v>0</v>
      </c>
      <c r="AA237" s="87" t="e">
        <f t="shared" si="111"/>
        <v>#DIV/0!</v>
      </c>
      <c r="AB237" s="87">
        <f t="shared" si="103"/>
        <v>0</v>
      </c>
      <c r="AC237" s="87" t="e">
        <f t="shared" si="104"/>
        <v>#DIV/0!</v>
      </c>
    </row>
    <row r="238" spans="1:29" ht="13.5" hidden="1" customHeight="1" outlineLevel="1">
      <c r="A238" s="76"/>
      <c r="B238" s="126" t="s">
        <v>132</v>
      </c>
      <c r="C238" s="96">
        <v>2823</v>
      </c>
      <c r="D238" s="91"/>
      <c r="E238" s="91"/>
      <c r="F238" s="91"/>
      <c r="G238" s="91"/>
      <c r="H238" s="91"/>
      <c r="I238" s="91"/>
      <c r="J238" s="92"/>
      <c r="K238" s="92"/>
      <c r="L238" s="91"/>
      <c r="M238" s="91"/>
      <c r="N238" s="92"/>
      <c r="O238" s="92"/>
      <c r="P238" s="92"/>
      <c r="Q238" s="92"/>
      <c r="R238" s="91"/>
      <c r="S238" s="91"/>
      <c r="T238" s="91"/>
      <c r="U238" s="91"/>
      <c r="V238" s="87">
        <f t="shared" si="106"/>
        <v>0</v>
      </c>
      <c r="W238" s="87" t="e">
        <f t="shared" si="107"/>
        <v>#DIV/0!</v>
      </c>
      <c r="X238" s="87">
        <f t="shared" si="108"/>
        <v>0</v>
      </c>
      <c r="Y238" s="87" t="e">
        <f t="shared" si="109"/>
        <v>#DIV/0!</v>
      </c>
      <c r="Z238" s="87">
        <f t="shared" si="110"/>
        <v>0</v>
      </c>
      <c r="AA238" s="87" t="e">
        <f t="shared" si="111"/>
        <v>#DIV/0!</v>
      </c>
      <c r="AB238" s="87">
        <f t="shared" si="103"/>
        <v>0</v>
      </c>
      <c r="AC238" s="87" t="e">
        <f t="shared" si="104"/>
        <v>#DIV/0!</v>
      </c>
    </row>
    <row r="239" spans="1:29" ht="13.5" hidden="1" customHeight="1" outlineLevel="1">
      <c r="A239" s="76"/>
      <c r="B239" s="127" t="s">
        <v>133</v>
      </c>
      <c r="C239" s="119">
        <v>2824</v>
      </c>
      <c r="D239" s="91"/>
      <c r="E239" s="91"/>
      <c r="F239" s="91"/>
      <c r="G239" s="91"/>
      <c r="H239" s="91"/>
      <c r="I239" s="91"/>
      <c r="J239" s="92"/>
      <c r="K239" s="92"/>
      <c r="L239" s="91"/>
      <c r="M239" s="91"/>
      <c r="N239" s="92"/>
      <c r="O239" s="92"/>
      <c r="P239" s="92"/>
      <c r="Q239" s="92"/>
      <c r="R239" s="91"/>
      <c r="S239" s="91"/>
      <c r="T239" s="91"/>
      <c r="U239" s="91"/>
      <c r="V239" s="87">
        <f t="shared" si="106"/>
        <v>0</v>
      </c>
      <c r="W239" s="87" t="e">
        <f t="shared" si="107"/>
        <v>#DIV/0!</v>
      </c>
      <c r="X239" s="87">
        <f t="shared" si="108"/>
        <v>0</v>
      </c>
      <c r="Y239" s="87" t="e">
        <f t="shared" si="109"/>
        <v>#DIV/0!</v>
      </c>
      <c r="Z239" s="87">
        <f t="shared" si="110"/>
        <v>0</v>
      </c>
      <c r="AA239" s="87" t="e">
        <f t="shared" si="111"/>
        <v>#DIV/0!</v>
      </c>
      <c r="AB239" s="87">
        <f t="shared" si="103"/>
        <v>0</v>
      </c>
      <c r="AC239" s="87" t="e">
        <f t="shared" si="104"/>
        <v>#DIV/0!</v>
      </c>
    </row>
    <row r="240" spans="1:29" hidden="1" outlineLevel="1">
      <c r="A240" s="76"/>
      <c r="B240" s="128" t="s">
        <v>134</v>
      </c>
      <c r="C240" s="90"/>
      <c r="D240" s="130">
        <f>SUM(D241:D243)</f>
        <v>0</v>
      </c>
      <c r="E240" s="130">
        <f>SUM(E241:E243)</f>
        <v>0</v>
      </c>
      <c r="F240" s="130">
        <f t="shared" ref="F240:U240" si="112">SUM(F241:F243)</f>
        <v>0</v>
      </c>
      <c r="G240" s="130">
        <f t="shared" si="112"/>
        <v>0</v>
      </c>
      <c r="H240" s="130">
        <f t="shared" si="112"/>
        <v>0</v>
      </c>
      <c r="I240" s="130">
        <f t="shared" si="112"/>
        <v>0</v>
      </c>
      <c r="J240" s="129">
        <f t="shared" si="112"/>
        <v>0</v>
      </c>
      <c r="K240" s="129">
        <f t="shared" si="112"/>
        <v>0</v>
      </c>
      <c r="L240" s="130">
        <f>SUM(L241:L243)</f>
        <v>0</v>
      </c>
      <c r="M240" s="130">
        <f t="shared" si="112"/>
        <v>0</v>
      </c>
      <c r="N240" s="129">
        <f t="shared" si="112"/>
        <v>0</v>
      </c>
      <c r="O240" s="129">
        <f t="shared" si="112"/>
        <v>0</v>
      </c>
      <c r="P240" s="129">
        <f>SUM(P241:P243)</f>
        <v>0</v>
      </c>
      <c r="Q240" s="129">
        <f>SUM(Q241:Q243)</f>
        <v>0</v>
      </c>
      <c r="R240" s="130">
        <f t="shared" si="112"/>
        <v>0</v>
      </c>
      <c r="S240" s="130">
        <f t="shared" si="112"/>
        <v>0</v>
      </c>
      <c r="T240" s="130">
        <f t="shared" si="112"/>
        <v>0</v>
      </c>
      <c r="U240" s="130">
        <f t="shared" si="112"/>
        <v>0</v>
      </c>
      <c r="V240" s="87">
        <f t="shared" si="106"/>
        <v>0</v>
      </c>
      <c r="W240" s="87" t="e">
        <f t="shared" si="107"/>
        <v>#DIV/0!</v>
      </c>
      <c r="X240" s="87">
        <f t="shared" si="108"/>
        <v>0</v>
      </c>
      <c r="Y240" s="87" t="e">
        <f t="shared" si="109"/>
        <v>#DIV/0!</v>
      </c>
      <c r="Z240" s="87">
        <f t="shared" si="110"/>
        <v>0</v>
      </c>
      <c r="AA240" s="87" t="e">
        <f t="shared" si="111"/>
        <v>#DIV/0!</v>
      </c>
      <c r="AB240" s="87">
        <f t="shared" si="103"/>
        <v>0</v>
      </c>
      <c r="AC240" s="87" t="e">
        <f t="shared" si="104"/>
        <v>#DIV/0!</v>
      </c>
    </row>
    <row r="241" spans="1:29" hidden="1" outlineLevel="1">
      <c r="A241" s="76"/>
      <c r="B241" s="89" t="s">
        <v>135</v>
      </c>
      <c r="C241" s="90">
        <v>3111</v>
      </c>
      <c r="D241" s="91"/>
      <c r="E241" s="91"/>
      <c r="F241" s="91"/>
      <c r="G241" s="91"/>
      <c r="H241" s="91"/>
      <c r="I241" s="91"/>
      <c r="J241" s="92"/>
      <c r="K241" s="92"/>
      <c r="L241" s="91"/>
      <c r="M241" s="91"/>
      <c r="N241" s="92"/>
      <c r="O241" s="92"/>
      <c r="P241" s="92"/>
      <c r="Q241" s="92"/>
      <c r="R241" s="91"/>
      <c r="S241" s="91"/>
      <c r="T241" s="91"/>
      <c r="U241" s="91"/>
      <c r="V241" s="87">
        <f t="shared" si="106"/>
        <v>0</v>
      </c>
      <c r="W241" s="87" t="e">
        <f t="shared" si="107"/>
        <v>#DIV/0!</v>
      </c>
      <c r="X241" s="87">
        <f t="shared" si="108"/>
        <v>0</v>
      </c>
      <c r="Y241" s="87" t="e">
        <f t="shared" si="109"/>
        <v>#DIV/0!</v>
      </c>
      <c r="Z241" s="87">
        <f t="shared" si="110"/>
        <v>0</v>
      </c>
      <c r="AA241" s="87" t="e">
        <f t="shared" si="111"/>
        <v>#DIV/0!</v>
      </c>
      <c r="AB241" s="87">
        <f t="shared" si="103"/>
        <v>0</v>
      </c>
      <c r="AC241" s="87" t="e">
        <f t="shared" si="104"/>
        <v>#DIV/0!</v>
      </c>
    </row>
    <row r="242" spans="1:29" hidden="1" outlineLevel="1">
      <c r="A242" s="76"/>
      <c r="B242" s="89" t="s">
        <v>136</v>
      </c>
      <c r="C242" s="90">
        <v>3112</v>
      </c>
      <c r="D242" s="91"/>
      <c r="E242" s="91"/>
      <c r="F242" s="91"/>
      <c r="G242" s="91"/>
      <c r="H242" s="91"/>
      <c r="I242" s="91"/>
      <c r="J242" s="92"/>
      <c r="K242" s="92"/>
      <c r="L242" s="91"/>
      <c r="M242" s="91"/>
      <c r="N242" s="92"/>
      <c r="O242" s="92"/>
      <c r="P242" s="92"/>
      <c r="Q242" s="92"/>
      <c r="R242" s="91"/>
      <c r="S242" s="91"/>
      <c r="T242" s="91"/>
      <c r="U242" s="91"/>
      <c r="V242" s="87">
        <f t="shared" si="106"/>
        <v>0</v>
      </c>
      <c r="W242" s="87" t="e">
        <f t="shared" si="107"/>
        <v>#DIV/0!</v>
      </c>
      <c r="X242" s="87">
        <f t="shared" si="108"/>
        <v>0</v>
      </c>
      <c r="Y242" s="87" t="e">
        <f t="shared" si="109"/>
        <v>#DIV/0!</v>
      </c>
      <c r="Z242" s="87">
        <f t="shared" si="110"/>
        <v>0</v>
      </c>
      <c r="AA242" s="87" t="e">
        <f t="shared" si="111"/>
        <v>#DIV/0!</v>
      </c>
      <c r="AB242" s="87">
        <f t="shared" si="103"/>
        <v>0</v>
      </c>
      <c r="AC242" s="87" t="e">
        <f t="shared" si="104"/>
        <v>#DIV/0!</v>
      </c>
    </row>
    <row r="243" spans="1:29" hidden="1" outlineLevel="1">
      <c r="A243" s="76"/>
      <c r="B243" s="89" t="s">
        <v>151</v>
      </c>
      <c r="C243" s="90">
        <v>3113</v>
      </c>
      <c r="D243" s="91"/>
      <c r="E243" s="91"/>
      <c r="F243" s="91"/>
      <c r="G243" s="91"/>
      <c r="H243" s="91"/>
      <c r="I243" s="91"/>
      <c r="J243" s="92"/>
      <c r="K243" s="92"/>
      <c r="L243" s="91"/>
      <c r="M243" s="91"/>
      <c r="N243" s="92"/>
      <c r="O243" s="92"/>
      <c r="P243" s="92"/>
      <c r="Q243" s="92"/>
      <c r="R243" s="91"/>
      <c r="S243" s="91"/>
      <c r="T243" s="91"/>
      <c r="U243" s="91"/>
      <c r="V243" s="87">
        <f t="shared" si="106"/>
        <v>0</v>
      </c>
      <c r="W243" s="87" t="e">
        <f t="shared" si="107"/>
        <v>#DIV/0!</v>
      </c>
      <c r="X243" s="87">
        <f t="shared" si="108"/>
        <v>0</v>
      </c>
      <c r="Y243" s="87" t="e">
        <f t="shared" si="109"/>
        <v>#DIV/0!</v>
      </c>
      <c r="Z243" s="87">
        <f t="shared" si="110"/>
        <v>0</v>
      </c>
      <c r="AA243" s="87" t="e">
        <f t="shared" si="111"/>
        <v>#DIV/0!</v>
      </c>
      <c r="AB243" s="87">
        <f t="shared" si="103"/>
        <v>0</v>
      </c>
      <c r="AC243" s="87" t="e">
        <f t="shared" si="104"/>
        <v>#DIV/0!</v>
      </c>
    </row>
    <row r="244" spans="1:29" hidden="1" outlineLevel="1">
      <c r="A244" s="76"/>
      <c r="B244" s="158"/>
      <c r="C244" s="159"/>
      <c r="D244" s="140"/>
      <c r="E244" s="140"/>
      <c r="F244" s="140"/>
      <c r="G244" s="140"/>
      <c r="H244" s="140"/>
      <c r="I244" s="140"/>
      <c r="J244" s="141"/>
      <c r="K244" s="141"/>
      <c r="L244" s="140"/>
      <c r="M244" s="140"/>
      <c r="N244" s="141"/>
      <c r="O244" s="141"/>
      <c r="P244" s="141"/>
      <c r="Q244" s="141"/>
      <c r="R244" s="140"/>
      <c r="S244" s="140"/>
      <c r="T244" s="140"/>
      <c r="U244" s="140"/>
      <c r="V244" s="87">
        <f t="shared" si="106"/>
        <v>0</v>
      </c>
      <c r="W244" s="87" t="e">
        <f t="shared" si="107"/>
        <v>#DIV/0!</v>
      </c>
      <c r="X244" s="87">
        <f t="shared" si="108"/>
        <v>0</v>
      </c>
      <c r="Y244" s="87" t="e">
        <f t="shared" si="109"/>
        <v>#DIV/0!</v>
      </c>
      <c r="Z244" s="87">
        <f t="shared" si="110"/>
        <v>0</v>
      </c>
      <c r="AA244" s="87" t="e">
        <f t="shared" si="111"/>
        <v>#DIV/0!</v>
      </c>
      <c r="AB244" s="87">
        <f t="shared" si="103"/>
        <v>0</v>
      </c>
      <c r="AC244" s="87" t="e">
        <f t="shared" si="104"/>
        <v>#DIV/0!</v>
      </c>
    </row>
    <row r="245" spans="1:29" hidden="1" outlineLevel="1">
      <c r="A245" s="76">
        <v>6</v>
      </c>
      <c r="B245" s="138" t="s">
        <v>160</v>
      </c>
      <c r="C245" s="139">
        <v>70112</v>
      </c>
      <c r="D245" s="91"/>
      <c r="E245" s="91"/>
      <c r="F245" s="91"/>
      <c r="G245" s="91"/>
      <c r="H245" s="91"/>
      <c r="I245" s="91"/>
      <c r="J245" s="92"/>
      <c r="K245" s="92"/>
      <c r="L245" s="91"/>
      <c r="M245" s="91"/>
      <c r="N245" s="92"/>
      <c r="O245" s="92"/>
      <c r="P245" s="92"/>
      <c r="Q245" s="92"/>
      <c r="R245" s="91"/>
      <c r="S245" s="91"/>
      <c r="T245" s="91"/>
      <c r="U245" s="91"/>
      <c r="V245" s="87">
        <f t="shared" si="106"/>
        <v>0</v>
      </c>
      <c r="W245" s="87" t="e">
        <f t="shared" si="107"/>
        <v>#DIV/0!</v>
      </c>
      <c r="X245" s="87">
        <f t="shared" si="108"/>
        <v>0</v>
      </c>
      <c r="Y245" s="87" t="e">
        <f t="shared" si="109"/>
        <v>#DIV/0!</v>
      </c>
      <c r="Z245" s="87">
        <f t="shared" si="110"/>
        <v>0</v>
      </c>
      <c r="AA245" s="87" t="e">
        <f t="shared" si="111"/>
        <v>#DIV/0!</v>
      </c>
      <c r="AB245" s="87">
        <f t="shared" si="103"/>
        <v>0</v>
      </c>
      <c r="AC245" s="87" t="e">
        <f t="shared" si="104"/>
        <v>#DIV/0!</v>
      </c>
    </row>
    <row r="246" spans="1:29" hidden="1" outlineLevel="1">
      <c r="A246" s="76"/>
      <c r="B246" s="142" t="s">
        <v>142</v>
      </c>
      <c r="C246" s="143"/>
      <c r="D246" s="86">
        <f>SUM(D247:D253,D258:D276)</f>
        <v>0</v>
      </c>
      <c r="E246" s="86">
        <f>SUM(E247:E253,E258:E276)</f>
        <v>0</v>
      </c>
      <c r="F246" s="86">
        <f t="shared" ref="F246:U246" si="113">SUM(F247:F253,F258:F276)</f>
        <v>0</v>
      </c>
      <c r="G246" s="86">
        <f t="shared" si="113"/>
        <v>0</v>
      </c>
      <c r="H246" s="86">
        <f t="shared" si="113"/>
        <v>0</v>
      </c>
      <c r="I246" s="86">
        <f t="shared" si="113"/>
        <v>0</v>
      </c>
      <c r="J246" s="85">
        <f t="shared" si="113"/>
        <v>0</v>
      </c>
      <c r="K246" s="85">
        <f t="shared" si="113"/>
        <v>0</v>
      </c>
      <c r="L246" s="86">
        <f>SUM(L247:L253,L258:L276)</f>
        <v>0</v>
      </c>
      <c r="M246" s="86">
        <f t="shared" si="113"/>
        <v>0</v>
      </c>
      <c r="N246" s="85">
        <f t="shared" si="113"/>
        <v>0</v>
      </c>
      <c r="O246" s="85">
        <f t="shared" si="113"/>
        <v>0</v>
      </c>
      <c r="P246" s="85">
        <f>SUM(P247:P253,P258:P276)</f>
        <v>0</v>
      </c>
      <c r="Q246" s="85">
        <f>SUM(Q247:Q253,Q258:Q276)</f>
        <v>0</v>
      </c>
      <c r="R246" s="86">
        <f t="shared" si="113"/>
        <v>0</v>
      </c>
      <c r="S246" s="86">
        <f t="shared" si="113"/>
        <v>0</v>
      </c>
      <c r="T246" s="86">
        <f t="shared" si="113"/>
        <v>0</v>
      </c>
      <c r="U246" s="86">
        <f t="shared" si="113"/>
        <v>0</v>
      </c>
      <c r="V246" s="87">
        <f t="shared" si="106"/>
        <v>0</v>
      </c>
      <c r="W246" s="87" t="e">
        <f t="shared" si="107"/>
        <v>#DIV/0!</v>
      </c>
      <c r="X246" s="87">
        <f t="shared" si="108"/>
        <v>0</v>
      </c>
      <c r="Y246" s="87" t="e">
        <f t="shared" si="109"/>
        <v>#DIV/0!</v>
      </c>
      <c r="Z246" s="87">
        <f t="shared" si="110"/>
        <v>0</v>
      </c>
      <c r="AA246" s="87" t="e">
        <f t="shared" si="111"/>
        <v>#DIV/0!</v>
      </c>
      <c r="AB246" s="87">
        <f t="shared" si="103"/>
        <v>0</v>
      </c>
      <c r="AC246" s="87" t="e">
        <f t="shared" si="104"/>
        <v>#DIV/0!</v>
      </c>
    </row>
    <row r="247" spans="1:29" ht="12.75" hidden="1" customHeight="1" outlineLevel="1">
      <c r="A247" s="76"/>
      <c r="B247" s="89" t="s">
        <v>102</v>
      </c>
      <c r="C247" s="90">
        <v>2111</v>
      </c>
      <c r="D247" s="91"/>
      <c r="E247" s="91"/>
      <c r="F247" s="91"/>
      <c r="G247" s="91"/>
      <c r="H247" s="91"/>
      <c r="I247" s="91"/>
      <c r="J247" s="92"/>
      <c r="K247" s="92"/>
      <c r="L247" s="91"/>
      <c r="M247" s="91"/>
      <c r="N247" s="92"/>
      <c r="O247" s="92"/>
      <c r="P247" s="92"/>
      <c r="Q247" s="92"/>
      <c r="R247" s="91"/>
      <c r="S247" s="91"/>
      <c r="T247" s="91"/>
      <c r="U247" s="91"/>
      <c r="V247" s="87">
        <f t="shared" si="106"/>
        <v>0</v>
      </c>
      <c r="W247" s="87" t="e">
        <f t="shared" si="107"/>
        <v>#DIV/0!</v>
      </c>
      <c r="X247" s="87">
        <f t="shared" si="108"/>
        <v>0</v>
      </c>
      <c r="Y247" s="87" t="e">
        <f t="shared" si="109"/>
        <v>#DIV/0!</v>
      </c>
      <c r="Z247" s="87">
        <f t="shared" si="110"/>
        <v>0</v>
      </c>
      <c r="AA247" s="87" t="e">
        <f t="shared" si="111"/>
        <v>#DIV/0!</v>
      </c>
      <c r="AB247" s="87">
        <f t="shared" si="103"/>
        <v>0</v>
      </c>
      <c r="AC247" s="87" t="e">
        <f t="shared" si="104"/>
        <v>#DIV/0!</v>
      </c>
    </row>
    <row r="248" spans="1:29" ht="12.75" hidden="1" customHeight="1" outlineLevel="1">
      <c r="A248" s="76"/>
      <c r="B248" s="89" t="s">
        <v>143</v>
      </c>
      <c r="C248" s="90">
        <v>2121</v>
      </c>
      <c r="D248" s="91"/>
      <c r="E248" s="91"/>
      <c r="F248" s="91"/>
      <c r="G248" s="91"/>
      <c r="H248" s="91"/>
      <c r="I248" s="91"/>
      <c r="J248" s="92"/>
      <c r="K248" s="92"/>
      <c r="L248" s="91"/>
      <c r="M248" s="91"/>
      <c r="N248" s="92"/>
      <c r="O248" s="92"/>
      <c r="P248" s="92"/>
      <c r="Q248" s="92"/>
      <c r="R248" s="91"/>
      <c r="S248" s="91"/>
      <c r="T248" s="91"/>
      <c r="U248" s="91"/>
      <c r="V248" s="87">
        <f t="shared" si="106"/>
        <v>0</v>
      </c>
      <c r="W248" s="87" t="e">
        <f t="shared" si="107"/>
        <v>#DIV/0!</v>
      </c>
      <c r="X248" s="87">
        <f t="shared" si="108"/>
        <v>0</v>
      </c>
      <c r="Y248" s="87" t="e">
        <f t="shared" si="109"/>
        <v>#DIV/0!</v>
      </c>
      <c r="Z248" s="87">
        <f t="shared" si="110"/>
        <v>0</v>
      </c>
      <c r="AA248" s="87" t="e">
        <f t="shared" si="111"/>
        <v>#DIV/0!</v>
      </c>
      <c r="AB248" s="87">
        <f t="shared" si="103"/>
        <v>0</v>
      </c>
      <c r="AC248" s="87" t="e">
        <f t="shared" si="104"/>
        <v>#DIV/0!</v>
      </c>
    </row>
    <row r="249" spans="1:29" ht="12.75" hidden="1" customHeight="1" outlineLevel="1">
      <c r="A249" s="76"/>
      <c r="B249" s="147" t="s">
        <v>104</v>
      </c>
      <c r="C249" s="90">
        <v>2211</v>
      </c>
      <c r="D249" s="91"/>
      <c r="E249" s="91"/>
      <c r="F249" s="91"/>
      <c r="G249" s="91"/>
      <c r="H249" s="91"/>
      <c r="I249" s="91"/>
      <c r="J249" s="92"/>
      <c r="K249" s="92"/>
      <c r="L249" s="91"/>
      <c r="M249" s="91"/>
      <c r="N249" s="92"/>
      <c r="O249" s="92"/>
      <c r="P249" s="92"/>
      <c r="Q249" s="92"/>
      <c r="R249" s="91"/>
      <c r="S249" s="91"/>
      <c r="T249" s="91"/>
      <c r="U249" s="91"/>
      <c r="V249" s="87">
        <f t="shared" si="106"/>
        <v>0</v>
      </c>
      <c r="W249" s="87" t="e">
        <f t="shared" si="107"/>
        <v>#DIV/0!</v>
      </c>
      <c r="X249" s="87">
        <f t="shared" si="108"/>
        <v>0</v>
      </c>
      <c r="Y249" s="87" t="e">
        <f t="shared" si="109"/>
        <v>#DIV/0!</v>
      </c>
      <c r="Z249" s="87">
        <f t="shared" si="110"/>
        <v>0</v>
      </c>
      <c r="AA249" s="87" t="e">
        <f t="shared" si="111"/>
        <v>#DIV/0!</v>
      </c>
      <c r="AB249" s="87">
        <f t="shared" si="103"/>
        <v>0</v>
      </c>
      <c r="AC249" s="87" t="e">
        <f t="shared" si="104"/>
        <v>#DIV/0!</v>
      </c>
    </row>
    <row r="250" spans="1:29" ht="13.5" hidden="1" customHeight="1" outlineLevel="1">
      <c r="A250" s="76"/>
      <c r="B250" s="95" t="s">
        <v>105</v>
      </c>
      <c r="C250" s="96">
        <v>2212</v>
      </c>
      <c r="D250" s="91"/>
      <c r="E250" s="91"/>
      <c r="F250" s="91"/>
      <c r="G250" s="91"/>
      <c r="H250" s="91"/>
      <c r="I250" s="91"/>
      <c r="J250" s="92"/>
      <c r="K250" s="92"/>
      <c r="L250" s="91"/>
      <c r="M250" s="91"/>
      <c r="N250" s="92"/>
      <c r="O250" s="92"/>
      <c r="P250" s="92"/>
      <c r="Q250" s="92"/>
      <c r="R250" s="91"/>
      <c r="S250" s="91"/>
      <c r="T250" s="91"/>
      <c r="U250" s="91"/>
      <c r="V250" s="87">
        <f t="shared" si="106"/>
        <v>0</v>
      </c>
      <c r="W250" s="87" t="e">
        <f t="shared" si="107"/>
        <v>#DIV/0!</v>
      </c>
      <c r="X250" s="87">
        <f t="shared" si="108"/>
        <v>0</v>
      </c>
      <c r="Y250" s="87" t="e">
        <f t="shared" si="109"/>
        <v>#DIV/0!</v>
      </c>
      <c r="Z250" s="87">
        <f t="shared" si="110"/>
        <v>0</v>
      </c>
      <c r="AA250" s="87" t="e">
        <f t="shared" si="111"/>
        <v>#DIV/0!</v>
      </c>
      <c r="AB250" s="87">
        <f t="shared" si="103"/>
        <v>0</v>
      </c>
      <c r="AC250" s="87" t="e">
        <f t="shared" si="104"/>
        <v>#DIV/0!</v>
      </c>
    </row>
    <row r="251" spans="1:29" ht="13.5" hidden="1" customHeight="1" outlineLevel="1">
      <c r="A251" s="76"/>
      <c r="B251" s="97" t="s">
        <v>106</v>
      </c>
      <c r="C251" s="96">
        <v>2213</v>
      </c>
      <c r="D251" s="91"/>
      <c r="E251" s="91"/>
      <c r="F251" s="91"/>
      <c r="G251" s="91"/>
      <c r="H251" s="91"/>
      <c r="I251" s="91"/>
      <c r="J251" s="92"/>
      <c r="K251" s="92"/>
      <c r="L251" s="91"/>
      <c r="M251" s="91"/>
      <c r="N251" s="92"/>
      <c r="O251" s="92"/>
      <c r="P251" s="92"/>
      <c r="Q251" s="92"/>
      <c r="R251" s="91"/>
      <c r="S251" s="91"/>
      <c r="T251" s="91"/>
      <c r="U251" s="91"/>
      <c r="V251" s="87">
        <f t="shared" si="106"/>
        <v>0</v>
      </c>
      <c r="W251" s="87" t="e">
        <f t="shared" si="107"/>
        <v>#DIV/0!</v>
      </c>
      <c r="X251" s="87">
        <f t="shared" si="108"/>
        <v>0</v>
      </c>
      <c r="Y251" s="87" t="e">
        <f t="shared" si="109"/>
        <v>#DIV/0!</v>
      </c>
      <c r="Z251" s="87">
        <f t="shared" si="110"/>
        <v>0</v>
      </c>
      <c r="AA251" s="87" t="e">
        <f t="shared" si="111"/>
        <v>#DIV/0!</v>
      </c>
      <c r="AB251" s="87">
        <f t="shared" si="103"/>
        <v>0</v>
      </c>
      <c r="AC251" s="87" t="e">
        <f t="shared" si="104"/>
        <v>#DIV/0!</v>
      </c>
    </row>
    <row r="252" spans="1:29" ht="13.5" hidden="1" customHeight="1" outlineLevel="1">
      <c r="A252" s="76"/>
      <c r="B252" s="97" t="s">
        <v>107</v>
      </c>
      <c r="C252" s="96">
        <v>2214</v>
      </c>
      <c r="D252" s="91"/>
      <c r="E252" s="91"/>
      <c r="F252" s="91"/>
      <c r="G252" s="91"/>
      <c r="H252" s="91"/>
      <c r="I252" s="91"/>
      <c r="J252" s="92"/>
      <c r="K252" s="92"/>
      <c r="L252" s="91"/>
      <c r="M252" s="91"/>
      <c r="N252" s="92"/>
      <c r="O252" s="92"/>
      <c r="P252" s="92"/>
      <c r="Q252" s="92"/>
      <c r="R252" s="91"/>
      <c r="S252" s="91"/>
      <c r="T252" s="91"/>
      <c r="U252" s="91"/>
      <c r="V252" s="87">
        <f t="shared" si="106"/>
        <v>0</v>
      </c>
      <c r="W252" s="87" t="e">
        <f t="shared" si="107"/>
        <v>#DIV/0!</v>
      </c>
      <c r="X252" s="87">
        <f t="shared" si="108"/>
        <v>0</v>
      </c>
      <c r="Y252" s="87" t="e">
        <f t="shared" si="109"/>
        <v>#DIV/0!</v>
      </c>
      <c r="Z252" s="87">
        <f t="shared" si="110"/>
        <v>0</v>
      </c>
      <c r="AA252" s="87" t="e">
        <f t="shared" si="111"/>
        <v>#DIV/0!</v>
      </c>
      <c r="AB252" s="87">
        <f t="shared" si="103"/>
        <v>0</v>
      </c>
      <c r="AC252" s="87" t="e">
        <f t="shared" si="104"/>
        <v>#DIV/0!</v>
      </c>
    </row>
    <row r="253" spans="1:29" hidden="1" outlineLevel="1">
      <c r="A253" s="76"/>
      <c r="B253" s="149" t="s">
        <v>108</v>
      </c>
      <c r="C253" s="99">
        <v>2215</v>
      </c>
      <c r="D253" s="102">
        <f>D254+D255+D256+D257</f>
        <v>0</v>
      </c>
      <c r="E253" s="102">
        <f>E254+E255+E256+E257</f>
        <v>0</v>
      </c>
      <c r="F253" s="102">
        <f t="shared" ref="F253:U253" si="114">F254+F255+F256+F257</f>
        <v>0</v>
      </c>
      <c r="G253" s="102">
        <f t="shared" si="114"/>
        <v>0</v>
      </c>
      <c r="H253" s="102">
        <f t="shared" si="114"/>
        <v>0</v>
      </c>
      <c r="I253" s="102">
        <f t="shared" si="114"/>
        <v>0</v>
      </c>
      <c r="J253" s="100">
        <f t="shared" si="114"/>
        <v>0</v>
      </c>
      <c r="K253" s="100">
        <f t="shared" si="114"/>
        <v>0</v>
      </c>
      <c r="L253" s="102">
        <f>L254+L255+L256+L257</f>
        <v>0</v>
      </c>
      <c r="M253" s="102">
        <f t="shared" si="114"/>
        <v>0</v>
      </c>
      <c r="N253" s="100">
        <f t="shared" si="114"/>
        <v>0</v>
      </c>
      <c r="O253" s="100">
        <f t="shared" si="114"/>
        <v>0</v>
      </c>
      <c r="P253" s="100">
        <f>P254+P255+P256+P257</f>
        <v>0</v>
      </c>
      <c r="Q253" s="100">
        <f>Q254+Q255+Q256+Q257</f>
        <v>0</v>
      </c>
      <c r="R253" s="102">
        <f t="shared" si="114"/>
        <v>0</v>
      </c>
      <c r="S253" s="102">
        <f t="shared" si="114"/>
        <v>0</v>
      </c>
      <c r="T253" s="102">
        <f t="shared" si="114"/>
        <v>0</v>
      </c>
      <c r="U253" s="102">
        <f t="shared" si="114"/>
        <v>0</v>
      </c>
      <c r="V253" s="87">
        <f t="shared" si="106"/>
        <v>0</v>
      </c>
      <c r="W253" s="87" t="e">
        <f t="shared" si="107"/>
        <v>#DIV/0!</v>
      </c>
      <c r="X253" s="87">
        <f t="shared" si="108"/>
        <v>0</v>
      </c>
      <c r="Y253" s="87" t="e">
        <f t="shared" si="109"/>
        <v>#DIV/0!</v>
      </c>
      <c r="Z253" s="87">
        <f t="shared" si="110"/>
        <v>0</v>
      </c>
      <c r="AA253" s="87" t="e">
        <f t="shared" si="111"/>
        <v>#DIV/0!</v>
      </c>
      <c r="AB253" s="87">
        <f t="shared" si="103"/>
        <v>0</v>
      </c>
      <c r="AC253" s="87" t="e">
        <f t="shared" si="104"/>
        <v>#DIV/0!</v>
      </c>
    </row>
    <row r="254" spans="1:29" ht="13.5" hidden="1" customHeight="1" outlineLevel="1">
      <c r="A254" s="76"/>
      <c r="B254" s="103" t="s">
        <v>144</v>
      </c>
      <c r="C254" s="96">
        <v>22151</v>
      </c>
      <c r="D254" s="91"/>
      <c r="E254" s="91"/>
      <c r="F254" s="91"/>
      <c r="G254" s="91"/>
      <c r="H254" s="91"/>
      <c r="I254" s="91"/>
      <c r="J254" s="92"/>
      <c r="K254" s="92"/>
      <c r="L254" s="91"/>
      <c r="M254" s="91"/>
      <c r="N254" s="92"/>
      <c r="O254" s="92"/>
      <c r="P254" s="92"/>
      <c r="Q254" s="92"/>
      <c r="R254" s="91"/>
      <c r="S254" s="91"/>
      <c r="T254" s="91"/>
      <c r="U254" s="91"/>
      <c r="V254" s="87">
        <f t="shared" si="106"/>
        <v>0</v>
      </c>
      <c r="W254" s="87" t="e">
        <f t="shared" si="107"/>
        <v>#DIV/0!</v>
      </c>
      <c r="X254" s="87">
        <f t="shared" si="108"/>
        <v>0</v>
      </c>
      <c r="Y254" s="87" t="e">
        <f t="shared" si="109"/>
        <v>#DIV/0!</v>
      </c>
      <c r="Z254" s="87">
        <f t="shared" si="110"/>
        <v>0</v>
      </c>
      <c r="AA254" s="87" t="e">
        <f t="shared" si="111"/>
        <v>#DIV/0!</v>
      </c>
      <c r="AB254" s="87">
        <f t="shared" si="103"/>
        <v>0</v>
      </c>
      <c r="AC254" s="87" t="e">
        <f t="shared" si="104"/>
        <v>#DIV/0!</v>
      </c>
    </row>
    <row r="255" spans="1:29" ht="13.5" hidden="1" customHeight="1" outlineLevel="1">
      <c r="A255" s="76"/>
      <c r="B255" s="103" t="s">
        <v>145</v>
      </c>
      <c r="C255" s="96">
        <v>22152</v>
      </c>
      <c r="D255" s="91"/>
      <c r="E255" s="91"/>
      <c r="F255" s="91"/>
      <c r="G255" s="91"/>
      <c r="H255" s="91"/>
      <c r="I255" s="91"/>
      <c r="J255" s="92"/>
      <c r="K255" s="92"/>
      <c r="L255" s="91"/>
      <c r="M255" s="91"/>
      <c r="N255" s="92"/>
      <c r="O255" s="92"/>
      <c r="P255" s="92"/>
      <c r="Q255" s="92"/>
      <c r="R255" s="91"/>
      <c r="S255" s="91"/>
      <c r="T255" s="91"/>
      <c r="U255" s="91"/>
      <c r="V255" s="87">
        <f t="shared" si="106"/>
        <v>0</v>
      </c>
      <c r="W255" s="87" t="e">
        <f t="shared" si="107"/>
        <v>#DIV/0!</v>
      </c>
      <c r="X255" s="87">
        <f t="shared" si="108"/>
        <v>0</v>
      </c>
      <c r="Y255" s="87" t="e">
        <f t="shared" si="109"/>
        <v>#DIV/0!</v>
      </c>
      <c r="Z255" s="87">
        <f t="shared" si="110"/>
        <v>0</v>
      </c>
      <c r="AA255" s="87" t="e">
        <f t="shared" si="111"/>
        <v>#DIV/0!</v>
      </c>
      <c r="AB255" s="87">
        <f t="shared" si="103"/>
        <v>0</v>
      </c>
      <c r="AC255" s="87" t="e">
        <f t="shared" si="104"/>
        <v>#DIV/0!</v>
      </c>
    </row>
    <row r="256" spans="1:29" ht="13.5" hidden="1" customHeight="1" outlineLevel="1">
      <c r="A256" s="76"/>
      <c r="B256" s="103" t="s">
        <v>111</v>
      </c>
      <c r="C256" s="96">
        <v>22153</v>
      </c>
      <c r="D256" s="91"/>
      <c r="E256" s="91"/>
      <c r="F256" s="91"/>
      <c r="G256" s="91"/>
      <c r="H256" s="91"/>
      <c r="I256" s="91"/>
      <c r="J256" s="92"/>
      <c r="K256" s="92"/>
      <c r="L256" s="91"/>
      <c r="M256" s="91"/>
      <c r="N256" s="92"/>
      <c r="O256" s="92"/>
      <c r="P256" s="92"/>
      <c r="Q256" s="92"/>
      <c r="R256" s="91"/>
      <c r="S256" s="91"/>
      <c r="T256" s="91"/>
      <c r="U256" s="91"/>
      <c r="V256" s="87">
        <f t="shared" si="106"/>
        <v>0</v>
      </c>
      <c r="W256" s="87" t="e">
        <f t="shared" si="107"/>
        <v>#DIV/0!</v>
      </c>
      <c r="X256" s="87">
        <f t="shared" si="108"/>
        <v>0</v>
      </c>
      <c r="Y256" s="87" t="e">
        <f t="shared" si="109"/>
        <v>#DIV/0!</v>
      </c>
      <c r="Z256" s="87">
        <f t="shared" si="110"/>
        <v>0</v>
      </c>
      <c r="AA256" s="87" t="e">
        <f t="shared" si="111"/>
        <v>#DIV/0!</v>
      </c>
      <c r="AB256" s="87">
        <f t="shared" si="103"/>
        <v>0</v>
      </c>
      <c r="AC256" s="87" t="e">
        <f t="shared" si="104"/>
        <v>#DIV/0!</v>
      </c>
    </row>
    <row r="257" spans="1:29" hidden="1" outlineLevel="1">
      <c r="A257" s="76"/>
      <c r="B257" s="103" t="s">
        <v>146</v>
      </c>
      <c r="C257" s="96">
        <v>22154</v>
      </c>
      <c r="D257" s="91"/>
      <c r="E257" s="91"/>
      <c r="F257" s="91"/>
      <c r="G257" s="91"/>
      <c r="H257" s="91"/>
      <c r="I257" s="91"/>
      <c r="J257" s="92"/>
      <c r="K257" s="92"/>
      <c r="L257" s="91"/>
      <c r="M257" s="91"/>
      <c r="N257" s="92"/>
      <c r="O257" s="92"/>
      <c r="P257" s="92"/>
      <c r="Q257" s="92"/>
      <c r="R257" s="91"/>
      <c r="S257" s="91"/>
      <c r="T257" s="91"/>
      <c r="U257" s="91"/>
      <c r="V257" s="87">
        <f t="shared" si="106"/>
        <v>0</v>
      </c>
      <c r="W257" s="87" t="e">
        <f t="shared" si="107"/>
        <v>#DIV/0!</v>
      </c>
      <c r="X257" s="87">
        <f t="shared" si="108"/>
        <v>0</v>
      </c>
      <c r="Y257" s="87" t="e">
        <f t="shared" si="109"/>
        <v>#DIV/0!</v>
      </c>
      <c r="Z257" s="87">
        <f t="shared" si="110"/>
        <v>0</v>
      </c>
      <c r="AA257" s="87" t="e">
        <f t="shared" si="111"/>
        <v>#DIV/0!</v>
      </c>
      <c r="AB257" s="87">
        <f t="shared" si="103"/>
        <v>0</v>
      </c>
      <c r="AC257" s="87" t="e">
        <f t="shared" si="104"/>
        <v>#DIV/0!</v>
      </c>
    </row>
    <row r="258" spans="1:29" hidden="1" outlineLevel="1">
      <c r="A258" s="76"/>
      <c r="B258" s="105" t="s">
        <v>113</v>
      </c>
      <c r="C258" s="106">
        <v>2217</v>
      </c>
      <c r="D258" s="91"/>
      <c r="E258" s="91"/>
      <c r="F258" s="91"/>
      <c r="G258" s="91"/>
      <c r="H258" s="91"/>
      <c r="I258" s="91"/>
      <c r="J258" s="92"/>
      <c r="K258" s="92"/>
      <c r="L258" s="91"/>
      <c r="M258" s="91"/>
      <c r="N258" s="92"/>
      <c r="O258" s="92"/>
      <c r="P258" s="92"/>
      <c r="Q258" s="92"/>
      <c r="R258" s="91"/>
      <c r="S258" s="91"/>
      <c r="T258" s="91"/>
      <c r="U258" s="91"/>
      <c r="V258" s="87">
        <f t="shared" si="106"/>
        <v>0</v>
      </c>
      <c r="W258" s="87" t="e">
        <f t="shared" si="107"/>
        <v>#DIV/0!</v>
      </c>
      <c r="X258" s="87">
        <f t="shared" si="108"/>
        <v>0</v>
      </c>
      <c r="Y258" s="87" t="e">
        <f t="shared" si="109"/>
        <v>#DIV/0!</v>
      </c>
      <c r="Z258" s="87">
        <f t="shared" si="110"/>
        <v>0</v>
      </c>
      <c r="AA258" s="87" t="e">
        <f t="shared" si="111"/>
        <v>#DIV/0!</v>
      </c>
      <c r="AB258" s="87">
        <f t="shared" si="103"/>
        <v>0</v>
      </c>
      <c r="AC258" s="87" t="e">
        <f t="shared" si="104"/>
        <v>#DIV/0!</v>
      </c>
    </row>
    <row r="259" spans="1:29" hidden="1" outlineLevel="1">
      <c r="A259" s="76"/>
      <c r="B259" s="109" t="s">
        <v>114</v>
      </c>
      <c r="C259" s="106">
        <v>2218</v>
      </c>
      <c r="D259" s="91"/>
      <c r="E259" s="91"/>
      <c r="F259" s="91"/>
      <c r="G259" s="91"/>
      <c r="H259" s="91"/>
      <c r="I259" s="91"/>
      <c r="J259" s="92"/>
      <c r="K259" s="92"/>
      <c r="L259" s="91"/>
      <c r="M259" s="91"/>
      <c r="N259" s="92"/>
      <c r="O259" s="92"/>
      <c r="P259" s="92"/>
      <c r="Q259" s="92"/>
      <c r="R259" s="91"/>
      <c r="S259" s="91"/>
      <c r="T259" s="91"/>
      <c r="U259" s="91"/>
      <c r="V259" s="87">
        <f t="shared" si="106"/>
        <v>0</v>
      </c>
      <c r="W259" s="87" t="e">
        <f t="shared" si="107"/>
        <v>#DIV/0!</v>
      </c>
      <c r="X259" s="87">
        <f t="shared" si="108"/>
        <v>0</v>
      </c>
      <c r="Y259" s="87" t="e">
        <f t="shared" si="109"/>
        <v>#DIV/0!</v>
      </c>
      <c r="Z259" s="87">
        <f t="shared" si="110"/>
        <v>0</v>
      </c>
      <c r="AA259" s="87" t="e">
        <f t="shared" si="111"/>
        <v>#DIV/0!</v>
      </c>
      <c r="AB259" s="87">
        <f t="shared" si="103"/>
        <v>0</v>
      </c>
      <c r="AC259" s="87" t="e">
        <f t="shared" si="104"/>
        <v>#DIV/0!</v>
      </c>
    </row>
    <row r="260" spans="1:29" hidden="1" outlineLevel="1">
      <c r="A260" s="76"/>
      <c r="B260" s="97" t="s">
        <v>147</v>
      </c>
      <c r="C260" s="96">
        <v>2221</v>
      </c>
      <c r="D260" s="91"/>
      <c r="E260" s="91"/>
      <c r="F260" s="156"/>
      <c r="G260" s="91"/>
      <c r="H260" s="91"/>
      <c r="I260" s="91"/>
      <c r="J260" s="92"/>
      <c r="K260" s="92"/>
      <c r="L260" s="91"/>
      <c r="M260" s="91"/>
      <c r="N260" s="92"/>
      <c r="O260" s="92"/>
      <c r="P260" s="92"/>
      <c r="Q260" s="92"/>
      <c r="R260" s="91"/>
      <c r="S260" s="91"/>
      <c r="T260" s="91"/>
      <c r="U260" s="91"/>
      <c r="V260" s="87">
        <f t="shared" si="106"/>
        <v>0</v>
      </c>
      <c r="W260" s="87" t="e">
        <f t="shared" si="107"/>
        <v>#DIV/0!</v>
      </c>
      <c r="X260" s="87">
        <f t="shared" si="108"/>
        <v>0</v>
      </c>
      <c r="Y260" s="87" t="e">
        <f t="shared" si="109"/>
        <v>#DIV/0!</v>
      </c>
      <c r="Z260" s="87">
        <f t="shared" si="110"/>
        <v>0</v>
      </c>
      <c r="AA260" s="87" t="e">
        <f t="shared" si="111"/>
        <v>#DIV/0!</v>
      </c>
      <c r="AB260" s="87">
        <f t="shared" si="103"/>
        <v>0</v>
      </c>
      <c r="AC260" s="87" t="e">
        <f t="shared" si="104"/>
        <v>#DIV/0!</v>
      </c>
    </row>
    <row r="261" spans="1:29" ht="25.5" hidden="1" outlineLevel="1">
      <c r="A261" s="76"/>
      <c r="B261" s="110" t="s">
        <v>116</v>
      </c>
      <c r="C261" s="96">
        <v>2222</v>
      </c>
      <c r="D261" s="91"/>
      <c r="E261" s="91"/>
      <c r="F261" s="91"/>
      <c r="G261" s="91"/>
      <c r="H261" s="91"/>
      <c r="I261" s="91"/>
      <c r="J261" s="92"/>
      <c r="K261" s="92"/>
      <c r="L261" s="91"/>
      <c r="M261" s="91"/>
      <c r="N261" s="92"/>
      <c r="O261" s="92"/>
      <c r="P261" s="92"/>
      <c r="Q261" s="92"/>
      <c r="R261" s="91"/>
      <c r="S261" s="91"/>
      <c r="T261" s="91"/>
      <c r="U261" s="91"/>
      <c r="V261" s="87">
        <f t="shared" si="106"/>
        <v>0</v>
      </c>
      <c r="W261" s="87" t="e">
        <f t="shared" si="107"/>
        <v>#DIV/0!</v>
      </c>
      <c r="X261" s="87">
        <f t="shared" si="108"/>
        <v>0</v>
      </c>
      <c r="Y261" s="87" t="e">
        <f t="shared" si="109"/>
        <v>#DIV/0!</v>
      </c>
      <c r="Z261" s="87">
        <f t="shared" si="110"/>
        <v>0</v>
      </c>
      <c r="AA261" s="87" t="e">
        <f t="shared" si="111"/>
        <v>#DIV/0!</v>
      </c>
      <c r="AB261" s="87">
        <f t="shared" si="103"/>
        <v>0</v>
      </c>
      <c r="AC261" s="87" t="e">
        <f t="shared" si="104"/>
        <v>#DIV/0!</v>
      </c>
    </row>
    <row r="262" spans="1:29" hidden="1" outlineLevel="1">
      <c r="A262" s="76"/>
      <c r="B262" s="110" t="s">
        <v>153</v>
      </c>
      <c r="C262" s="96">
        <v>2224</v>
      </c>
      <c r="D262" s="91"/>
      <c r="E262" s="91"/>
      <c r="F262" s="91"/>
      <c r="G262" s="91"/>
      <c r="H262" s="91"/>
      <c r="I262" s="91"/>
      <c r="J262" s="92"/>
      <c r="K262" s="92"/>
      <c r="L262" s="91"/>
      <c r="M262" s="91"/>
      <c r="N262" s="92"/>
      <c r="O262" s="92"/>
      <c r="P262" s="92"/>
      <c r="Q262" s="92"/>
      <c r="R262" s="91"/>
      <c r="S262" s="91"/>
      <c r="T262" s="91"/>
      <c r="U262" s="91"/>
      <c r="V262" s="87">
        <f t="shared" si="106"/>
        <v>0</v>
      </c>
      <c r="W262" s="87" t="e">
        <f t="shared" si="107"/>
        <v>#DIV/0!</v>
      </c>
      <c r="X262" s="87">
        <f t="shared" si="108"/>
        <v>0</v>
      </c>
      <c r="Y262" s="87" t="e">
        <f t="shared" si="109"/>
        <v>#DIV/0!</v>
      </c>
      <c r="Z262" s="87">
        <f t="shared" si="110"/>
        <v>0</v>
      </c>
      <c r="AA262" s="87" t="e">
        <f t="shared" si="111"/>
        <v>#DIV/0!</v>
      </c>
      <c r="AB262" s="87">
        <f t="shared" si="103"/>
        <v>0</v>
      </c>
      <c r="AC262" s="87" t="e">
        <f t="shared" si="104"/>
        <v>#DIV/0!</v>
      </c>
    </row>
    <row r="263" spans="1:29" ht="13.5" hidden="1" customHeight="1" outlineLevel="1">
      <c r="A263" s="76"/>
      <c r="B263" s="110" t="s">
        <v>148</v>
      </c>
      <c r="C263" s="96">
        <v>2225</v>
      </c>
      <c r="D263" s="91"/>
      <c r="E263" s="91"/>
      <c r="F263" s="91"/>
      <c r="G263" s="91"/>
      <c r="H263" s="91"/>
      <c r="I263" s="91"/>
      <c r="J263" s="92"/>
      <c r="K263" s="92"/>
      <c r="L263" s="91"/>
      <c r="M263" s="91"/>
      <c r="N263" s="92"/>
      <c r="O263" s="92"/>
      <c r="P263" s="92"/>
      <c r="Q263" s="92"/>
      <c r="R263" s="91"/>
      <c r="S263" s="91"/>
      <c r="T263" s="91"/>
      <c r="U263" s="91"/>
      <c r="V263" s="87">
        <f t="shared" si="106"/>
        <v>0</v>
      </c>
      <c r="W263" s="87" t="e">
        <f t="shared" si="107"/>
        <v>#DIV/0!</v>
      </c>
      <c r="X263" s="87">
        <f t="shared" si="108"/>
        <v>0</v>
      </c>
      <c r="Y263" s="87" t="e">
        <f t="shared" si="109"/>
        <v>#DIV/0!</v>
      </c>
      <c r="Z263" s="87">
        <f t="shared" si="110"/>
        <v>0</v>
      </c>
      <c r="AA263" s="87" t="e">
        <f t="shared" si="111"/>
        <v>#DIV/0!</v>
      </c>
      <c r="AB263" s="87">
        <f t="shared" si="103"/>
        <v>0</v>
      </c>
      <c r="AC263" s="87" t="e">
        <f t="shared" si="104"/>
        <v>#DIV/0!</v>
      </c>
    </row>
    <row r="264" spans="1:29" ht="13.5" hidden="1" customHeight="1" outlineLevel="1">
      <c r="A264" s="76"/>
      <c r="B264" s="110" t="s">
        <v>149</v>
      </c>
      <c r="C264" s="96">
        <v>2231</v>
      </c>
      <c r="D264" s="91"/>
      <c r="E264" s="91"/>
      <c r="F264" s="91"/>
      <c r="G264" s="91"/>
      <c r="H264" s="91"/>
      <c r="I264" s="91"/>
      <c r="J264" s="92"/>
      <c r="K264" s="92"/>
      <c r="L264" s="91"/>
      <c r="M264" s="91"/>
      <c r="N264" s="92"/>
      <c r="O264" s="92"/>
      <c r="P264" s="92"/>
      <c r="Q264" s="92"/>
      <c r="R264" s="91"/>
      <c r="S264" s="91"/>
      <c r="T264" s="91"/>
      <c r="U264" s="91"/>
      <c r="V264" s="87"/>
      <c r="W264" s="87"/>
      <c r="X264" s="87"/>
      <c r="Y264" s="87"/>
      <c r="Z264" s="87"/>
      <c r="AA264" s="87"/>
      <c r="AB264" s="87"/>
      <c r="AC264" s="87"/>
    </row>
    <row r="265" spans="1:29" ht="13.5" hidden="1" customHeight="1" outlineLevel="1">
      <c r="A265" s="76"/>
      <c r="B265" s="110" t="s">
        <v>121</v>
      </c>
      <c r="C265" s="96">
        <v>22311100</v>
      </c>
      <c r="D265" s="91"/>
      <c r="E265" s="91"/>
      <c r="F265" s="91"/>
      <c r="G265" s="91"/>
      <c r="H265" s="91"/>
      <c r="I265" s="91"/>
      <c r="J265" s="92"/>
      <c r="K265" s="92"/>
      <c r="L265" s="91"/>
      <c r="M265" s="91"/>
      <c r="N265" s="92"/>
      <c r="O265" s="92"/>
      <c r="P265" s="92"/>
      <c r="Q265" s="92"/>
      <c r="R265" s="91"/>
      <c r="S265" s="91"/>
      <c r="T265" s="91"/>
      <c r="U265" s="91"/>
      <c r="V265" s="87">
        <f t="shared" ref="V265:V299" si="115">L265-F265</f>
        <v>0</v>
      </c>
      <c r="W265" s="87" t="e">
        <f t="shared" ref="W265:W299" si="116">+L265/F265*100</f>
        <v>#DIV/0!</v>
      </c>
      <c r="X265" s="87">
        <f t="shared" ref="X265:X299" si="117">N265-H265</f>
        <v>0</v>
      </c>
      <c r="Y265" s="87" t="e">
        <f t="shared" ref="Y265:Y299" si="118">+N265/H265*100</f>
        <v>#DIV/0!</v>
      </c>
      <c r="Z265" s="87">
        <f t="shared" ref="Z265:Z299" si="119">R265-N265</f>
        <v>0</v>
      </c>
      <c r="AA265" s="87" t="e">
        <f t="shared" ref="AA265:AA299" si="120">+R265/N265*100</f>
        <v>#DIV/0!</v>
      </c>
      <c r="AB265" s="87">
        <f t="shared" si="103"/>
        <v>0</v>
      </c>
      <c r="AC265" s="87" t="e">
        <f t="shared" si="104"/>
        <v>#DIV/0!</v>
      </c>
    </row>
    <row r="266" spans="1:29" ht="13.5" hidden="1" customHeight="1" outlineLevel="1">
      <c r="A266" s="76"/>
      <c r="B266" s="110" t="s">
        <v>122</v>
      </c>
      <c r="C266" s="96">
        <v>22311200</v>
      </c>
      <c r="D266" s="91"/>
      <c r="E266" s="91"/>
      <c r="F266" s="91"/>
      <c r="G266" s="91"/>
      <c r="H266" s="91"/>
      <c r="I266" s="91"/>
      <c r="J266" s="92"/>
      <c r="K266" s="92"/>
      <c r="L266" s="91"/>
      <c r="M266" s="91"/>
      <c r="N266" s="92"/>
      <c r="O266" s="92"/>
      <c r="P266" s="92"/>
      <c r="Q266" s="92"/>
      <c r="R266" s="91"/>
      <c r="S266" s="91"/>
      <c r="T266" s="91"/>
      <c r="U266" s="91"/>
      <c r="V266" s="87">
        <f t="shared" si="115"/>
        <v>0</v>
      </c>
      <c r="W266" s="87" t="e">
        <f t="shared" si="116"/>
        <v>#DIV/0!</v>
      </c>
      <c r="X266" s="87">
        <f t="shared" si="117"/>
        <v>0</v>
      </c>
      <c r="Y266" s="87" t="e">
        <f t="shared" si="118"/>
        <v>#DIV/0!</v>
      </c>
      <c r="Z266" s="87">
        <f t="shared" si="119"/>
        <v>0</v>
      </c>
      <c r="AA266" s="87" t="e">
        <f t="shared" si="120"/>
        <v>#DIV/0!</v>
      </c>
      <c r="AB266" s="87">
        <f t="shared" si="103"/>
        <v>0</v>
      </c>
      <c r="AC266" s="87" t="e">
        <f t="shared" si="104"/>
        <v>#DIV/0!</v>
      </c>
    </row>
    <row r="267" spans="1:29" ht="13.5" hidden="1" customHeight="1" outlineLevel="1">
      <c r="A267" s="76"/>
      <c r="B267" s="110" t="s">
        <v>123</v>
      </c>
      <c r="C267" s="96">
        <v>22311300</v>
      </c>
      <c r="D267" s="91"/>
      <c r="E267" s="91"/>
      <c r="F267" s="91"/>
      <c r="G267" s="91"/>
      <c r="H267" s="91"/>
      <c r="I267" s="91"/>
      <c r="J267" s="92"/>
      <c r="K267" s="92"/>
      <c r="L267" s="91"/>
      <c r="M267" s="91"/>
      <c r="N267" s="92"/>
      <c r="O267" s="92"/>
      <c r="P267" s="92"/>
      <c r="Q267" s="92"/>
      <c r="R267" s="91"/>
      <c r="S267" s="91"/>
      <c r="T267" s="91"/>
      <c r="U267" s="91"/>
      <c r="V267" s="87">
        <f t="shared" si="115"/>
        <v>0</v>
      </c>
      <c r="W267" s="87" t="e">
        <f t="shared" si="116"/>
        <v>#DIV/0!</v>
      </c>
      <c r="X267" s="87">
        <f t="shared" si="117"/>
        <v>0</v>
      </c>
      <c r="Y267" s="87" t="e">
        <f t="shared" si="118"/>
        <v>#DIV/0!</v>
      </c>
      <c r="Z267" s="87">
        <f t="shared" si="119"/>
        <v>0</v>
      </c>
      <c r="AA267" s="87" t="e">
        <f t="shared" si="120"/>
        <v>#DIV/0!</v>
      </c>
      <c r="AB267" s="87">
        <f t="shared" si="103"/>
        <v>0</v>
      </c>
      <c r="AC267" s="87" t="e">
        <f t="shared" si="104"/>
        <v>#DIV/0!</v>
      </c>
    </row>
    <row r="268" spans="1:29" ht="13.5" hidden="1" customHeight="1" outlineLevel="1">
      <c r="A268" s="76"/>
      <c r="B268" s="110" t="s">
        <v>124</v>
      </c>
      <c r="C268" s="96">
        <v>22311400</v>
      </c>
      <c r="D268" s="91"/>
      <c r="E268" s="91"/>
      <c r="F268" s="91"/>
      <c r="G268" s="91"/>
      <c r="H268" s="91"/>
      <c r="I268" s="91"/>
      <c r="J268" s="92"/>
      <c r="K268" s="92"/>
      <c r="L268" s="91"/>
      <c r="M268" s="91"/>
      <c r="N268" s="92"/>
      <c r="O268" s="92"/>
      <c r="P268" s="92"/>
      <c r="Q268" s="92"/>
      <c r="R268" s="91"/>
      <c r="S268" s="91"/>
      <c r="T268" s="91"/>
      <c r="U268" s="91"/>
      <c r="V268" s="87">
        <f t="shared" si="115"/>
        <v>0</v>
      </c>
      <c r="W268" s="87" t="e">
        <f t="shared" si="116"/>
        <v>#DIV/0!</v>
      </c>
      <c r="X268" s="87">
        <f t="shared" si="117"/>
        <v>0</v>
      </c>
      <c r="Y268" s="87" t="e">
        <f t="shared" si="118"/>
        <v>#DIV/0!</v>
      </c>
      <c r="Z268" s="87">
        <f t="shared" si="119"/>
        <v>0</v>
      </c>
      <c r="AA268" s="87" t="e">
        <f t="shared" si="120"/>
        <v>#DIV/0!</v>
      </c>
      <c r="AB268" s="87">
        <f t="shared" si="103"/>
        <v>0</v>
      </c>
      <c r="AC268" s="87" t="e">
        <f t="shared" si="104"/>
        <v>#DIV/0!</v>
      </c>
    </row>
    <row r="269" spans="1:29" ht="13.5" hidden="1" customHeight="1" outlineLevel="1">
      <c r="A269" s="76"/>
      <c r="B269" s="110" t="s">
        <v>125</v>
      </c>
      <c r="C269" s="96">
        <v>2235</v>
      </c>
      <c r="D269" s="91"/>
      <c r="E269" s="91"/>
      <c r="F269" s="91"/>
      <c r="G269" s="91"/>
      <c r="H269" s="91"/>
      <c r="I269" s="91"/>
      <c r="J269" s="92"/>
      <c r="K269" s="92"/>
      <c r="L269" s="91"/>
      <c r="M269" s="91"/>
      <c r="N269" s="92"/>
      <c r="O269" s="92"/>
      <c r="P269" s="92"/>
      <c r="Q269" s="92"/>
      <c r="R269" s="91"/>
      <c r="S269" s="91"/>
      <c r="T269" s="91"/>
      <c r="U269" s="91"/>
      <c r="V269" s="87">
        <f t="shared" si="115"/>
        <v>0</v>
      </c>
      <c r="W269" s="87" t="e">
        <f t="shared" si="116"/>
        <v>#DIV/0!</v>
      </c>
      <c r="X269" s="87">
        <f t="shared" si="117"/>
        <v>0</v>
      </c>
      <c r="Y269" s="87" t="e">
        <f t="shared" si="118"/>
        <v>#DIV/0!</v>
      </c>
      <c r="Z269" s="87">
        <f t="shared" si="119"/>
        <v>0</v>
      </c>
      <c r="AA269" s="87" t="e">
        <f t="shared" si="120"/>
        <v>#DIV/0!</v>
      </c>
      <c r="AB269" s="87">
        <f t="shared" si="103"/>
        <v>0</v>
      </c>
      <c r="AC269" s="87" t="e">
        <f t="shared" si="104"/>
        <v>#DIV/0!</v>
      </c>
    </row>
    <row r="270" spans="1:29" ht="13.5" hidden="1" customHeight="1" outlineLevel="1">
      <c r="A270" s="76"/>
      <c r="B270" s="97" t="s">
        <v>126</v>
      </c>
      <c r="C270" s="119">
        <v>2511</v>
      </c>
      <c r="D270" s="91"/>
      <c r="E270" s="91"/>
      <c r="F270" s="91"/>
      <c r="G270" s="91"/>
      <c r="H270" s="91"/>
      <c r="I270" s="91"/>
      <c r="J270" s="92"/>
      <c r="K270" s="92"/>
      <c r="L270" s="91"/>
      <c r="M270" s="91"/>
      <c r="N270" s="92"/>
      <c r="O270" s="92"/>
      <c r="P270" s="92"/>
      <c r="Q270" s="92"/>
      <c r="R270" s="91"/>
      <c r="S270" s="91"/>
      <c r="T270" s="91"/>
      <c r="U270" s="91"/>
      <c r="V270" s="87">
        <f t="shared" si="115"/>
        <v>0</v>
      </c>
      <c r="W270" s="87" t="e">
        <f t="shared" si="116"/>
        <v>#DIV/0!</v>
      </c>
      <c r="X270" s="87">
        <f t="shared" si="117"/>
        <v>0</v>
      </c>
      <c r="Y270" s="87" t="e">
        <f t="shared" si="118"/>
        <v>#DIV/0!</v>
      </c>
      <c r="Z270" s="87">
        <f t="shared" si="119"/>
        <v>0</v>
      </c>
      <c r="AA270" s="87" t="e">
        <f t="shared" si="120"/>
        <v>#DIV/0!</v>
      </c>
      <c r="AB270" s="87">
        <f t="shared" si="103"/>
        <v>0</v>
      </c>
      <c r="AC270" s="87" t="e">
        <f t="shared" si="104"/>
        <v>#DIV/0!</v>
      </c>
    </row>
    <row r="271" spans="1:29" ht="13.5" hidden="1" customHeight="1" outlineLevel="1">
      <c r="A271" s="76"/>
      <c r="B271" s="97" t="s">
        <v>127</v>
      </c>
      <c r="C271" s="119">
        <v>2512</v>
      </c>
      <c r="D271" s="91"/>
      <c r="E271" s="91"/>
      <c r="F271" s="91"/>
      <c r="G271" s="91"/>
      <c r="H271" s="91"/>
      <c r="I271" s="91"/>
      <c r="J271" s="92"/>
      <c r="K271" s="92"/>
      <c r="L271" s="91"/>
      <c r="M271" s="91"/>
      <c r="N271" s="92"/>
      <c r="O271" s="92"/>
      <c r="P271" s="92"/>
      <c r="Q271" s="92"/>
      <c r="R271" s="91"/>
      <c r="S271" s="91"/>
      <c r="T271" s="91"/>
      <c r="U271" s="91"/>
      <c r="V271" s="87">
        <f t="shared" si="115"/>
        <v>0</v>
      </c>
      <c r="W271" s="87" t="e">
        <f t="shared" si="116"/>
        <v>#DIV/0!</v>
      </c>
      <c r="X271" s="87">
        <f t="shared" si="117"/>
        <v>0</v>
      </c>
      <c r="Y271" s="87" t="e">
        <f t="shared" si="118"/>
        <v>#DIV/0!</v>
      </c>
      <c r="Z271" s="87">
        <f t="shared" si="119"/>
        <v>0</v>
      </c>
      <c r="AA271" s="87" t="e">
        <f t="shared" si="120"/>
        <v>#DIV/0!</v>
      </c>
      <c r="AB271" s="87">
        <f t="shared" si="103"/>
        <v>0</v>
      </c>
      <c r="AC271" s="87" t="e">
        <f t="shared" si="104"/>
        <v>#DIV/0!</v>
      </c>
    </row>
    <row r="272" spans="1:29" ht="13.5" hidden="1" customHeight="1" outlineLevel="1">
      <c r="A272" s="76"/>
      <c r="B272" s="97" t="s">
        <v>154</v>
      </c>
      <c r="C272" s="119">
        <v>2521</v>
      </c>
      <c r="D272" s="91"/>
      <c r="E272" s="91"/>
      <c r="F272" s="91"/>
      <c r="G272" s="91"/>
      <c r="H272" s="91"/>
      <c r="I272" s="91"/>
      <c r="J272" s="92"/>
      <c r="K272" s="92"/>
      <c r="L272" s="91"/>
      <c r="M272" s="91"/>
      <c r="N272" s="92"/>
      <c r="O272" s="92"/>
      <c r="P272" s="92"/>
      <c r="Q272" s="92"/>
      <c r="R272" s="91"/>
      <c r="S272" s="91"/>
      <c r="T272" s="91"/>
      <c r="U272" s="91"/>
      <c r="V272" s="87">
        <f t="shared" si="115"/>
        <v>0</v>
      </c>
      <c r="W272" s="87" t="e">
        <f t="shared" si="116"/>
        <v>#DIV/0!</v>
      </c>
      <c r="X272" s="87">
        <f t="shared" si="117"/>
        <v>0</v>
      </c>
      <c r="Y272" s="87" t="e">
        <f t="shared" si="118"/>
        <v>#DIV/0!</v>
      </c>
      <c r="Z272" s="87">
        <f t="shared" si="119"/>
        <v>0</v>
      </c>
      <c r="AA272" s="87" t="e">
        <f t="shared" si="120"/>
        <v>#DIV/0!</v>
      </c>
      <c r="AB272" s="87">
        <f t="shared" si="103"/>
        <v>0</v>
      </c>
      <c r="AC272" s="87" t="e">
        <f t="shared" si="104"/>
        <v>#DIV/0!</v>
      </c>
    </row>
    <row r="273" spans="1:29" ht="13.5" hidden="1" customHeight="1" outlineLevel="1">
      <c r="A273" s="76"/>
      <c r="B273" s="126" t="s">
        <v>129</v>
      </c>
      <c r="C273" s="96">
        <v>2721</v>
      </c>
      <c r="D273" s="91"/>
      <c r="E273" s="91"/>
      <c r="F273" s="91"/>
      <c r="G273" s="91"/>
      <c r="H273" s="91"/>
      <c r="I273" s="91"/>
      <c r="J273" s="92"/>
      <c r="K273" s="92"/>
      <c r="L273" s="91"/>
      <c r="M273" s="91"/>
      <c r="N273" s="92"/>
      <c r="O273" s="92"/>
      <c r="P273" s="92"/>
      <c r="Q273" s="92"/>
      <c r="R273" s="91"/>
      <c r="S273" s="91"/>
      <c r="T273" s="91"/>
      <c r="U273" s="91"/>
      <c r="V273" s="87">
        <f t="shared" si="115"/>
        <v>0</v>
      </c>
      <c r="W273" s="87" t="e">
        <f t="shared" si="116"/>
        <v>#DIV/0!</v>
      </c>
      <c r="X273" s="87">
        <f t="shared" si="117"/>
        <v>0</v>
      </c>
      <c r="Y273" s="87" t="e">
        <f t="shared" si="118"/>
        <v>#DIV/0!</v>
      </c>
      <c r="Z273" s="87">
        <f t="shared" si="119"/>
        <v>0</v>
      </c>
      <c r="AA273" s="87" t="e">
        <f t="shared" si="120"/>
        <v>#DIV/0!</v>
      </c>
      <c r="AB273" s="87">
        <f t="shared" si="103"/>
        <v>0</v>
      </c>
      <c r="AC273" s="87" t="e">
        <f t="shared" si="104"/>
        <v>#DIV/0!</v>
      </c>
    </row>
    <row r="274" spans="1:29" ht="13.5" hidden="1" customHeight="1" outlineLevel="1">
      <c r="A274" s="76"/>
      <c r="B274" s="126" t="s">
        <v>132</v>
      </c>
      <c r="C274" s="96">
        <v>2823</v>
      </c>
      <c r="D274" s="91"/>
      <c r="E274" s="91"/>
      <c r="F274" s="91"/>
      <c r="G274" s="91"/>
      <c r="H274" s="91"/>
      <c r="I274" s="91"/>
      <c r="J274" s="92"/>
      <c r="K274" s="92"/>
      <c r="L274" s="91"/>
      <c r="M274" s="91"/>
      <c r="N274" s="92"/>
      <c r="O274" s="92"/>
      <c r="P274" s="92"/>
      <c r="Q274" s="92"/>
      <c r="R274" s="91"/>
      <c r="S274" s="91"/>
      <c r="T274" s="91"/>
      <c r="U274" s="91"/>
      <c r="V274" s="87">
        <f t="shared" si="115"/>
        <v>0</v>
      </c>
      <c r="W274" s="87" t="e">
        <f t="shared" si="116"/>
        <v>#DIV/0!</v>
      </c>
      <c r="X274" s="87">
        <f t="shared" si="117"/>
        <v>0</v>
      </c>
      <c r="Y274" s="87" t="e">
        <f t="shared" si="118"/>
        <v>#DIV/0!</v>
      </c>
      <c r="Z274" s="87">
        <f t="shared" si="119"/>
        <v>0</v>
      </c>
      <c r="AA274" s="87" t="e">
        <f t="shared" si="120"/>
        <v>#DIV/0!</v>
      </c>
      <c r="AB274" s="87">
        <f t="shared" si="103"/>
        <v>0</v>
      </c>
      <c r="AC274" s="87" t="e">
        <f t="shared" si="104"/>
        <v>#DIV/0!</v>
      </c>
    </row>
    <row r="275" spans="1:29" ht="13.5" hidden="1" customHeight="1" outlineLevel="1">
      <c r="A275" s="76"/>
      <c r="B275" s="127" t="s">
        <v>133</v>
      </c>
      <c r="C275" s="119">
        <v>2824</v>
      </c>
      <c r="D275" s="91"/>
      <c r="E275" s="91"/>
      <c r="F275" s="91"/>
      <c r="G275" s="91"/>
      <c r="H275" s="91"/>
      <c r="I275" s="91"/>
      <c r="J275" s="92"/>
      <c r="K275" s="92"/>
      <c r="L275" s="91"/>
      <c r="M275" s="91"/>
      <c r="N275" s="92"/>
      <c r="O275" s="92"/>
      <c r="P275" s="92"/>
      <c r="Q275" s="92"/>
      <c r="R275" s="91"/>
      <c r="S275" s="91"/>
      <c r="T275" s="91"/>
      <c r="U275" s="91"/>
      <c r="V275" s="87">
        <f t="shared" si="115"/>
        <v>0</v>
      </c>
      <c r="W275" s="87" t="e">
        <f t="shared" si="116"/>
        <v>#DIV/0!</v>
      </c>
      <c r="X275" s="87">
        <f t="shared" si="117"/>
        <v>0</v>
      </c>
      <c r="Y275" s="87" t="e">
        <f t="shared" si="118"/>
        <v>#DIV/0!</v>
      </c>
      <c r="Z275" s="87">
        <f t="shared" si="119"/>
        <v>0</v>
      </c>
      <c r="AA275" s="87" t="e">
        <f t="shared" si="120"/>
        <v>#DIV/0!</v>
      </c>
      <c r="AB275" s="87">
        <f t="shared" si="103"/>
        <v>0</v>
      </c>
      <c r="AC275" s="87" t="e">
        <f t="shared" si="104"/>
        <v>#DIV/0!</v>
      </c>
    </row>
    <row r="276" spans="1:29" hidden="1" outlineLevel="1">
      <c r="A276" s="76"/>
      <c r="B276" s="128" t="s">
        <v>134</v>
      </c>
      <c r="C276" s="90"/>
      <c r="D276" s="130">
        <f>SUM(D277:D279)</f>
        <v>0</v>
      </c>
      <c r="E276" s="130">
        <f>SUM(E277:E279)</f>
        <v>0</v>
      </c>
      <c r="F276" s="130">
        <f t="shared" ref="F276:U276" si="121">SUM(F277:F279)</f>
        <v>0</v>
      </c>
      <c r="G276" s="130">
        <f t="shared" si="121"/>
        <v>0</v>
      </c>
      <c r="H276" s="130">
        <f t="shared" si="121"/>
        <v>0</v>
      </c>
      <c r="I276" s="130">
        <f t="shared" si="121"/>
        <v>0</v>
      </c>
      <c r="J276" s="129">
        <f t="shared" si="121"/>
        <v>0</v>
      </c>
      <c r="K276" s="129">
        <f t="shared" si="121"/>
        <v>0</v>
      </c>
      <c r="L276" s="130">
        <f t="shared" si="121"/>
        <v>0</v>
      </c>
      <c r="M276" s="130">
        <f t="shared" si="121"/>
        <v>0</v>
      </c>
      <c r="N276" s="129">
        <f t="shared" si="121"/>
        <v>0</v>
      </c>
      <c r="O276" s="129">
        <f t="shared" si="121"/>
        <v>0</v>
      </c>
      <c r="P276" s="129">
        <f>SUM(P277:P279)</f>
        <v>0</v>
      </c>
      <c r="Q276" s="129">
        <f>SUM(Q277:Q279)</f>
        <v>0</v>
      </c>
      <c r="R276" s="130">
        <f t="shared" si="121"/>
        <v>0</v>
      </c>
      <c r="S276" s="130">
        <f t="shared" si="121"/>
        <v>0</v>
      </c>
      <c r="T276" s="130">
        <f t="shared" si="121"/>
        <v>0</v>
      </c>
      <c r="U276" s="130">
        <f t="shared" si="121"/>
        <v>0</v>
      </c>
      <c r="V276" s="87">
        <f t="shared" si="115"/>
        <v>0</v>
      </c>
      <c r="W276" s="87" t="e">
        <f t="shared" si="116"/>
        <v>#DIV/0!</v>
      </c>
      <c r="X276" s="87">
        <f t="shared" si="117"/>
        <v>0</v>
      </c>
      <c r="Y276" s="87" t="e">
        <f t="shared" si="118"/>
        <v>#DIV/0!</v>
      </c>
      <c r="Z276" s="87">
        <f t="shared" si="119"/>
        <v>0</v>
      </c>
      <c r="AA276" s="87" t="e">
        <f t="shared" si="120"/>
        <v>#DIV/0!</v>
      </c>
      <c r="AB276" s="87">
        <f t="shared" si="103"/>
        <v>0</v>
      </c>
      <c r="AC276" s="87" t="e">
        <f t="shared" si="104"/>
        <v>#DIV/0!</v>
      </c>
    </row>
    <row r="277" spans="1:29" ht="12.75" hidden="1" customHeight="1" outlineLevel="1">
      <c r="A277" s="76"/>
      <c r="B277" s="89" t="s">
        <v>135</v>
      </c>
      <c r="C277" s="90">
        <v>3111</v>
      </c>
      <c r="D277" s="91"/>
      <c r="E277" s="91"/>
      <c r="F277" s="91"/>
      <c r="G277" s="91"/>
      <c r="H277" s="91"/>
      <c r="I277" s="91"/>
      <c r="J277" s="92"/>
      <c r="K277" s="92"/>
      <c r="L277" s="91"/>
      <c r="M277" s="91"/>
      <c r="N277" s="92"/>
      <c r="O277" s="92"/>
      <c r="P277" s="92"/>
      <c r="Q277" s="92"/>
      <c r="R277" s="91"/>
      <c r="S277" s="91"/>
      <c r="T277" s="91"/>
      <c r="U277" s="91"/>
      <c r="V277" s="87">
        <f t="shared" si="115"/>
        <v>0</v>
      </c>
      <c r="W277" s="87" t="e">
        <f t="shared" si="116"/>
        <v>#DIV/0!</v>
      </c>
      <c r="X277" s="87">
        <f t="shared" si="117"/>
        <v>0</v>
      </c>
      <c r="Y277" s="87" t="e">
        <f t="shared" si="118"/>
        <v>#DIV/0!</v>
      </c>
      <c r="Z277" s="87">
        <f t="shared" si="119"/>
        <v>0</v>
      </c>
      <c r="AA277" s="87" t="e">
        <f t="shared" si="120"/>
        <v>#DIV/0!</v>
      </c>
      <c r="AB277" s="87">
        <f t="shared" ref="AB277:AB315" si="122">T277-R277</f>
        <v>0</v>
      </c>
      <c r="AC277" s="87" t="e">
        <f t="shared" ref="AC277:AC315" si="123">+T277/R277*100</f>
        <v>#DIV/0!</v>
      </c>
    </row>
    <row r="278" spans="1:29" ht="12.75" hidden="1" customHeight="1" outlineLevel="1">
      <c r="A278" s="76"/>
      <c r="B278" s="89" t="s">
        <v>136</v>
      </c>
      <c r="C278" s="90">
        <v>3112</v>
      </c>
      <c r="D278" s="91"/>
      <c r="E278" s="91"/>
      <c r="F278" s="91"/>
      <c r="G278" s="91"/>
      <c r="H278" s="91"/>
      <c r="I278" s="91"/>
      <c r="J278" s="92"/>
      <c r="K278" s="92"/>
      <c r="L278" s="91"/>
      <c r="M278" s="91"/>
      <c r="N278" s="92"/>
      <c r="O278" s="92"/>
      <c r="P278" s="92"/>
      <c r="Q278" s="92"/>
      <c r="R278" s="91"/>
      <c r="S278" s="91"/>
      <c r="T278" s="91"/>
      <c r="U278" s="91"/>
      <c r="V278" s="87">
        <f t="shared" si="115"/>
        <v>0</v>
      </c>
      <c r="W278" s="87" t="e">
        <f t="shared" si="116"/>
        <v>#DIV/0!</v>
      </c>
      <c r="X278" s="87">
        <f t="shared" si="117"/>
        <v>0</v>
      </c>
      <c r="Y278" s="87" t="e">
        <f t="shared" si="118"/>
        <v>#DIV/0!</v>
      </c>
      <c r="Z278" s="87">
        <f t="shared" si="119"/>
        <v>0</v>
      </c>
      <c r="AA278" s="87" t="e">
        <f t="shared" si="120"/>
        <v>#DIV/0!</v>
      </c>
      <c r="AB278" s="87">
        <f t="shared" si="122"/>
        <v>0</v>
      </c>
      <c r="AC278" s="87" t="e">
        <f t="shared" si="123"/>
        <v>#DIV/0!</v>
      </c>
    </row>
    <row r="279" spans="1:29" ht="12.75" hidden="1" customHeight="1" outlineLevel="1">
      <c r="A279" s="76"/>
      <c r="B279" s="89" t="s">
        <v>151</v>
      </c>
      <c r="C279" s="90">
        <v>3113</v>
      </c>
      <c r="D279" s="91"/>
      <c r="E279" s="91"/>
      <c r="F279" s="91"/>
      <c r="G279" s="91"/>
      <c r="H279" s="91"/>
      <c r="I279" s="91"/>
      <c r="J279" s="92"/>
      <c r="K279" s="92"/>
      <c r="L279" s="91"/>
      <c r="M279" s="91"/>
      <c r="N279" s="92"/>
      <c r="O279" s="92"/>
      <c r="P279" s="92"/>
      <c r="Q279" s="92"/>
      <c r="R279" s="91"/>
      <c r="S279" s="91"/>
      <c r="T279" s="91"/>
      <c r="U279" s="91"/>
      <c r="V279" s="87">
        <f t="shared" si="115"/>
        <v>0</v>
      </c>
      <c r="W279" s="87" t="e">
        <f t="shared" si="116"/>
        <v>#DIV/0!</v>
      </c>
      <c r="X279" s="87">
        <f t="shared" si="117"/>
        <v>0</v>
      </c>
      <c r="Y279" s="87" t="e">
        <f t="shared" si="118"/>
        <v>#DIV/0!</v>
      </c>
      <c r="Z279" s="87">
        <f t="shared" si="119"/>
        <v>0</v>
      </c>
      <c r="AA279" s="87" t="e">
        <f t="shared" si="120"/>
        <v>#DIV/0!</v>
      </c>
      <c r="AB279" s="87">
        <f t="shared" si="122"/>
        <v>0</v>
      </c>
      <c r="AC279" s="87" t="e">
        <f t="shared" si="123"/>
        <v>#DIV/0!</v>
      </c>
    </row>
    <row r="280" spans="1:29" ht="12.75" hidden="1" customHeight="1" outlineLevel="1">
      <c r="A280" s="76"/>
      <c r="B280" s="89"/>
      <c r="C280" s="90"/>
      <c r="D280" s="91"/>
      <c r="E280" s="91"/>
      <c r="F280" s="91"/>
      <c r="G280" s="91"/>
      <c r="H280" s="91"/>
      <c r="I280" s="91"/>
      <c r="J280" s="92"/>
      <c r="K280" s="92"/>
      <c r="L280" s="91"/>
      <c r="M280" s="91"/>
      <c r="N280" s="92"/>
      <c r="O280" s="92"/>
      <c r="P280" s="92"/>
      <c r="Q280" s="92"/>
      <c r="R280" s="91"/>
      <c r="S280" s="91"/>
      <c r="T280" s="91"/>
      <c r="U280" s="91"/>
      <c r="V280" s="87">
        <f t="shared" si="115"/>
        <v>0</v>
      </c>
      <c r="W280" s="87" t="e">
        <f t="shared" si="116"/>
        <v>#DIV/0!</v>
      </c>
      <c r="X280" s="87">
        <f t="shared" si="117"/>
        <v>0</v>
      </c>
      <c r="Y280" s="87" t="e">
        <f t="shared" si="118"/>
        <v>#DIV/0!</v>
      </c>
      <c r="Z280" s="87">
        <f t="shared" si="119"/>
        <v>0</v>
      </c>
      <c r="AA280" s="87" t="e">
        <f t="shared" si="120"/>
        <v>#DIV/0!</v>
      </c>
      <c r="AB280" s="87">
        <f t="shared" si="122"/>
        <v>0</v>
      </c>
      <c r="AC280" s="87" t="e">
        <f t="shared" si="123"/>
        <v>#DIV/0!</v>
      </c>
    </row>
    <row r="281" spans="1:29" ht="12.75" hidden="1" customHeight="1" outlineLevel="1">
      <c r="A281" s="76"/>
      <c r="B281" s="166"/>
      <c r="C281" s="139">
        <v>70133</v>
      </c>
      <c r="D281" s="91"/>
      <c r="E281" s="91"/>
      <c r="F281" s="91"/>
      <c r="G281" s="91"/>
      <c r="H281" s="91"/>
      <c r="I281" s="91"/>
      <c r="J281" s="92"/>
      <c r="K281" s="92"/>
      <c r="L281" s="91"/>
      <c r="M281" s="91"/>
      <c r="N281" s="92"/>
      <c r="O281" s="92"/>
      <c r="P281" s="92"/>
      <c r="Q281" s="92"/>
      <c r="R281" s="91"/>
      <c r="S281" s="91"/>
      <c r="T281" s="91"/>
      <c r="U281" s="91"/>
      <c r="V281" s="87">
        <f t="shared" si="115"/>
        <v>0</v>
      </c>
      <c r="W281" s="87" t="e">
        <f t="shared" si="116"/>
        <v>#DIV/0!</v>
      </c>
      <c r="X281" s="87">
        <f t="shared" si="117"/>
        <v>0</v>
      </c>
      <c r="Y281" s="87" t="e">
        <f t="shared" si="118"/>
        <v>#DIV/0!</v>
      </c>
      <c r="Z281" s="87">
        <f t="shared" si="119"/>
        <v>0</v>
      </c>
      <c r="AA281" s="87" t="e">
        <f t="shared" si="120"/>
        <v>#DIV/0!</v>
      </c>
      <c r="AB281" s="87">
        <f t="shared" si="122"/>
        <v>0</v>
      </c>
      <c r="AC281" s="87" t="e">
        <f t="shared" si="123"/>
        <v>#DIV/0!</v>
      </c>
    </row>
    <row r="282" spans="1:29" ht="12.75" hidden="1" customHeight="1" outlineLevel="1">
      <c r="A282" s="76"/>
      <c r="B282" s="142" t="s">
        <v>142</v>
      </c>
      <c r="C282" s="143"/>
      <c r="D282" s="86">
        <f>SUM(D283:D289,D294:D312)</f>
        <v>0</v>
      </c>
      <c r="E282" s="86">
        <f>SUM(E283:E289,E294:E312)</f>
        <v>0</v>
      </c>
      <c r="F282" s="86">
        <f t="shared" ref="F282:U282" si="124">SUM(F283:F289,F294:F312)</f>
        <v>0</v>
      </c>
      <c r="G282" s="86">
        <f t="shared" si="124"/>
        <v>0</v>
      </c>
      <c r="H282" s="86">
        <f t="shared" si="124"/>
        <v>0</v>
      </c>
      <c r="I282" s="86">
        <f t="shared" si="124"/>
        <v>0</v>
      </c>
      <c r="J282" s="85">
        <f t="shared" si="124"/>
        <v>0</v>
      </c>
      <c r="K282" s="85">
        <f t="shared" si="124"/>
        <v>0</v>
      </c>
      <c r="L282" s="86">
        <f>SUM(L283:L289,L294:L312)</f>
        <v>0</v>
      </c>
      <c r="M282" s="86">
        <f t="shared" si="124"/>
        <v>0</v>
      </c>
      <c r="N282" s="85">
        <f t="shared" si="124"/>
        <v>0</v>
      </c>
      <c r="O282" s="85">
        <f t="shared" si="124"/>
        <v>0</v>
      </c>
      <c r="P282" s="85">
        <f>SUM(P283:P289,P294:P312)</f>
        <v>0</v>
      </c>
      <c r="Q282" s="85">
        <f>SUM(Q283:Q289,Q294:Q312)</f>
        <v>0</v>
      </c>
      <c r="R282" s="86">
        <f t="shared" si="124"/>
        <v>0</v>
      </c>
      <c r="S282" s="86">
        <f t="shared" si="124"/>
        <v>0</v>
      </c>
      <c r="T282" s="86">
        <f t="shared" si="124"/>
        <v>0</v>
      </c>
      <c r="U282" s="86">
        <f t="shared" si="124"/>
        <v>0</v>
      </c>
      <c r="V282" s="87">
        <f t="shared" si="115"/>
        <v>0</v>
      </c>
      <c r="W282" s="87" t="e">
        <f t="shared" si="116"/>
        <v>#DIV/0!</v>
      </c>
      <c r="X282" s="87">
        <f t="shared" si="117"/>
        <v>0</v>
      </c>
      <c r="Y282" s="87" t="e">
        <f t="shared" si="118"/>
        <v>#DIV/0!</v>
      </c>
      <c r="Z282" s="87">
        <f t="shared" si="119"/>
        <v>0</v>
      </c>
      <c r="AA282" s="87" t="e">
        <f t="shared" si="120"/>
        <v>#DIV/0!</v>
      </c>
      <c r="AB282" s="87">
        <f t="shared" si="122"/>
        <v>0</v>
      </c>
      <c r="AC282" s="87" t="e">
        <f t="shared" si="123"/>
        <v>#DIV/0!</v>
      </c>
    </row>
    <row r="283" spans="1:29" ht="12.75" hidden="1" customHeight="1" outlineLevel="1">
      <c r="A283" s="76"/>
      <c r="B283" s="89" t="s">
        <v>102</v>
      </c>
      <c r="C283" s="90">
        <v>2111</v>
      </c>
      <c r="D283" s="91"/>
      <c r="E283" s="91"/>
      <c r="F283" s="91"/>
      <c r="G283" s="91"/>
      <c r="H283" s="91"/>
      <c r="I283" s="91"/>
      <c r="J283" s="92"/>
      <c r="K283" s="92"/>
      <c r="L283" s="91"/>
      <c r="M283" s="91"/>
      <c r="N283" s="92"/>
      <c r="O283" s="92"/>
      <c r="P283" s="92"/>
      <c r="Q283" s="92"/>
      <c r="R283" s="91"/>
      <c r="S283" s="91"/>
      <c r="T283" s="91"/>
      <c r="U283" s="91"/>
      <c r="V283" s="87">
        <f t="shared" si="115"/>
        <v>0</v>
      </c>
      <c r="W283" s="87" t="e">
        <f t="shared" si="116"/>
        <v>#DIV/0!</v>
      </c>
      <c r="X283" s="87">
        <f t="shared" si="117"/>
        <v>0</v>
      </c>
      <c r="Y283" s="87" t="e">
        <f t="shared" si="118"/>
        <v>#DIV/0!</v>
      </c>
      <c r="Z283" s="87">
        <f t="shared" si="119"/>
        <v>0</v>
      </c>
      <c r="AA283" s="87" t="e">
        <f t="shared" si="120"/>
        <v>#DIV/0!</v>
      </c>
      <c r="AB283" s="87">
        <f t="shared" si="122"/>
        <v>0</v>
      </c>
      <c r="AC283" s="87" t="e">
        <f t="shared" si="123"/>
        <v>#DIV/0!</v>
      </c>
    </row>
    <row r="284" spans="1:29" ht="12.75" hidden="1" customHeight="1" outlineLevel="1">
      <c r="A284" s="76"/>
      <c r="B284" s="89" t="s">
        <v>143</v>
      </c>
      <c r="C284" s="90">
        <v>2121</v>
      </c>
      <c r="D284" s="91"/>
      <c r="E284" s="91"/>
      <c r="F284" s="91"/>
      <c r="G284" s="91"/>
      <c r="H284" s="91"/>
      <c r="I284" s="91"/>
      <c r="J284" s="92"/>
      <c r="K284" s="92"/>
      <c r="L284" s="91"/>
      <c r="M284" s="91"/>
      <c r="N284" s="92"/>
      <c r="O284" s="92"/>
      <c r="P284" s="92"/>
      <c r="Q284" s="92"/>
      <c r="R284" s="91"/>
      <c r="S284" s="91"/>
      <c r="T284" s="91"/>
      <c r="U284" s="91"/>
      <c r="V284" s="87">
        <f t="shared" si="115"/>
        <v>0</v>
      </c>
      <c r="W284" s="87" t="e">
        <f t="shared" si="116"/>
        <v>#DIV/0!</v>
      </c>
      <c r="X284" s="87">
        <f t="shared" si="117"/>
        <v>0</v>
      </c>
      <c r="Y284" s="87" t="e">
        <f t="shared" si="118"/>
        <v>#DIV/0!</v>
      </c>
      <c r="Z284" s="87">
        <f t="shared" si="119"/>
        <v>0</v>
      </c>
      <c r="AA284" s="87" t="e">
        <f t="shared" si="120"/>
        <v>#DIV/0!</v>
      </c>
      <c r="AB284" s="87">
        <f t="shared" si="122"/>
        <v>0</v>
      </c>
      <c r="AC284" s="87" t="e">
        <f t="shared" si="123"/>
        <v>#DIV/0!</v>
      </c>
    </row>
    <row r="285" spans="1:29" ht="12.75" hidden="1" customHeight="1" outlineLevel="1">
      <c r="A285" s="76"/>
      <c r="B285" s="147" t="s">
        <v>104</v>
      </c>
      <c r="C285" s="90">
        <v>2211</v>
      </c>
      <c r="D285" s="91"/>
      <c r="E285" s="91"/>
      <c r="F285" s="91"/>
      <c r="G285" s="91"/>
      <c r="H285" s="91"/>
      <c r="I285" s="91"/>
      <c r="J285" s="92"/>
      <c r="K285" s="92"/>
      <c r="L285" s="91"/>
      <c r="M285" s="91"/>
      <c r="N285" s="92"/>
      <c r="O285" s="92"/>
      <c r="P285" s="92"/>
      <c r="Q285" s="92"/>
      <c r="R285" s="91"/>
      <c r="S285" s="91"/>
      <c r="T285" s="91"/>
      <c r="U285" s="91"/>
      <c r="V285" s="87">
        <f t="shared" si="115"/>
        <v>0</v>
      </c>
      <c r="W285" s="87" t="e">
        <f t="shared" si="116"/>
        <v>#DIV/0!</v>
      </c>
      <c r="X285" s="87">
        <f t="shared" si="117"/>
        <v>0</v>
      </c>
      <c r="Y285" s="87" t="e">
        <f t="shared" si="118"/>
        <v>#DIV/0!</v>
      </c>
      <c r="Z285" s="87">
        <f t="shared" si="119"/>
        <v>0</v>
      </c>
      <c r="AA285" s="87" t="e">
        <f t="shared" si="120"/>
        <v>#DIV/0!</v>
      </c>
      <c r="AB285" s="87">
        <f t="shared" si="122"/>
        <v>0</v>
      </c>
      <c r="AC285" s="87" t="e">
        <f t="shared" si="123"/>
        <v>#DIV/0!</v>
      </c>
    </row>
    <row r="286" spans="1:29" ht="13.5" hidden="1" customHeight="1" outlineLevel="1">
      <c r="A286" s="76"/>
      <c r="B286" s="95" t="s">
        <v>105</v>
      </c>
      <c r="C286" s="96">
        <v>2212</v>
      </c>
      <c r="D286" s="91"/>
      <c r="E286" s="91"/>
      <c r="F286" s="91"/>
      <c r="G286" s="91"/>
      <c r="H286" s="91"/>
      <c r="I286" s="91"/>
      <c r="J286" s="92"/>
      <c r="K286" s="92"/>
      <c r="L286" s="91"/>
      <c r="M286" s="91"/>
      <c r="N286" s="92"/>
      <c r="O286" s="92"/>
      <c r="P286" s="92"/>
      <c r="Q286" s="92"/>
      <c r="R286" s="91"/>
      <c r="S286" s="91"/>
      <c r="T286" s="91"/>
      <c r="U286" s="91"/>
      <c r="V286" s="87">
        <f t="shared" si="115"/>
        <v>0</v>
      </c>
      <c r="W286" s="87" t="e">
        <f t="shared" si="116"/>
        <v>#DIV/0!</v>
      </c>
      <c r="X286" s="87">
        <f t="shared" si="117"/>
        <v>0</v>
      </c>
      <c r="Y286" s="87" t="e">
        <f t="shared" si="118"/>
        <v>#DIV/0!</v>
      </c>
      <c r="Z286" s="87">
        <f t="shared" si="119"/>
        <v>0</v>
      </c>
      <c r="AA286" s="87" t="e">
        <f t="shared" si="120"/>
        <v>#DIV/0!</v>
      </c>
      <c r="AB286" s="87">
        <f t="shared" si="122"/>
        <v>0</v>
      </c>
      <c r="AC286" s="87" t="e">
        <f t="shared" si="123"/>
        <v>#DIV/0!</v>
      </c>
    </row>
    <row r="287" spans="1:29" ht="13.5" hidden="1" customHeight="1" outlineLevel="1">
      <c r="A287" s="76"/>
      <c r="B287" s="97" t="s">
        <v>106</v>
      </c>
      <c r="C287" s="96">
        <v>2213</v>
      </c>
      <c r="D287" s="91"/>
      <c r="E287" s="91"/>
      <c r="F287" s="91"/>
      <c r="G287" s="91"/>
      <c r="H287" s="91"/>
      <c r="I287" s="91"/>
      <c r="J287" s="92"/>
      <c r="K287" s="92"/>
      <c r="L287" s="91"/>
      <c r="M287" s="91"/>
      <c r="N287" s="92"/>
      <c r="O287" s="92"/>
      <c r="P287" s="92"/>
      <c r="Q287" s="92"/>
      <c r="R287" s="91"/>
      <c r="S287" s="91"/>
      <c r="T287" s="91"/>
      <c r="U287" s="91"/>
      <c r="V287" s="87">
        <f t="shared" si="115"/>
        <v>0</v>
      </c>
      <c r="W287" s="87" t="e">
        <f t="shared" si="116"/>
        <v>#DIV/0!</v>
      </c>
      <c r="X287" s="87">
        <f t="shared" si="117"/>
        <v>0</v>
      </c>
      <c r="Y287" s="87" t="e">
        <f t="shared" si="118"/>
        <v>#DIV/0!</v>
      </c>
      <c r="Z287" s="87">
        <f t="shared" si="119"/>
        <v>0</v>
      </c>
      <c r="AA287" s="87" t="e">
        <f t="shared" si="120"/>
        <v>#DIV/0!</v>
      </c>
      <c r="AB287" s="87">
        <f t="shared" si="122"/>
        <v>0</v>
      </c>
      <c r="AC287" s="87" t="e">
        <f t="shared" si="123"/>
        <v>#DIV/0!</v>
      </c>
    </row>
    <row r="288" spans="1:29" ht="13.5" hidden="1" customHeight="1" outlineLevel="1">
      <c r="A288" s="76"/>
      <c r="B288" s="97" t="s">
        <v>107</v>
      </c>
      <c r="C288" s="96">
        <v>2214</v>
      </c>
      <c r="D288" s="91"/>
      <c r="E288" s="91"/>
      <c r="F288" s="91"/>
      <c r="G288" s="91"/>
      <c r="H288" s="91"/>
      <c r="I288" s="91"/>
      <c r="J288" s="92"/>
      <c r="K288" s="92"/>
      <c r="L288" s="91"/>
      <c r="M288" s="91"/>
      <c r="N288" s="92"/>
      <c r="O288" s="92"/>
      <c r="P288" s="92"/>
      <c r="Q288" s="92"/>
      <c r="R288" s="91"/>
      <c r="S288" s="91"/>
      <c r="T288" s="91"/>
      <c r="U288" s="91"/>
      <c r="V288" s="87">
        <f t="shared" si="115"/>
        <v>0</v>
      </c>
      <c r="W288" s="87" t="e">
        <f t="shared" si="116"/>
        <v>#DIV/0!</v>
      </c>
      <c r="X288" s="87">
        <f t="shared" si="117"/>
        <v>0</v>
      </c>
      <c r="Y288" s="87" t="e">
        <f t="shared" si="118"/>
        <v>#DIV/0!</v>
      </c>
      <c r="Z288" s="87">
        <f t="shared" si="119"/>
        <v>0</v>
      </c>
      <c r="AA288" s="87" t="e">
        <f t="shared" si="120"/>
        <v>#DIV/0!</v>
      </c>
      <c r="AB288" s="87">
        <f t="shared" si="122"/>
        <v>0</v>
      </c>
      <c r="AC288" s="87" t="e">
        <f t="shared" si="123"/>
        <v>#DIV/0!</v>
      </c>
    </row>
    <row r="289" spans="1:29" ht="13.5" hidden="1" customHeight="1" outlineLevel="1">
      <c r="A289" s="76"/>
      <c r="B289" s="149" t="s">
        <v>108</v>
      </c>
      <c r="C289" s="99">
        <v>2215</v>
      </c>
      <c r="D289" s="102">
        <f>D290+D291+D292+D293</f>
        <v>0</v>
      </c>
      <c r="E289" s="102">
        <f>E290+E291+E292+E293</f>
        <v>0</v>
      </c>
      <c r="F289" s="102">
        <f t="shared" ref="F289:U289" si="125">F290+F291+F292+F293</f>
        <v>0</v>
      </c>
      <c r="G289" s="102">
        <f t="shared" si="125"/>
        <v>0</v>
      </c>
      <c r="H289" s="102">
        <f t="shared" si="125"/>
        <v>0</v>
      </c>
      <c r="I289" s="102">
        <f t="shared" si="125"/>
        <v>0</v>
      </c>
      <c r="J289" s="100">
        <f t="shared" si="125"/>
        <v>0</v>
      </c>
      <c r="K289" s="100">
        <f t="shared" si="125"/>
        <v>0</v>
      </c>
      <c r="L289" s="102">
        <f>L290+L291+L292+L293</f>
        <v>0</v>
      </c>
      <c r="M289" s="102">
        <f t="shared" si="125"/>
        <v>0</v>
      </c>
      <c r="N289" s="100">
        <f t="shared" si="125"/>
        <v>0</v>
      </c>
      <c r="O289" s="100">
        <f t="shared" si="125"/>
        <v>0</v>
      </c>
      <c r="P289" s="100">
        <f>P290+P291+P292+P293</f>
        <v>0</v>
      </c>
      <c r="Q289" s="100">
        <f>Q290+Q291+Q292+Q293</f>
        <v>0</v>
      </c>
      <c r="R289" s="102">
        <f t="shared" si="125"/>
        <v>0</v>
      </c>
      <c r="S289" s="102">
        <f t="shared" si="125"/>
        <v>0</v>
      </c>
      <c r="T289" s="102">
        <f t="shared" si="125"/>
        <v>0</v>
      </c>
      <c r="U289" s="102">
        <f t="shared" si="125"/>
        <v>0</v>
      </c>
      <c r="V289" s="87">
        <f t="shared" si="115"/>
        <v>0</v>
      </c>
      <c r="W289" s="87" t="e">
        <f t="shared" si="116"/>
        <v>#DIV/0!</v>
      </c>
      <c r="X289" s="87">
        <f t="shared" si="117"/>
        <v>0</v>
      </c>
      <c r="Y289" s="87" t="e">
        <f t="shared" si="118"/>
        <v>#DIV/0!</v>
      </c>
      <c r="Z289" s="87">
        <f t="shared" si="119"/>
        <v>0</v>
      </c>
      <c r="AA289" s="87" t="e">
        <f t="shared" si="120"/>
        <v>#DIV/0!</v>
      </c>
      <c r="AB289" s="87">
        <f t="shared" si="122"/>
        <v>0</v>
      </c>
      <c r="AC289" s="87" t="e">
        <f t="shared" si="123"/>
        <v>#DIV/0!</v>
      </c>
    </row>
    <row r="290" spans="1:29" ht="13.5" hidden="1" customHeight="1" outlineLevel="1">
      <c r="A290" s="76"/>
      <c r="B290" s="103" t="s">
        <v>144</v>
      </c>
      <c r="C290" s="96">
        <v>22151</v>
      </c>
      <c r="D290" s="91"/>
      <c r="E290" s="91"/>
      <c r="F290" s="91"/>
      <c r="G290" s="91"/>
      <c r="H290" s="91"/>
      <c r="I290" s="91"/>
      <c r="J290" s="92"/>
      <c r="K290" s="92"/>
      <c r="L290" s="91"/>
      <c r="M290" s="91"/>
      <c r="N290" s="92"/>
      <c r="O290" s="92"/>
      <c r="P290" s="92"/>
      <c r="Q290" s="92"/>
      <c r="R290" s="91"/>
      <c r="S290" s="91"/>
      <c r="T290" s="91"/>
      <c r="U290" s="91"/>
      <c r="V290" s="87">
        <f t="shared" si="115"/>
        <v>0</v>
      </c>
      <c r="W290" s="87" t="e">
        <f t="shared" si="116"/>
        <v>#DIV/0!</v>
      </c>
      <c r="X290" s="87">
        <f t="shared" si="117"/>
        <v>0</v>
      </c>
      <c r="Y290" s="87" t="e">
        <f t="shared" si="118"/>
        <v>#DIV/0!</v>
      </c>
      <c r="Z290" s="87">
        <f t="shared" si="119"/>
        <v>0</v>
      </c>
      <c r="AA290" s="87" t="e">
        <f t="shared" si="120"/>
        <v>#DIV/0!</v>
      </c>
      <c r="AB290" s="87">
        <f t="shared" si="122"/>
        <v>0</v>
      </c>
      <c r="AC290" s="87" t="e">
        <f t="shared" si="123"/>
        <v>#DIV/0!</v>
      </c>
    </row>
    <row r="291" spans="1:29" ht="13.5" hidden="1" customHeight="1" outlineLevel="1">
      <c r="A291" s="76"/>
      <c r="B291" s="103" t="s">
        <v>145</v>
      </c>
      <c r="C291" s="96">
        <v>22152</v>
      </c>
      <c r="D291" s="91"/>
      <c r="E291" s="91"/>
      <c r="F291" s="91"/>
      <c r="G291" s="91"/>
      <c r="H291" s="91"/>
      <c r="I291" s="91"/>
      <c r="J291" s="92"/>
      <c r="K291" s="92"/>
      <c r="L291" s="91"/>
      <c r="M291" s="91"/>
      <c r="N291" s="92"/>
      <c r="O291" s="92"/>
      <c r="P291" s="92"/>
      <c r="Q291" s="92"/>
      <c r="R291" s="91"/>
      <c r="S291" s="91"/>
      <c r="T291" s="91"/>
      <c r="U291" s="91"/>
      <c r="V291" s="87">
        <f t="shared" si="115"/>
        <v>0</v>
      </c>
      <c r="W291" s="87" t="e">
        <f t="shared" si="116"/>
        <v>#DIV/0!</v>
      </c>
      <c r="X291" s="87">
        <f t="shared" si="117"/>
        <v>0</v>
      </c>
      <c r="Y291" s="87" t="e">
        <f t="shared" si="118"/>
        <v>#DIV/0!</v>
      </c>
      <c r="Z291" s="87">
        <f t="shared" si="119"/>
        <v>0</v>
      </c>
      <c r="AA291" s="87" t="e">
        <f t="shared" si="120"/>
        <v>#DIV/0!</v>
      </c>
      <c r="AB291" s="87">
        <f t="shared" si="122"/>
        <v>0</v>
      </c>
      <c r="AC291" s="87" t="e">
        <f t="shared" si="123"/>
        <v>#DIV/0!</v>
      </c>
    </row>
    <row r="292" spans="1:29" ht="13.5" hidden="1" customHeight="1" outlineLevel="1">
      <c r="A292" s="76"/>
      <c r="B292" s="103" t="s">
        <v>111</v>
      </c>
      <c r="C292" s="96">
        <v>22153</v>
      </c>
      <c r="D292" s="91"/>
      <c r="E292" s="91"/>
      <c r="F292" s="91"/>
      <c r="G292" s="91"/>
      <c r="H292" s="91"/>
      <c r="I292" s="91"/>
      <c r="J292" s="92"/>
      <c r="K292" s="92"/>
      <c r="L292" s="91"/>
      <c r="M292" s="91"/>
      <c r="N292" s="92"/>
      <c r="O292" s="92"/>
      <c r="P292" s="92"/>
      <c r="Q292" s="92"/>
      <c r="R292" s="91"/>
      <c r="S292" s="91"/>
      <c r="T292" s="91"/>
      <c r="U292" s="91"/>
      <c r="V292" s="87">
        <f t="shared" si="115"/>
        <v>0</v>
      </c>
      <c r="W292" s="87" t="e">
        <f t="shared" si="116"/>
        <v>#DIV/0!</v>
      </c>
      <c r="X292" s="87">
        <f t="shared" si="117"/>
        <v>0</v>
      </c>
      <c r="Y292" s="87" t="e">
        <f t="shared" si="118"/>
        <v>#DIV/0!</v>
      </c>
      <c r="Z292" s="87">
        <f t="shared" si="119"/>
        <v>0</v>
      </c>
      <c r="AA292" s="87" t="e">
        <f t="shared" si="120"/>
        <v>#DIV/0!</v>
      </c>
      <c r="AB292" s="87">
        <f t="shared" si="122"/>
        <v>0</v>
      </c>
      <c r="AC292" s="87" t="e">
        <f t="shared" si="123"/>
        <v>#DIV/0!</v>
      </c>
    </row>
    <row r="293" spans="1:29" ht="13.5" hidden="1" customHeight="1" outlineLevel="1">
      <c r="A293" s="76"/>
      <c r="B293" s="103" t="s">
        <v>146</v>
      </c>
      <c r="C293" s="96">
        <v>22154</v>
      </c>
      <c r="D293" s="91"/>
      <c r="E293" s="91"/>
      <c r="F293" s="91"/>
      <c r="G293" s="91"/>
      <c r="H293" s="91"/>
      <c r="I293" s="91"/>
      <c r="J293" s="92"/>
      <c r="K293" s="92"/>
      <c r="L293" s="91"/>
      <c r="M293" s="91"/>
      <c r="N293" s="92"/>
      <c r="O293" s="92"/>
      <c r="P293" s="92"/>
      <c r="Q293" s="92"/>
      <c r="R293" s="91"/>
      <c r="S293" s="91"/>
      <c r="T293" s="91"/>
      <c r="U293" s="91"/>
      <c r="V293" s="87">
        <f t="shared" si="115"/>
        <v>0</v>
      </c>
      <c r="W293" s="87" t="e">
        <f t="shared" si="116"/>
        <v>#DIV/0!</v>
      </c>
      <c r="X293" s="87">
        <f t="shared" si="117"/>
        <v>0</v>
      </c>
      <c r="Y293" s="87" t="e">
        <f t="shared" si="118"/>
        <v>#DIV/0!</v>
      </c>
      <c r="Z293" s="87">
        <f t="shared" si="119"/>
        <v>0</v>
      </c>
      <c r="AA293" s="87" t="e">
        <f t="shared" si="120"/>
        <v>#DIV/0!</v>
      </c>
      <c r="AB293" s="87">
        <f t="shared" si="122"/>
        <v>0</v>
      </c>
      <c r="AC293" s="87" t="e">
        <f t="shared" si="123"/>
        <v>#DIV/0!</v>
      </c>
    </row>
    <row r="294" spans="1:29" ht="13.5" hidden="1" customHeight="1" outlineLevel="1">
      <c r="A294" s="76"/>
      <c r="B294" s="105" t="s">
        <v>113</v>
      </c>
      <c r="C294" s="106">
        <v>2217</v>
      </c>
      <c r="D294" s="91"/>
      <c r="E294" s="91"/>
      <c r="F294" s="91"/>
      <c r="G294" s="91"/>
      <c r="H294" s="91"/>
      <c r="I294" s="91"/>
      <c r="J294" s="92"/>
      <c r="K294" s="92"/>
      <c r="L294" s="91"/>
      <c r="M294" s="91"/>
      <c r="N294" s="92"/>
      <c r="O294" s="92"/>
      <c r="P294" s="92"/>
      <c r="Q294" s="92"/>
      <c r="R294" s="91"/>
      <c r="S294" s="91"/>
      <c r="T294" s="91"/>
      <c r="U294" s="91"/>
      <c r="V294" s="87">
        <f t="shared" si="115"/>
        <v>0</v>
      </c>
      <c r="W294" s="87" t="e">
        <f t="shared" si="116"/>
        <v>#DIV/0!</v>
      </c>
      <c r="X294" s="87">
        <f t="shared" si="117"/>
        <v>0</v>
      </c>
      <c r="Y294" s="87" t="e">
        <f t="shared" si="118"/>
        <v>#DIV/0!</v>
      </c>
      <c r="Z294" s="87">
        <f t="shared" si="119"/>
        <v>0</v>
      </c>
      <c r="AA294" s="87" t="e">
        <f t="shared" si="120"/>
        <v>#DIV/0!</v>
      </c>
      <c r="AB294" s="87">
        <f t="shared" si="122"/>
        <v>0</v>
      </c>
      <c r="AC294" s="87" t="e">
        <f t="shared" si="123"/>
        <v>#DIV/0!</v>
      </c>
    </row>
    <row r="295" spans="1:29" ht="13.5" hidden="1" customHeight="1" outlineLevel="1">
      <c r="A295" s="76"/>
      <c r="B295" s="109" t="s">
        <v>114</v>
      </c>
      <c r="C295" s="106">
        <v>2218</v>
      </c>
      <c r="D295" s="91"/>
      <c r="E295" s="91"/>
      <c r="F295" s="91"/>
      <c r="G295" s="91"/>
      <c r="H295" s="91"/>
      <c r="I295" s="91"/>
      <c r="J295" s="92"/>
      <c r="K295" s="92"/>
      <c r="L295" s="91"/>
      <c r="M295" s="91"/>
      <c r="N295" s="92"/>
      <c r="O295" s="92"/>
      <c r="P295" s="92"/>
      <c r="Q295" s="92"/>
      <c r="R295" s="91"/>
      <c r="S295" s="91"/>
      <c r="T295" s="91"/>
      <c r="U295" s="91"/>
      <c r="V295" s="87">
        <f t="shared" si="115"/>
        <v>0</v>
      </c>
      <c r="W295" s="87" t="e">
        <f t="shared" si="116"/>
        <v>#DIV/0!</v>
      </c>
      <c r="X295" s="87">
        <f t="shared" si="117"/>
        <v>0</v>
      </c>
      <c r="Y295" s="87" t="e">
        <f t="shared" si="118"/>
        <v>#DIV/0!</v>
      </c>
      <c r="Z295" s="87">
        <f t="shared" si="119"/>
        <v>0</v>
      </c>
      <c r="AA295" s="87" t="e">
        <f t="shared" si="120"/>
        <v>#DIV/0!</v>
      </c>
      <c r="AB295" s="87">
        <f t="shared" si="122"/>
        <v>0</v>
      </c>
      <c r="AC295" s="87" t="e">
        <f t="shared" si="123"/>
        <v>#DIV/0!</v>
      </c>
    </row>
    <row r="296" spans="1:29" ht="13.5" hidden="1" customHeight="1" outlineLevel="1">
      <c r="A296" s="76"/>
      <c r="B296" s="97" t="s">
        <v>147</v>
      </c>
      <c r="C296" s="96">
        <v>2221</v>
      </c>
      <c r="D296" s="91"/>
      <c r="E296" s="91"/>
      <c r="F296" s="91"/>
      <c r="G296" s="91"/>
      <c r="H296" s="91"/>
      <c r="I296" s="91"/>
      <c r="J296" s="92"/>
      <c r="K296" s="92"/>
      <c r="L296" s="91"/>
      <c r="M296" s="91"/>
      <c r="N296" s="92"/>
      <c r="O296" s="92"/>
      <c r="P296" s="92"/>
      <c r="Q296" s="92"/>
      <c r="R296" s="91"/>
      <c r="S296" s="91"/>
      <c r="T296" s="91"/>
      <c r="U296" s="91"/>
      <c r="V296" s="87">
        <f t="shared" si="115"/>
        <v>0</v>
      </c>
      <c r="W296" s="87" t="e">
        <f t="shared" si="116"/>
        <v>#DIV/0!</v>
      </c>
      <c r="X296" s="87">
        <f t="shared" si="117"/>
        <v>0</v>
      </c>
      <c r="Y296" s="87" t="e">
        <f t="shared" si="118"/>
        <v>#DIV/0!</v>
      </c>
      <c r="Z296" s="87">
        <f t="shared" si="119"/>
        <v>0</v>
      </c>
      <c r="AA296" s="87" t="e">
        <f t="shared" si="120"/>
        <v>#DIV/0!</v>
      </c>
      <c r="AB296" s="87">
        <f t="shared" si="122"/>
        <v>0</v>
      </c>
      <c r="AC296" s="87" t="e">
        <f t="shared" si="123"/>
        <v>#DIV/0!</v>
      </c>
    </row>
    <row r="297" spans="1:29" ht="13.5" hidden="1" customHeight="1" outlineLevel="1">
      <c r="A297" s="76"/>
      <c r="B297" s="110" t="s">
        <v>116</v>
      </c>
      <c r="C297" s="96">
        <v>2222</v>
      </c>
      <c r="D297" s="91"/>
      <c r="E297" s="91"/>
      <c r="F297" s="91"/>
      <c r="G297" s="91"/>
      <c r="H297" s="91"/>
      <c r="I297" s="91"/>
      <c r="J297" s="92"/>
      <c r="K297" s="92"/>
      <c r="L297" s="91"/>
      <c r="M297" s="91"/>
      <c r="N297" s="92"/>
      <c r="O297" s="92"/>
      <c r="P297" s="92"/>
      <c r="Q297" s="92"/>
      <c r="R297" s="91"/>
      <c r="S297" s="91"/>
      <c r="T297" s="91"/>
      <c r="U297" s="91"/>
      <c r="V297" s="87">
        <f t="shared" si="115"/>
        <v>0</v>
      </c>
      <c r="W297" s="87" t="e">
        <f t="shared" si="116"/>
        <v>#DIV/0!</v>
      </c>
      <c r="X297" s="87">
        <f t="shared" si="117"/>
        <v>0</v>
      </c>
      <c r="Y297" s="87" t="e">
        <f t="shared" si="118"/>
        <v>#DIV/0!</v>
      </c>
      <c r="Z297" s="87">
        <f t="shared" si="119"/>
        <v>0</v>
      </c>
      <c r="AA297" s="87" t="e">
        <f t="shared" si="120"/>
        <v>#DIV/0!</v>
      </c>
      <c r="AB297" s="87">
        <f t="shared" si="122"/>
        <v>0</v>
      </c>
      <c r="AC297" s="87" t="e">
        <f t="shared" si="123"/>
        <v>#DIV/0!</v>
      </c>
    </row>
    <row r="298" spans="1:29" ht="13.5" hidden="1" customHeight="1" outlineLevel="1">
      <c r="A298" s="76"/>
      <c r="B298" s="110" t="s">
        <v>153</v>
      </c>
      <c r="C298" s="96">
        <v>2224</v>
      </c>
      <c r="D298" s="91"/>
      <c r="E298" s="91"/>
      <c r="F298" s="91"/>
      <c r="G298" s="91"/>
      <c r="H298" s="91"/>
      <c r="I298" s="91"/>
      <c r="J298" s="92"/>
      <c r="K298" s="92"/>
      <c r="L298" s="91"/>
      <c r="M298" s="91"/>
      <c r="N298" s="92"/>
      <c r="O298" s="92"/>
      <c r="P298" s="92"/>
      <c r="Q298" s="92"/>
      <c r="R298" s="91"/>
      <c r="S298" s="91"/>
      <c r="T298" s="91"/>
      <c r="U298" s="91"/>
      <c r="V298" s="87">
        <f t="shared" si="115"/>
        <v>0</v>
      </c>
      <c r="W298" s="87" t="e">
        <f t="shared" si="116"/>
        <v>#DIV/0!</v>
      </c>
      <c r="X298" s="87">
        <f t="shared" si="117"/>
        <v>0</v>
      </c>
      <c r="Y298" s="87" t="e">
        <f t="shared" si="118"/>
        <v>#DIV/0!</v>
      </c>
      <c r="Z298" s="87">
        <f t="shared" si="119"/>
        <v>0</v>
      </c>
      <c r="AA298" s="87" t="e">
        <f t="shared" si="120"/>
        <v>#DIV/0!</v>
      </c>
      <c r="AB298" s="87">
        <f t="shared" si="122"/>
        <v>0</v>
      </c>
      <c r="AC298" s="87" t="e">
        <f t="shared" si="123"/>
        <v>#DIV/0!</v>
      </c>
    </row>
    <row r="299" spans="1:29" ht="13.5" hidden="1" customHeight="1" outlineLevel="1">
      <c r="A299" s="76"/>
      <c r="B299" s="110" t="s">
        <v>148</v>
      </c>
      <c r="C299" s="96">
        <v>2225</v>
      </c>
      <c r="D299" s="91"/>
      <c r="E299" s="91"/>
      <c r="F299" s="91"/>
      <c r="G299" s="91"/>
      <c r="H299" s="91"/>
      <c r="I299" s="91"/>
      <c r="J299" s="92"/>
      <c r="K299" s="92"/>
      <c r="L299" s="91"/>
      <c r="M299" s="91"/>
      <c r="N299" s="92"/>
      <c r="O299" s="92"/>
      <c r="P299" s="92"/>
      <c r="Q299" s="92"/>
      <c r="R299" s="91"/>
      <c r="S299" s="91"/>
      <c r="T299" s="91"/>
      <c r="U299" s="91"/>
      <c r="V299" s="87">
        <f t="shared" si="115"/>
        <v>0</v>
      </c>
      <c r="W299" s="87" t="e">
        <f t="shared" si="116"/>
        <v>#DIV/0!</v>
      </c>
      <c r="X299" s="87">
        <f t="shared" si="117"/>
        <v>0</v>
      </c>
      <c r="Y299" s="87" t="e">
        <f t="shared" si="118"/>
        <v>#DIV/0!</v>
      </c>
      <c r="Z299" s="87">
        <f t="shared" si="119"/>
        <v>0</v>
      </c>
      <c r="AA299" s="87" t="e">
        <f t="shared" si="120"/>
        <v>#DIV/0!</v>
      </c>
      <c r="AB299" s="87">
        <f t="shared" si="122"/>
        <v>0</v>
      </c>
      <c r="AC299" s="87" t="e">
        <f t="shared" si="123"/>
        <v>#DIV/0!</v>
      </c>
    </row>
    <row r="300" spans="1:29" ht="13.5" hidden="1" customHeight="1" outlineLevel="1">
      <c r="A300" s="76"/>
      <c r="B300" s="110" t="s">
        <v>149</v>
      </c>
      <c r="C300" s="96">
        <v>2231</v>
      </c>
      <c r="D300" s="91"/>
      <c r="E300" s="91"/>
      <c r="F300" s="91"/>
      <c r="G300" s="91"/>
      <c r="H300" s="91"/>
      <c r="I300" s="91"/>
      <c r="J300" s="92"/>
      <c r="K300" s="92"/>
      <c r="L300" s="91"/>
      <c r="M300" s="91"/>
      <c r="N300" s="92"/>
      <c r="O300" s="92"/>
      <c r="P300" s="92"/>
      <c r="Q300" s="92"/>
      <c r="R300" s="91"/>
      <c r="S300" s="91"/>
      <c r="T300" s="91"/>
      <c r="U300" s="91"/>
      <c r="V300" s="87"/>
      <c r="W300" s="87"/>
      <c r="X300" s="87"/>
      <c r="Y300" s="87"/>
      <c r="Z300" s="87"/>
      <c r="AA300" s="87"/>
      <c r="AB300" s="87"/>
      <c r="AC300" s="87"/>
    </row>
    <row r="301" spans="1:29" ht="13.5" hidden="1" customHeight="1" outlineLevel="1">
      <c r="A301" s="76"/>
      <c r="B301" s="110" t="s">
        <v>121</v>
      </c>
      <c r="C301" s="96">
        <v>22311100</v>
      </c>
      <c r="D301" s="91"/>
      <c r="E301" s="91"/>
      <c r="F301" s="91"/>
      <c r="G301" s="91"/>
      <c r="H301" s="91"/>
      <c r="I301" s="91"/>
      <c r="J301" s="92"/>
      <c r="K301" s="92"/>
      <c r="L301" s="91"/>
      <c r="M301" s="91"/>
      <c r="N301" s="92"/>
      <c r="O301" s="92"/>
      <c r="P301" s="92"/>
      <c r="Q301" s="92"/>
      <c r="R301" s="91"/>
      <c r="S301" s="91"/>
      <c r="T301" s="91"/>
      <c r="U301" s="91"/>
      <c r="V301" s="87">
        <f t="shared" ref="V301:V315" si="126">L301-F301</f>
        <v>0</v>
      </c>
      <c r="W301" s="87" t="e">
        <f t="shared" ref="W301:W315" si="127">+L301/F301*100</f>
        <v>#DIV/0!</v>
      </c>
      <c r="X301" s="87">
        <f t="shared" ref="X301:X315" si="128">N301-H301</f>
        <v>0</v>
      </c>
      <c r="Y301" s="87" t="e">
        <f t="shared" ref="Y301:Y315" si="129">+N301/H301*100</f>
        <v>#DIV/0!</v>
      </c>
      <c r="Z301" s="87">
        <f t="shared" ref="Z301:Z315" si="130">R301-N301</f>
        <v>0</v>
      </c>
      <c r="AA301" s="87" t="e">
        <f t="shared" ref="AA301:AA315" si="131">+R301/N301*100</f>
        <v>#DIV/0!</v>
      </c>
      <c r="AB301" s="87">
        <f t="shared" si="122"/>
        <v>0</v>
      </c>
      <c r="AC301" s="87" t="e">
        <f t="shared" si="123"/>
        <v>#DIV/0!</v>
      </c>
    </row>
    <row r="302" spans="1:29" ht="13.5" hidden="1" customHeight="1" outlineLevel="1">
      <c r="A302" s="76"/>
      <c r="B302" s="110" t="s">
        <v>122</v>
      </c>
      <c r="C302" s="96">
        <v>22311200</v>
      </c>
      <c r="D302" s="91"/>
      <c r="E302" s="91"/>
      <c r="F302" s="91"/>
      <c r="G302" s="91"/>
      <c r="H302" s="91"/>
      <c r="I302" s="91"/>
      <c r="J302" s="92"/>
      <c r="K302" s="92"/>
      <c r="L302" s="91"/>
      <c r="M302" s="91"/>
      <c r="N302" s="92"/>
      <c r="O302" s="92"/>
      <c r="P302" s="92"/>
      <c r="Q302" s="92"/>
      <c r="R302" s="91"/>
      <c r="S302" s="91"/>
      <c r="T302" s="91"/>
      <c r="U302" s="91"/>
      <c r="V302" s="87">
        <f t="shared" si="126"/>
        <v>0</v>
      </c>
      <c r="W302" s="87" t="e">
        <f t="shared" si="127"/>
        <v>#DIV/0!</v>
      </c>
      <c r="X302" s="87">
        <f t="shared" si="128"/>
        <v>0</v>
      </c>
      <c r="Y302" s="87" t="e">
        <f t="shared" si="129"/>
        <v>#DIV/0!</v>
      </c>
      <c r="Z302" s="87">
        <f t="shared" si="130"/>
        <v>0</v>
      </c>
      <c r="AA302" s="87" t="e">
        <f t="shared" si="131"/>
        <v>#DIV/0!</v>
      </c>
      <c r="AB302" s="87">
        <f t="shared" si="122"/>
        <v>0</v>
      </c>
      <c r="AC302" s="87" t="e">
        <f t="shared" si="123"/>
        <v>#DIV/0!</v>
      </c>
    </row>
    <row r="303" spans="1:29" ht="13.5" hidden="1" customHeight="1" outlineLevel="1">
      <c r="A303" s="76"/>
      <c r="B303" s="110" t="s">
        <v>123</v>
      </c>
      <c r="C303" s="96">
        <v>22311300</v>
      </c>
      <c r="D303" s="91"/>
      <c r="E303" s="91"/>
      <c r="F303" s="91"/>
      <c r="G303" s="91"/>
      <c r="H303" s="91"/>
      <c r="I303" s="91"/>
      <c r="J303" s="92"/>
      <c r="K303" s="92"/>
      <c r="L303" s="91"/>
      <c r="M303" s="91"/>
      <c r="N303" s="92"/>
      <c r="O303" s="92"/>
      <c r="P303" s="92"/>
      <c r="Q303" s="92"/>
      <c r="R303" s="91"/>
      <c r="S303" s="91"/>
      <c r="T303" s="91"/>
      <c r="U303" s="91"/>
      <c r="V303" s="87">
        <f t="shared" si="126"/>
        <v>0</v>
      </c>
      <c r="W303" s="87" t="e">
        <f t="shared" si="127"/>
        <v>#DIV/0!</v>
      </c>
      <c r="X303" s="87">
        <f t="shared" si="128"/>
        <v>0</v>
      </c>
      <c r="Y303" s="87" t="e">
        <f t="shared" si="129"/>
        <v>#DIV/0!</v>
      </c>
      <c r="Z303" s="87">
        <f t="shared" si="130"/>
        <v>0</v>
      </c>
      <c r="AA303" s="87" t="e">
        <f t="shared" si="131"/>
        <v>#DIV/0!</v>
      </c>
      <c r="AB303" s="87">
        <f t="shared" si="122"/>
        <v>0</v>
      </c>
      <c r="AC303" s="87" t="e">
        <f t="shared" si="123"/>
        <v>#DIV/0!</v>
      </c>
    </row>
    <row r="304" spans="1:29" ht="13.5" hidden="1" customHeight="1" outlineLevel="1">
      <c r="A304" s="76"/>
      <c r="B304" s="110" t="s">
        <v>124</v>
      </c>
      <c r="C304" s="96">
        <v>22311400</v>
      </c>
      <c r="D304" s="91"/>
      <c r="E304" s="91"/>
      <c r="F304" s="91"/>
      <c r="G304" s="91"/>
      <c r="H304" s="91"/>
      <c r="I304" s="91"/>
      <c r="J304" s="92"/>
      <c r="K304" s="92"/>
      <c r="L304" s="91"/>
      <c r="M304" s="91"/>
      <c r="N304" s="92"/>
      <c r="O304" s="92"/>
      <c r="P304" s="92"/>
      <c r="Q304" s="92"/>
      <c r="R304" s="91"/>
      <c r="S304" s="91"/>
      <c r="T304" s="91"/>
      <c r="U304" s="91"/>
      <c r="V304" s="87">
        <f t="shared" si="126"/>
        <v>0</v>
      </c>
      <c r="W304" s="87" t="e">
        <f t="shared" si="127"/>
        <v>#DIV/0!</v>
      </c>
      <c r="X304" s="87">
        <f t="shared" si="128"/>
        <v>0</v>
      </c>
      <c r="Y304" s="87" t="e">
        <f t="shared" si="129"/>
        <v>#DIV/0!</v>
      </c>
      <c r="Z304" s="87">
        <f t="shared" si="130"/>
        <v>0</v>
      </c>
      <c r="AA304" s="87" t="e">
        <f t="shared" si="131"/>
        <v>#DIV/0!</v>
      </c>
      <c r="AB304" s="87">
        <f t="shared" si="122"/>
        <v>0</v>
      </c>
      <c r="AC304" s="87" t="e">
        <f t="shared" si="123"/>
        <v>#DIV/0!</v>
      </c>
    </row>
    <row r="305" spans="1:30" ht="13.5" hidden="1" customHeight="1" outlineLevel="1">
      <c r="A305" s="76"/>
      <c r="B305" s="110" t="s">
        <v>125</v>
      </c>
      <c r="C305" s="96">
        <v>2235</v>
      </c>
      <c r="D305" s="91"/>
      <c r="E305" s="91"/>
      <c r="F305" s="91"/>
      <c r="G305" s="91"/>
      <c r="H305" s="91"/>
      <c r="I305" s="91"/>
      <c r="J305" s="92"/>
      <c r="K305" s="92"/>
      <c r="L305" s="91"/>
      <c r="M305" s="91"/>
      <c r="N305" s="92"/>
      <c r="O305" s="92"/>
      <c r="P305" s="92"/>
      <c r="Q305" s="92"/>
      <c r="R305" s="91"/>
      <c r="S305" s="91"/>
      <c r="T305" s="91"/>
      <c r="U305" s="91"/>
      <c r="V305" s="87">
        <f t="shared" si="126"/>
        <v>0</v>
      </c>
      <c r="W305" s="87" t="e">
        <f t="shared" si="127"/>
        <v>#DIV/0!</v>
      </c>
      <c r="X305" s="87">
        <f t="shared" si="128"/>
        <v>0</v>
      </c>
      <c r="Y305" s="87" t="e">
        <f t="shared" si="129"/>
        <v>#DIV/0!</v>
      </c>
      <c r="Z305" s="87">
        <f t="shared" si="130"/>
        <v>0</v>
      </c>
      <c r="AA305" s="87" t="e">
        <f t="shared" si="131"/>
        <v>#DIV/0!</v>
      </c>
      <c r="AB305" s="87">
        <f t="shared" si="122"/>
        <v>0</v>
      </c>
      <c r="AC305" s="87" t="e">
        <f t="shared" si="123"/>
        <v>#DIV/0!</v>
      </c>
    </row>
    <row r="306" spans="1:30" ht="13.5" hidden="1" customHeight="1" outlineLevel="1">
      <c r="A306" s="76"/>
      <c r="B306" s="97" t="s">
        <v>126</v>
      </c>
      <c r="C306" s="119">
        <v>2511</v>
      </c>
      <c r="D306" s="91"/>
      <c r="E306" s="91"/>
      <c r="F306" s="91"/>
      <c r="G306" s="91"/>
      <c r="H306" s="91"/>
      <c r="I306" s="91"/>
      <c r="J306" s="92"/>
      <c r="K306" s="92"/>
      <c r="L306" s="91"/>
      <c r="M306" s="91"/>
      <c r="N306" s="92"/>
      <c r="O306" s="92"/>
      <c r="P306" s="92"/>
      <c r="Q306" s="92"/>
      <c r="R306" s="91"/>
      <c r="S306" s="91"/>
      <c r="T306" s="91"/>
      <c r="U306" s="91"/>
      <c r="V306" s="87">
        <f t="shared" si="126"/>
        <v>0</v>
      </c>
      <c r="W306" s="87" t="e">
        <f t="shared" si="127"/>
        <v>#DIV/0!</v>
      </c>
      <c r="X306" s="87">
        <f t="shared" si="128"/>
        <v>0</v>
      </c>
      <c r="Y306" s="87" t="e">
        <f t="shared" si="129"/>
        <v>#DIV/0!</v>
      </c>
      <c r="Z306" s="87">
        <f t="shared" si="130"/>
        <v>0</v>
      </c>
      <c r="AA306" s="87" t="e">
        <f t="shared" si="131"/>
        <v>#DIV/0!</v>
      </c>
      <c r="AB306" s="87">
        <f t="shared" si="122"/>
        <v>0</v>
      </c>
      <c r="AC306" s="87" t="e">
        <f t="shared" si="123"/>
        <v>#DIV/0!</v>
      </c>
    </row>
    <row r="307" spans="1:30" ht="13.5" hidden="1" customHeight="1" outlineLevel="1">
      <c r="A307" s="76"/>
      <c r="B307" s="97" t="s">
        <v>127</v>
      </c>
      <c r="C307" s="119">
        <v>2512</v>
      </c>
      <c r="D307" s="91"/>
      <c r="E307" s="91"/>
      <c r="F307" s="91"/>
      <c r="G307" s="91"/>
      <c r="H307" s="91"/>
      <c r="I307" s="91"/>
      <c r="J307" s="92"/>
      <c r="K307" s="92"/>
      <c r="L307" s="91"/>
      <c r="M307" s="91"/>
      <c r="N307" s="92"/>
      <c r="O307" s="92"/>
      <c r="P307" s="92"/>
      <c r="Q307" s="92"/>
      <c r="R307" s="91"/>
      <c r="S307" s="91"/>
      <c r="T307" s="91"/>
      <c r="U307" s="91"/>
      <c r="V307" s="87">
        <f t="shared" si="126"/>
        <v>0</v>
      </c>
      <c r="W307" s="87" t="e">
        <f t="shared" si="127"/>
        <v>#DIV/0!</v>
      </c>
      <c r="X307" s="87">
        <f t="shared" si="128"/>
        <v>0</v>
      </c>
      <c r="Y307" s="87" t="e">
        <f t="shared" si="129"/>
        <v>#DIV/0!</v>
      </c>
      <c r="Z307" s="87">
        <f t="shared" si="130"/>
        <v>0</v>
      </c>
      <c r="AA307" s="87" t="e">
        <f t="shared" si="131"/>
        <v>#DIV/0!</v>
      </c>
      <c r="AB307" s="87">
        <f t="shared" si="122"/>
        <v>0</v>
      </c>
      <c r="AC307" s="87" t="e">
        <f t="shared" si="123"/>
        <v>#DIV/0!</v>
      </c>
    </row>
    <row r="308" spans="1:30" ht="13.5" hidden="1" customHeight="1" outlineLevel="1">
      <c r="A308" s="76"/>
      <c r="B308" s="97" t="s">
        <v>154</v>
      </c>
      <c r="C308" s="119">
        <v>2521</v>
      </c>
      <c r="D308" s="91"/>
      <c r="E308" s="91"/>
      <c r="F308" s="91"/>
      <c r="G308" s="91"/>
      <c r="H308" s="91"/>
      <c r="I308" s="91"/>
      <c r="J308" s="92"/>
      <c r="K308" s="92"/>
      <c r="L308" s="91"/>
      <c r="M308" s="91"/>
      <c r="N308" s="92"/>
      <c r="O308" s="92"/>
      <c r="P308" s="92"/>
      <c r="Q308" s="92"/>
      <c r="R308" s="91"/>
      <c r="S308" s="91"/>
      <c r="T308" s="91"/>
      <c r="U308" s="91"/>
      <c r="V308" s="87">
        <f t="shared" si="126"/>
        <v>0</v>
      </c>
      <c r="W308" s="87" t="e">
        <f t="shared" si="127"/>
        <v>#DIV/0!</v>
      </c>
      <c r="X308" s="87">
        <f t="shared" si="128"/>
        <v>0</v>
      </c>
      <c r="Y308" s="87" t="e">
        <f t="shared" si="129"/>
        <v>#DIV/0!</v>
      </c>
      <c r="Z308" s="87">
        <f t="shared" si="130"/>
        <v>0</v>
      </c>
      <c r="AA308" s="87" t="e">
        <f t="shared" si="131"/>
        <v>#DIV/0!</v>
      </c>
      <c r="AB308" s="87">
        <f t="shared" si="122"/>
        <v>0</v>
      </c>
      <c r="AC308" s="87" t="e">
        <f t="shared" si="123"/>
        <v>#DIV/0!</v>
      </c>
    </row>
    <row r="309" spans="1:30" ht="13.5" hidden="1" customHeight="1" outlineLevel="1">
      <c r="A309" s="76"/>
      <c r="B309" s="126" t="s">
        <v>129</v>
      </c>
      <c r="C309" s="96">
        <v>2721</v>
      </c>
      <c r="D309" s="91"/>
      <c r="E309" s="91"/>
      <c r="F309" s="91"/>
      <c r="G309" s="91"/>
      <c r="H309" s="91"/>
      <c r="I309" s="91"/>
      <c r="J309" s="92"/>
      <c r="K309" s="92"/>
      <c r="L309" s="91"/>
      <c r="M309" s="91"/>
      <c r="N309" s="92"/>
      <c r="O309" s="92"/>
      <c r="P309" s="92"/>
      <c r="Q309" s="92"/>
      <c r="R309" s="91"/>
      <c r="S309" s="91"/>
      <c r="T309" s="91"/>
      <c r="U309" s="91"/>
      <c r="V309" s="87">
        <f t="shared" si="126"/>
        <v>0</v>
      </c>
      <c r="W309" s="87" t="e">
        <f t="shared" si="127"/>
        <v>#DIV/0!</v>
      </c>
      <c r="X309" s="87">
        <f t="shared" si="128"/>
        <v>0</v>
      </c>
      <c r="Y309" s="87" t="e">
        <f t="shared" si="129"/>
        <v>#DIV/0!</v>
      </c>
      <c r="Z309" s="87">
        <f t="shared" si="130"/>
        <v>0</v>
      </c>
      <c r="AA309" s="87" t="e">
        <f t="shared" si="131"/>
        <v>#DIV/0!</v>
      </c>
      <c r="AB309" s="87">
        <f t="shared" si="122"/>
        <v>0</v>
      </c>
      <c r="AC309" s="87" t="e">
        <f t="shared" si="123"/>
        <v>#DIV/0!</v>
      </c>
    </row>
    <row r="310" spans="1:30" ht="13.5" hidden="1" customHeight="1" outlineLevel="1">
      <c r="A310" s="76"/>
      <c r="B310" s="126" t="s">
        <v>132</v>
      </c>
      <c r="C310" s="96">
        <v>2823</v>
      </c>
      <c r="D310" s="91"/>
      <c r="E310" s="91"/>
      <c r="F310" s="91"/>
      <c r="G310" s="91"/>
      <c r="H310" s="91"/>
      <c r="I310" s="91"/>
      <c r="J310" s="92"/>
      <c r="K310" s="92"/>
      <c r="L310" s="91"/>
      <c r="M310" s="91"/>
      <c r="N310" s="92"/>
      <c r="O310" s="92"/>
      <c r="P310" s="92"/>
      <c r="Q310" s="92"/>
      <c r="R310" s="91"/>
      <c r="S310" s="91"/>
      <c r="T310" s="91"/>
      <c r="U310" s="91"/>
      <c r="V310" s="87">
        <f t="shared" si="126"/>
        <v>0</v>
      </c>
      <c r="W310" s="87" t="e">
        <f t="shared" si="127"/>
        <v>#DIV/0!</v>
      </c>
      <c r="X310" s="87">
        <f t="shared" si="128"/>
        <v>0</v>
      </c>
      <c r="Y310" s="87" t="e">
        <f t="shared" si="129"/>
        <v>#DIV/0!</v>
      </c>
      <c r="Z310" s="87">
        <f t="shared" si="130"/>
        <v>0</v>
      </c>
      <c r="AA310" s="87" t="e">
        <f t="shared" si="131"/>
        <v>#DIV/0!</v>
      </c>
      <c r="AB310" s="87">
        <f t="shared" si="122"/>
        <v>0</v>
      </c>
      <c r="AC310" s="87" t="e">
        <f t="shared" si="123"/>
        <v>#DIV/0!</v>
      </c>
    </row>
    <row r="311" spans="1:30" ht="13.5" hidden="1" customHeight="1" outlineLevel="1">
      <c r="A311" s="76"/>
      <c r="B311" s="127" t="s">
        <v>133</v>
      </c>
      <c r="C311" s="119">
        <v>2824</v>
      </c>
      <c r="D311" s="91"/>
      <c r="E311" s="91"/>
      <c r="F311" s="91"/>
      <c r="G311" s="91"/>
      <c r="H311" s="91"/>
      <c r="I311" s="91"/>
      <c r="J311" s="92"/>
      <c r="K311" s="92"/>
      <c r="L311" s="91"/>
      <c r="M311" s="91"/>
      <c r="N311" s="92"/>
      <c r="O311" s="92"/>
      <c r="P311" s="92"/>
      <c r="Q311" s="92"/>
      <c r="R311" s="91"/>
      <c r="S311" s="91"/>
      <c r="T311" s="91"/>
      <c r="U311" s="91"/>
      <c r="V311" s="87">
        <f t="shared" si="126"/>
        <v>0</v>
      </c>
      <c r="W311" s="87" t="e">
        <f t="shared" si="127"/>
        <v>#DIV/0!</v>
      </c>
      <c r="X311" s="87">
        <f t="shared" si="128"/>
        <v>0</v>
      </c>
      <c r="Y311" s="87" t="e">
        <f t="shared" si="129"/>
        <v>#DIV/0!</v>
      </c>
      <c r="Z311" s="87">
        <f t="shared" si="130"/>
        <v>0</v>
      </c>
      <c r="AA311" s="87" t="e">
        <f t="shared" si="131"/>
        <v>#DIV/0!</v>
      </c>
      <c r="AB311" s="87">
        <f t="shared" si="122"/>
        <v>0</v>
      </c>
      <c r="AC311" s="87" t="e">
        <f t="shared" si="123"/>
        <v>#DIV/0!</v>
      </c>
    </row>
    <row r="312" spans="1:30" ht="12.75" hidden="1" customHeight="1" outlineLevel="1">
      <c r="A312" s="76"/>
      <c r="B312" s="128" t="s">
        <v>134</v>
      </c>
      <c r="C312" s="90"/>
      <c r="D312" s="130">
        <f>SUM(D313:D315)</f>
        <v>0</v>
      </c>
      <c r="E312" s="130">
        <f>SUM(E313:E315)</f>
        <v>0</v>
      </c>
      <c r="F312" s="130">
        <f t="shared" ref="F312:U312" si="132">SUM(F313:F315)</f>
        <v>0</v>
      </c>
      <c r="G312" s="130">
        <f t="shared" si="132"/>
        <v>0</v>
      </c>
      <c r="H312" s="130">
        <f t="shared" si="132"/>
        <v>0</v>
      </c>
      <c r="I312" s="130">
        <f t="shared" si="132"/>
        <v>0</v>
      </c>
      <c r="J312" s="129">
        <f t="shared" si="132"/>
        <v>0</v>
      </c>
      <c r="K312" s="129">
        <f t="shared" si="132"/>
        <v>0</v>
      </c>
      <c r="L312" s="130">
        <f t="shared" si="132"/>
        <v>0</v>
      </c>
      <c r="M312" s="130">
        <f t="shared" si="132"/>
        <v>0</v>
      </c>
      <c r="N312" s="129">
        <f t="shared" si="132"/>
        <v>0</v>
      </c>
      <c r="O312" s="129">
        <f t="shared" si="132"/>
        <v>0</v>
      </c>
      <c r="P312" s="129">
        <f>SUM(P313:P315)</f>
        <v>0</v>
      </c>
      <c r="Q312" s="129">
        <f>SUM(Q313:Q315)</f>
        <v>0</v>
      </c>
      <c r="R312" s="130">
        <f t="shared" si="132"/>
        <v>0</v>
      </c>
      <c r="S312" s="130">
        <f t="shared" si="132"/>
        <v>0</v>
      </c>
      <c r="T312" s="130">
        <f t="shared" si="132"/>
        <v>0</v>
      </c>
      <c r="U312" s="130">
        <f t="shared" si="132"/>
        <v>0</v>
      </c>
      <c r="V312" s="87">
        <f t="shared" si="126"/>
        <v>0</v>
      </c>
      <c r="W312" s="87" t="e">
        <f t="shared" si="127"/>
        <v>#DIV/0!</v>
      </c>
      <c r="X312" s="87">
        <f t="shared" si="128"/>
        <v>0</v>
      </c>
      <c r="Y312" s="87" t="e">
        <f t="shared" si="129"/>
        <v>#DIV/0!</v>
      </c>
      <c r="Z312" s="87">
        <f t="shared" si="130"/>
        <v>0</v>
      </c>
      <c r="AA312" s="87" t="e">
        <f t="shared" si="131"/>
        <v>#DIV/0!</v>
      </c>
      <c r="AB312" s="87">
        <f t="shared" si="122"/>
        <v>0</v>
      </c>
      <c r="AC312" s="87" t="e">
        <f t="shared" si="123"/>
        <v>#DIV/0!</v>
      </c>
    </row>
    <row r="313" spans="1:30" ht="12.75" hidden="1" customHeight="1" outlineLevel="1">
      <c r="A313" s="76"/>
      <c r="B313" s="89" t="s">
        <v>135</v>
      </c>
      <c r="C313" s="90">
        <v>3111</v>
      </c>
      <c r="D313" s="91"/>
      <c r="E313" s="91"/>
      <c r="F313" s="91"/>
      <c r="G313" s="91"/>
      <c r="H313" s="91"/>
      <c r="I313" s="91"/>
      <c r="J313" s="92"/>
      <c r="K313" s="92"/>
      <c r="L313" s="91"/>
      <c r="M313" s="91"/>
      <c r="N313" s="92"/>
      <c r="O313" s="92"/>
      <c r="P313" s="92"/>
      <c r="Q313" s="92"/>
      <c r="R313" s="91"/>
      <c r="S313" s="91"/>
      <c r="T313" s="91"/>
      <c r="U313" s="91"/>
      <c r="V313" s="87">
        <f t="shared" si="126"/>
        <v>0</v>
      </c>
      <c r="W313" s="87" t="e">
        <f t="shared" si="127"/>
        <v>#DIV/0!</v>
      </c>
      <c r="X313" s="87">
        <f t="shared" si="128"/>
        <v>0</v>
      </c>
      <c r="Y313" s="87" t="e">
        <f t="shared" si="129"/>
        <v>#DIV/0!</v>
      </c>
      <c r="Z313" s="87">
        <f t="shared" si="130"/>
        <v>0</v>
      </c>
      <c r="AA313" s="87" t="e">
        <f t="shared" si="131"/>
        <v>#DIV/0!</v>
      </c>
      <c r="AB313" s="87">
        <f t="shared" si="122"/>
        <v>0</v>
      </c>
      <c r="AC313" s="87" t="e">
        <f t="shared" si="123"/>
        <v>#DIV/0!</v>
      </c>
    </row>
    <row r="314" spans="1:30" ht="12.75" hidden="1" customHeight="1" outlineLevel="1">
      <c r="A314" s="76"/>
      <c r="B314" s="89" t="s">
        <v>136</v>
      </c>
      <c r="C314" s="90">
        <v>3112</v>
      </c>
      <c r="D314" s="91"/>
      <c r="E314" s="91"/>
      <c r="F314" s="91"/>
      <c r="G314" s="91"/>
      <c r="H314" s="91"/>
      <c r="I314" s="91"/>
      <c r="J314" s="92"/>
      <c r="K314" s="92"/>
      <c r="L314" s="91"/>
      <c r="M314" s="91"/>
      <c r="N314" s="92"/>
      <c r="O314" s="92"/>
      <c r="P314" s="92"/>
      <c r="Q314" s="92"/>
      <c r="R314" s="91"/>
      <c r="S314" s="91"/>
      <c r="T314" s="91"/>
      <c r="U314" s="91"/>
      <c r="V314" s="87">
        <f t="shared" si="126"/>
        <v>0</v>
      </c>
      <c r="W314" s="87" t="e">
        <f t="shared" si="127"/>
        <v>#DIV/0!</v>
      </c>
      <c r="X314" s="87">
        <f t="shared" si="128"/>
        <v>0</v>
      </c>
      <c r="Y314" s="87" t="e">
        <f t="shared" si="129"/>
        <v>#DIV/0!</v>
      </c>
      <c r="Z314" s="87">
        <f t="shared" si="130"/>
        <v>0</v>
      </c>
      <c r="AA314" s="87" t="e">
        <f t="shared" si="131"/>
        <v>#DIV/0!</v>
      </c>
      <c r="AB314" s="87">
        <f t="shared" si="122"/>
        <v>0</v>
      </c>
      <c r="AC314" s="87" t="e">
        <f t="shared" si="123"/>
        <v>#DIV/0!</v>
      </c>
    </row>
    <row r="315" spans="1:30" ht="12.75" hidden="1" customHeight="1" outlineLevel="1">
      <c r="A315" s="76"/>
      <c r="B315" s="89" t="s">
        <v>151</v>
      </c>
      <c r="C315" s="90">
        <v>3113</v>
      </c>
      <c r="D315" s="91"/>
      <c r="E315" s="91"/>
      <c r="F315" s="91"/>
      <c r="G315" s="91"/>
      <c r="H315" s="91"/>
      <c r="I315" s="91"/>
      <c r="J315" s="92"/>
      <c r="K315" s="92"/>
      <c r="L315" s="91"/>
      <c r="M315" s="91"/>
      <c r="N315" s="92"/>
      <c r="O315" s="92"/>
      <c r="P315" s="92"/>
      <c r="Q315" s="92"/>
      <c r="R315" s="91"/>
      <c r="S315" s="91"/>
      <c r="T315" s="91"/>
      <c r="U315" s="91"/>
      <c r="V315" s="87">
        <f t="shared" si="126"/>
        <v>0</v>
      </c>
      <c r="W315" s="87" t="e">
        <f t="shared" si="127"/>
        <v>#DIV/0!</v>
      </c>
      <c r="X315" s="87">
        <f t="shared" si="128"/>
        <v>0</v>
      </c>
      <c r="Y315" s="87" t="e">
        <f t="shared" si="129"/>
        <v>#DIV/0!</v>
      </c>
      <c r="Z315" s="87">
        <f t="shared" si="130"/>
        <v>0</v>
      </c>
      <c r="AA315" s="87" t="e">
        <f t="shared" si="131"/>
        <v>#DIV/0!</v>
      </c>
      <c r="AB315" s="87">
        <f t="shared" si="122"/>
        <v>0</v>
      </c>
      <c r="AC315" s="87" t="e">
        <f t="shared" si="123"/>
        <v>#DIV/0!</v>
      </c>
    </row>
    <row r="316" spans="1:30" hidden="1" outlineLevel="1">
      <c r="A316" s="76"/>
      <c r="B316" s="89"/>
      <c r="C316" s="90"/>
      <c r="D316" s="91"/>
      <c r="E316" s="91"/>
      <c r="F316" s="91"/>
      <c r="G316" s="91"/>
      <c r="H316" s="91"/>
      <c r="I316" s="91"/>
      <c r="J316" s="92"/>
      <c r="K316" s="92"/>
      <c r="L316" s="91"/>
      <c r="M316" s="91"/>
      <c r="N316" s="92"/>
      <c r="O316" s="92"/>
      <c r="P316" s="92"/>
      <c r="Q316" s="92"/>
      <c r="R316" s="91"/>
      <c r="S316" s="91"/>
      <c r="T316" s="91"/>
      <c r="U316" s="91"/>
      <c r="V316" s="88"/>
      <c r="W316" s="88"/>
      <c r="X316" s="88"/>
      <c r="Y316" s="88"/>
      <c r="Z316" s="88"/>
      <c r="AA316" s="88"/>
      <c r="AB316" s="88"/>
      <c r="AC316" s="88"/>
    </row>
    <row r="317" spans="1:30" ht="25.5" hidden="1">
      <c r="A317" s="76"/>
      <c r="B317" s="166" t="s">
        <v>161</v>
      </c>
      <c r="C317" s="139">
        <v>701</v>
      </c>
      <c r="D317" s="140"/>
      <c r="E317" s="140"/>
      <c r="F317" s="140"/>
      <c r="G317" s="140"/>
      <c r="H317" s="140"/>
      <c r="I317" s="140"/>
      <c r="J317" s="141"/>
      <c r="K317" s="141"/>
      <c r="L317" s="140"/>
      <c r="M317" s="140"/>
      <c r="N317" s="141"/>
      <c r="O317" s="141"/>
      <c r="P317" s="141"/>
      <c r="Q317" s="141"/>
      <c r="R317" s="140"/>
      <c r="S317" s="140"/>
      <c r="T317" s="140"/>
      <c r="U317" s="140"/>
      <c r="V317" s="140"/>
      <c r="W317" s="140"/>
      <c r="X317" s="140"/>
      <c r="Y317" s="140"/>
      <c r="Z317" s="140"/>
      <c r="AA317" s="140"/>
      <c r="AB317" s="140"/>
      <c r="AC317" s="140"/>
    </row>
    <row r="318" spans="1:30" hidden="1">
      <c r="A318" s="76"/>
      <c r="B318" s="142" t="s">
        <v>142</v>
      </c>
      <c r="C318" s="143"/>
      <c r="D318" s="167">
        <f>SUM(D319:D325,D330:D350)-D337</f>
        <v>55699.5</v>
      </c>
      <c r="E318" s="86">
        <f>SUM(E319:E325,E330:E350)-E337</f>
        <v>10850.2</v>
      </c>
      <c r="F318" s="86">
        <f t="shared" ref="F318:U318" si="133">SUM(F319:F325,F330:F350)-F337</f>
        <v>75682.668000000005</v>
      </c>
      <c r="G318" s="86">
        <f t="shared" si="133"/>
        <v>10390.468000000003</v>
      </c>
      <c r="H318" s="86">
        <f t="shared" si="133"/>
        <v>72489.31</v>
      </c>
      <c r="I318" s="86">
        <f t="shared" si="133"/>
        <v>19204.499999999996</v>
      </c>
      <c r="J318" s="85">
        <f t="shared" si="133"/>
        <v>23986.228999999999</v>
      </c>
      <c r="K318" s="85">
        <f t="shared" si="133"/>
        <v>3473.7599999999998</v>
      </c>
      <c r="L318" s="86">
        <f t="shared" si="133"/>
        <v>72917.899999999994</v>
      </c>
      <c r="M318" s="86">
        <f t="shared" si="133"/>
        <v>9809.4000000000015</v>
      </c>
      <c r="N318" s="85">
        <f t="shared" si="133"/>
        <v>58952.4</v>
      </c>
      <c r="O318" s="85">
        <f t="shared" si="133"/>
        <v>15416.599999999999</v>
      </c>
      <c r="P318" s="85">
        <f>SUM(P319:P325,P330:P350)-P337</f>
        <v>0</v>
      </c>
      <c r="Q318" s="85">
        <f>SUM(Q319:Q325,Q330:Q350)-Q337</f>
        <v>0</v>
      </c>
      <c r="R318" s="86">
        <f>SUM(R319:R325,R330:R350)-R337</f>
        <v>58617.799999999996</v>
      </c>
      <c r="S318" s="86">
        <f t="shared" si="133"/>
        <v>15500</v>
      </c>
      <c r="T318" s="86">
        <f t="shared" si="133"/>
        <v>58675.999999999985</v>
      </c>
      <c r="U318" s="86">
        <f t="shared" si="133"/>
        <v>15999.999999999998</v>
      </c>
      <c r="V318" s="87">
        <f t="shared" ref="V318:V336" si="134">L318-F318</f>
        <v>-2764.7680000000109</v>
      </c>
      <c r="W318" s="87">
        <f t="shared" ref="W318:W336" si="135">+L318/F318*100</f>
        <v>96.34689411319377</v>
      </c>
      <c r="X318" s="87">
        <f t="shared" ref="X318:X336" si="136">N318-H318</f>
        <v>-13536.909999999996</v>
      </c>
      <c r="Y318" s="87">
        <f t="shared" ref="Y318:Y336" si="137">+N318/H318*100</f>
        <v>81.325646498773409</v>
      </c>
      <c r="Z318" s="87">
        <f t="shared" ref="Z318:Z336" si="138">R318-N318</f>
        <v>-334.60000000000582</v>
      </c>
      <c r="AA318" s="87">
        <f t="shared" ref="AA318:AA336" si="139">+R318/N318*100</f>
        <v>99.432423446712932</v>
      </c>
      <c r="AB318" s="87">
        <f>T318-R318</f>
        <v>58.199999999989814</v>
      </c>
      <c r="AC318" s="87">
        <f>+T318/R318*100</f>
        <v>100.0992872472184</v>
      </c>
      <c r="AD318" s="168"/>
    </row>
    <row r="319" spans="1:30" hidden="1">
      <c r="A319" s="76"/>
      <c r="B319" s="89" t="s">
        <v>102</v>
      </c>
      <c r="C319" s="90">
        <v>2111</v>
      </c>
      <c r="D319" s="91">
        <f t="shared" ref="D319:U324" si="140">SUM(D66,D102,D138,D173)+D210+D247+D283</f>
        <v>19766.900000000001</v>
      </c>
      <c r="E319" s="91">
        <f t="shared" si="140"/>
        <v>5522.2</v>
      </c>
      <c r="F319" s="91">
        <f t="shared" si="140"/>
        <v>26285.827000000005</v>
      </c>
      <c r="G319" s="91">
        <f t="shared" si="140"/>
        <v>7108.8419999999996</v>
      </c>
      <c r="H319" s="91">
        <f t="shared" si="140"/>
        <v>42112.200000000004</v>
      </c>
      <c r="I319" s="91">
        <f t="shared" si="140"/>
        <v>9827.7999999999993</v>
      </c>
      <c r="J319" s="92">
        <f t="shared" si="140"/>
        <v>15505.599999999999</v>
      </c>
      <c r="K319" s="92">
        <f t="shared" si="140"/>
        <v>2759.2</v>
      </c>
      <c r="L319" s="91">
        <f t="shared" si="140"/>
        <v>42416.299999999996</v>
      </c>
      <c r="M319" s="91">
        <f t="shared" si="140"/>
        <v>7068.6</v>
      </c>
      <c r="N319" s="92">
        <f t="shared" si="140"/>
        <v>42363</v>
      </c>
      <c r="O319" s="92">
        <f t="shared" si="140"/>
        <v>9719.6</v>
      </c>
      <c r="P319" s="92">
        <f t="shared" si="140"/>
        <v>0</v>
      </c>
      <c r="Q319" s="92">
        <f t="shared" si="140"/>
        <v>0</v>
      </c>
      <c r="R319" s="91">
        <f t="shared" si="140"/>
        <v>42370</v>
      </c>
      <c r="S319" s="91">
        <f t="shared" si="140"/>
        <v>9719.6</v>
      </c>
      <c r="T319" s="91">
        <f t="shared" si="140"/>
        <v>42519.899999999994</v>
      </c>
      <c r="U319" s="91">
        <f t="shared" si="140"/>
        <v>9719.6</v>
      </c>
      <c r="V319" s="88">
        <f t="shared" si="134"/>
        <v>16130.472999999991</v>
      </c>
      <c r="W319" s="88">
        <f t="shared" si="135"/>
        <v>161.36566675265721</v>
      </c>
      <c r="X319" s="88">
        <f t="shared" si="136"/>
        <v>250.79999999999563</v>
      </c>
      <c r="Y319" s="88">
        <f t="shared" si="137"/>
        <v>100.59555188282729</v>
      </c>
      <c r="Z319" s="88">
        <f t="shared" si="138"/>
        <v>7</v>
      </c>
      <c r="AA319" s="88">
        <f t="shared" si="139"/>
        <v>100.0165238533626</v>
      </c>
      <c r="AB319" s="88">
        <f t="shared" ref="AB319:AB353" si="141">T319-R319</f>
        <v>149.89999999999418</v>
      </c>
      <c r="AC319" s="88">
        <f t="shared" ref="AC319:AC353" si="142">+T319/R319*100</f>
        <v>100.35378805758791</v>
      </c>
      <c r="AD319" s="168"/>
    </row>
    <row r="320" spans="1:30" hidden="1">
      <c r="A320" s="76"/>
      <c r="B320" s="89" t="s">
        <v>143</v>
      </c>
      <c r="C320" s="90">
        <v>2121</v>
      </c>
      <c r="D320" s="91">
        <f t="shared" si="140"/>
        <v>2907.7999999999997</v>
      </c>
      <c r="E320" s="91">
        <f t="shared" si="140"/>
        <v>952.6</v>
      </c>
      <c r="F320" s="91">
        <f t="shared" si="140"/>
        <v>3696.864</v>
      </c>
      <c r="G320" s="91">
        <f t="shared" si="140"/>
        <v>1193.231</v>
      </c>
      <c r="H320" s="91">
        <f t="shared" si="140"/>
        <v>5695.8</v>
      </c>
      <c r="I320" s="91">
        <f t="shared" si="140"/>
        <v>1473.6</v>
      </c>
      <c r="J320" s="92">
        <f t="shared" si="140"/>
        <v>2139</v>
      </c>
      <c r="K320" s="92">
        <f t="shared" si="140"/>
        <v>464.1</v>
      </c>
      <c r="L320" s="91">
        <f t="shared" si="140"/>
        <v>5737.7</v>
      </c>
      <c r="M320" s="91">
        <f t="shared" si="140"/>
        <v>1009.5</v>
      </c>
      <c r="N320" s="92">
        <f t="shared" si="140"/>
        <v>5733.5</v>
      </c>
      <c r="O320" s="92">
        <f t="shared" si="140"/>
        <v>1462.4</v>
      </c>
      <c r="P320" s="92">
        <f t="shared" si="140"/>
        <v>0</v>
      </c>
      <c r="Q320" s="92">
        <f t="shared" si="140"/>
        <v>0</v>
      </c>
      <c r="R320" s="91">
        <f t="shared" si="140"/>
        <v>5730</v>
      </c>
      <c r="S320" s="91">
        <f t="shared" si="140"/>
        <v>1462.4</v>
      </c>
      <c r="T320" s="91">
        <f t="shared" si="140"/>
        <v>5739</v>
      </c>
      <c r="U320" s="91">
        <f t="shared" si="140"/>
        <v>1462.4</v>
      </c>
      <c r="V320" s="88">
        <f t="shared" si="134"/>
        <v>2040.8359999999998</v>
      </c>
      <c r="W320" s="88">
        <f t="shared" si="135"/>
        <v>155.20451928986296</v>
      </c>
      <c r="X320" s="88">
        <f t="shared" si="136"/>
        <v>37.699999999999818</v>
      </c>
      <c r="Y320" s="88">
        <f t="shared" si="137"/>
        <v>100.66189121809053</v>
      </c>
      <c r="Z320" s="88">
        <f t="shared" si="138"/>
        <v>-3.5</v>
      </c>
      <c r="AA320" s="88">
        <f t="shared" si="139"/>
        <v>99.938955262928403</v>
      </c>
      <c r="AB320" s="88">
        <f t="shared" si="141"/>
        <v>9</v>
      </c>
      <c r="AC320" s="88">
        <f t="shared" si="142"/>
        <v>100.15706806282722</v>
      </c>
      <c r="AD320" s="168"/>
    </row>
    <row r="321" spans="1:30" hidden="1">
      <c r="A321" s="76"/>
      <c r="B321" s="147" t="s">
        <v>104</v>
      </c>
      <c r="C321" s="90">
        <v>2211</v>
      </c>
      <c r="D321" s="91">
        <f t="shared" si="140"/>
        <v>490</v>
      </c>
      <c r="E321" s="91">
        <f t="shared" si="140"/>
        <v>0</v>
      </c>
      <c r="F321" s="91">
        <f t="shared" si="140"/>
        <v>849.7109999999999</v>
      </c>
      <c r="G321" s="91">
        <f t="shared" si="140"/>
        <v>0</v>
      </c>
      <c r="H321" s="91">
        <f t="shared" si="140"/>
        <v>881.8</v>
      </c>
      <c r="I321" s="91">
        <f t="shared" si="140"/>
        <v>50</v>
      </c>
      <c r="J321" s="92">
        <f t="shared" si="140"/>
        <v>279.3</v>
      </c>
      <c r="K321" s="92">
        <f t="shared" si="140"/>
        <v>0</v>
      </c>
      <c r="L321" s="91">
        <f t="shared" si="140"/>
        <v>881.8</v>
      </c>
      <c r="M321" s="91">
        <f t="shared" si="140"/>
        <v>0</v>
      </c>
      <c r="N321" s="92">
        <f t="shared" si="140"/>
        <v>651.5</v>
      </c>
      <c r="O321" s="92">
        <f t="shared" si="140"/>
        <v>50</v>
      </c>
      <c r="P321" s="92">
        <f t="shared" si="140"/>
        <v>0</v>
      </c>
      <c r="Q321" s="92">
        <f t="shared" si="140"/>
        <v>0</v>
      </c>
      <c r="R321" s="91">
        <f t="shared" si="140"/>
        <v>651.5</v>
      </c>
      <c r="S321" s="91">
        <f t="shared" si="140"/>
        <v>0</v>
      </c>
      <c r="T321" s="91">
        <f t="shared" si="140"/>
        <v>651.5</v>
      </c>
      <c r="U321" s="91">
        <f t="shared" si="140"/>
        <v>50</v>
      </c>
      <c r="V321" s="88">
        <f t="shared" si="134"/>
        <v>32.089000000000055</v>
      </c>
      <c r="W321" s="88">
        <f t="shared" si="135"/>
        <v>103.77646046714707</v>
      </c>
      <c r="X321" s="88">
        <f t="shared" si="136"/>
        <v>-230.29999999999995</v>
      </c>
      <c r="Y321" s="88">
        <f t="shared" si="137"/>
        <v>73.882966659106373</v>
      </c>
      <c r="Z321" s="88">
        <f t="shared" si="138"/>
        <v>0</v>
      </c>
      <c r="AA321" s="88">
        <f t="shared" si="139"/>
        <v>100</v>
      </c>
      <c r="AB321" s="88">
        <f t="shared" si="141"/>
        <v>0</v>
      </c>
      <c r="AC321" s="88">
        <f t="shared" si="142"/>
        <v>100</v>
      </c>
      <c r="AD321" s="168"/>
    </row>
    <row r="322" spans="1:30" hidden="1">
      <c r="A322" s="76"/>
      <c r="B322" s="95" t="s">
        <v>105</v>
      </c>
      <c r="C322" s="96">
        <v>2212</v>
      </c>
      <c r="D322" s="91">
        <f t="shared" si="140"/>
        <v>355.6</v>
      </c>
      <c r="E322" s="91">
        <f t="shared" si="140"/>
        <v>24.6</v>
      </c>
      <c r="F322" s="91">
        <f t="shared" si="140"/>
        <v>370.5</v>
      </c>
      <c r="G322" s="91">
        <f t="shared" si="140"/>
        <v>24.6</v>
      </c>
      <c r="H322" s="91">
        <f t="shared" si="140"/>
        <v>380.6</v>
      </c>
      <c r="I322" s="91">
        <f t="shared" si="140"/>
        <v>25.3</v>
      </c>
      <c r="J322" s="92">
        <f t="shared" si="140"/>
        <v>156.6</v>
      </c>
      <c r="K322" s="92">
        <f t="shared" si="140"/>
        <v>10.6</v>
      </c>
      <c r="L322" s="91">
        <f t="shared" si="140"/>
        <v>380.6</v>
      </c>
      <c r="M322" s="91">
        <f t="shared" si="140"/>
        <v>14.7</v>
      </c>
      <c r="N322" s="92">
        <f t="shared" si="140"/>
        <v>376.7</v>
      </c>
      <c r="O322" s="92">
        <f t="shared" si="140"/>
        <v>25.3</v>
      </c>
      <c r="P322" s="92">
        <f t="shared" si="140"/>
        <v>0</v>
      </c>
      <c r="Q322" s="92">
        <f t="shared" si="140"/>
        <v>0</v>
      </c>
      <c r="R322" s="91">
        <f t="shared" si="140"/>
        <v>376.7</v>
      </c>
      <c r="S322" s="91">
        <f t="shared" si="140"/>
        <v>25.3</v>
      </c>
      <c r="T322" s="91">
        <f t="shared" si="140"/>
        <v>376.7</v>
      </c>
      <c r="U322" s="91">
        <f t="shared" si="140"/>
        <v>25.3</v>
      </c>
      <c r="V322" s="88">
        <f t="shared" si="134"/>
        <v>10.100000000000023</v>
      </c>
      <c r="W322" s="88">
        <f t="shared" si="135"/>
        <v>102.72604588394063</v>
      </c>
      <c r="X322" s="88">
        <f t="shared" si="136"/>
        <v>-3.9000000000000341</v>
      </c>
      <c r="Y322" s="88">
        <f t="shared" si="137"/>
        <v>98.975302154492894</v>
      </c>
      <c r="Z322" s="88">
        <f t="shared" si="138"/>
        <v>0</v>
      </c>
      <c r="AA322" s="88">
        <f t="shared" si="139"/>
        <v>100</v>
      </c>
      <c r="AB322" s="88">
        <f t="shared" si="141"/>
        <v>0</v>
      </c>
      <c r="AC322" s="88">
        <f t="shared" si="142"/>
        <v>100</v>
      </c>
      <c r="AD322" s="168"/>
    </row>
    <row r="323" spans="1:30" hidden="1">
      <c r="A323" s="76"/>
      <c r="B323" s="97" t="s">
        <v>106</v>
      </c>
      <c r="C323" s="96">
        <v>2213</v>
      </c>
      <c r="D323" s="91">
        <f t="shared" si="140"/>
        <v>0</v>
      </c>
      <c r="E323" s="91">
        <f t="shared" si="140"/>
        <v>0</v>
      </c>
      <c r="F323" s="91">
        <f t="shared" si="140"/>
        <v>0</v>
      </c>
      <c r="G323" s="91">
        <f t="shared" si="140"/>
        <v>0</v>
      </c>
      <c r="H323" s="91">
        <f t="shared" si="140"/>
        <v>0</v>
      </c>
      <c r="I323" s="91">
        <f t="shared" si="140"/>
        <v>0</v>
      </c>
      <c r="J323" s="92">
        <f t="shared" si="140"/>
        <v>0</v>
      </c>
      <c r="K323" s="92">
        <f t="shared" si="140"/>
        <v>0</v>
      </c>
      <c r="L323" s="91">
        <f t="shared" si="140"/>
        <v>0</v>
      </c>
      <c r="M323" s="91">
        <f t="shared" si="140"/>
        <v>0</v>
      </c>
      <c r="N323" s="92">
        <f t="shared" si="140"/>
        <v>0</v>
      </c>
      <c r="O323" s="92">
        <f t="shared" si="140"/>
        <v>0</v>
      </c>
      <c r="P323" s="92">
        <f t="shared" si="140"/>
        <v>0</v>
      </c>
      <c r="Q323" s="92">
        <f t="shared" si="140"/>
        <v>0</v>
      </c>
      <c r="R323" s="91">
        <f t="shared" si="140"/>
        <v>0</v>
      </c>
      <c r="S323" s="91">
        <f t="shared" si="140"/>
        <v>0</v>
      </c>
      <c r="T323" s="91">
        <f t="shared" si="140"/>
        <v>0</v>
      </c>
      <c r="U323" s="91">
        <f t="shared" si="140"/>
        <v>0</v>
      </c>
      <c r="V323" s="88">
        <f t="shared" si="134"/>
        <v>0</v>
      </c>
      <c r="W323" s="88" t="e">
        <f t="shared" si="135"/>
        <v>#DIV/0!</v>
      </c>
      <c r="X323" s="88">
        <f t="shared" si="136"/>
        <v>0</v>
      </c>
      <c r="Y323" s="88" t="e">
        <f t="shared" si="137"/>
        <v>#DIV/0!</v>
      </c>
      <c r="Z323" s="88">
        <f t="shared" si="138"/>
        <v>0</v>
      </c>
      <c r="AA323" s="88" t="e">
        <f t="shared" si="139"/>
        <v>#DIV/0!</v>
      </c>
      <c r="AB323" s="88">
        <f t="shared" si="141"/>
        <v>0</v>
      </c>
      <c r="AC323" s="88" t="e">
        <f t="shared" si="142"/>
        <v>#DIV/0!</v>
      </c>
      <c r="AD323" s="168"/>
    </row>
    <row r="324" spans="1:30" hidden="1">
      <c r="A324" s="76"/>
      <c r="B324" s="97" t="s">
        <v>107</v>
      </c>
      <c r="C324" s="96">
        <v>2214</v>
      </c>
      <c r="D324" s="91">
        <f t="shared" si="140"/>
        <v>1289.5999999999999</v>
      </c>
      <c r="E324" s="91">
        <f t="shared" si="140"/>
        <v>84.6</v>
      </c>
      <c r="F324" s="91">
        <f t="shared" si="140"/>
        <v>1249.902</v>
      </c>
      <c r="G324" s="91">
        <f t="shared" si="140"/>
        <v>146.9</v>
      </c>
      <c r="H324" s="91">
        <f t="shared" si="140"/>
        <v>1443.8</v>
      </c>
      <c r="I324" s="91">
        <f t="shared" si="140"/>
        <v>101</v>
      </c>
      <c r="J324" s="92">
        <f t="shared" si="140"/>
        <v>618.62899999999991</v>
      </c>
      <c r="K324" s="92">
        <f t="shared" si="140"/>
        <v>39.96</v>
      </c>
      <c r="L324" s="91">
        <f t="shared" si="140"/>
        <v>1428.3</v>
      </c>
      <c r="M324" s="91">
        <f t="shared" si="140"/>
        <v>61</v>
      </c>
      <c r="N324" s="92">
        <f t="shared" si="140"/>
        <v>1160.4000000000001</v>
      </c>
      <c r="O324" s="92">
        <f t="shared" si="140"/>
        <v>107.4</v>
      </c>
      <c r="P324" s="92">
        <f t="shared" si="140"/>
        <v>0</v>
      </c>
      <c r="Q324" s="92">
        <f t="shared" si="140"/>
        <v>0</v>
      </c>
      <c r="R324" s="91">
        <f t="shared" si="140"/>
        <v>1160.4000000000001</v>
      </c>
      <c r="S324" s="91">
        <f t="shared" si="140"/>
        <v>110</v>
      </c>
      <c r="T324" s="91">
        <f t="shared" si="140"/>
        <v>948.7</v>
      </c>
      <c r="U324" s="91">
        <f t="shared" si="140"/>
        <v>120</v>
      </c>
      <c r="V324" s="88">
        <f t="shared" si="134"/>
        <v>178.39799999999991</v>
      </c>
      <c r="W324" s="88">
        <f t="shared" si="135"/>
        <v>114.27295899998559</v>
      </c>
      <c r="X324" s="88">
        <f t="shared" si="136"/>
        <v>-283.39999999999986</v>
      </c>
      <c r="Y324" s="88">
        <f t="shared" si="137"/>
        <v>80.371242554370426</v>
      </c>
      <c r="Z324" s="88">
        <f t="shared" si="138"/>
        <v>0</v>
      </c>
      <c r="AA324" s="88">
        <f t="shared" si="139"/>
        <v>100</v>
      </c>
      <c r="AB324" s="88">
        <f t="shared" si="141"/>
        <v>-211.70000000000005</v>
      </c>
      <c r="AC324" s="88">
        <f t="shared" si="142"/>
        <v>81.756290934160631</v>
      </c>
      <c r="AD324" s="168"/>
    </row>
    <row r="325" spans="1:30" hidden="1">
      <c r="A325" s="76"/>
      <c r="B325" s="149" t="s">
        <v>108</v>
      </c>
      <c r="C325" s="99">
        <v>2215</v>
      </c>
      <c r="D325" s="102">
        <f>D326+D327+D328+D329</f>
        <v>2537.3000000000002</v>
      </c>
      <c r="E325" s="102">
        <f>E326+E327+E328+E329</f>
        <v>1531.9</v>
      </c>
      <c r="F325" s="102">
        <f t="shared" ref="F325:U325" si="143">F326+F327+F328+F329</f>
        <v>1819.82</v>
      </c>
      <c r="G325" s="102">
        <f t="shared" si="143"/>
        <v>1518.2</v>
      </c>
      <c r="H325" s="102">
        <f t="shared" si="143"/>
        <v>5457.11</v>
      </c>
      <c r="I325" s="102">
        <f t="shared" si="143"/>
        <v>1632.9</v>
      </c>
      <c r="J325" s="100">
        <f t="shared" si="143"/>
        <v>929.40000000000009</v>
      </c>
      <c r="K325" s="100">
        <f t="shared" si="143"/>
        <v>190</v>
      </c>
      <c r="L325" s="102">
        <f t="shared" si="143"/>
        <v>4636.5</v>
      </c>
      <c r="M325" s="102">
        <f t="shared" si="143"/>
        <v>0</v>
      </c>
      <c r="N325" s="100">
        <f t="shared" si="143"/>
        <v>3017.3</v>
      </c>
      <c r="O325" s="100">
        <f t="shared" si="143"/>
        <v>2053.1999999999998</v>
      </c>
      <c r="P325" s="100">
        <f>P326+P327+P328+P329</f>
        <v>0</v>
      </c>
      <c r="Q325" s="100">
        <f>Q326+Q327+Q328+Q329</f>
        <v>0</v>
      </c>
      <c r="R325" s="102">
        <f t="shared" si="143"/>
        <v>3012.3</v>
      </c>
      <c r="S325" s="102">
        <f t="shared" si="143"/>
        <v>2145.5</v>
      </c>
      <c r="T325" s="102">
        <f t="shared" si="143"/>
        <v>3010.3</v>
      </c>
      <c r="U325" s="102">
        <f t="shared" si="143"/>
        <v>2145</v>
      </c>
      <c r="V325" s="88">
        <f t="shared" si="134"/>
        <v>2816.6800000000003</v>
      </c>
      <c r="W325" s="88">
        <f t="shared" si="135"/>
        <v>254.77794507149062</v>
      </c>
      <c r="X325" s="88">
        <f t="shared" si="136"/>
        <v>-2439.8099999999995</v>
      </c>
      <c r="Y325" s="88">
        <f t="shared" si="137"/>
        <v>55.291170601288961</v>
      </c>
      <c r="Z325" s="88">
        <f t="shared" si="138"/>
        <v>-5</v>
      </c>
      <c r="AA325" s="88">
        <f t="shared" si="139"/>
        <v>99.834288933815003</v>
      </c>
      <c r="AB325" s="88">
        <f t="shared" si="141"/>
        <v>-2</v>
      </c>
      <c r="AC325" s="88">
        <f t="shared" si="142"/>
        <v>99.933605550575976</v>
      </c>
      <c r="AD325" s="168"/>
    </row>
    <row r="326" spans="1:30" hidden="1">
      <c r="A326" s="76"/>
      <c r="B326" s="103" t="s">
        <v>144</v>
      </c>
      <c r="C326" s="96">
        <v>22151</v>
      </c>
      <c r="D326" s="91">
        <f t="shared" ref="D326:U333" si="144">SUM(D73,D109,D145,D180)+D217+D254+D290</f>
        <v>61.3</v>
      </c>
      <c r="E326" s="91">
        <f t="shared" si="144"/>
        <v>20</v>
      </c>
      <c r="F326" s="91">
        <f t="shared" si="144"/>
        <v>79</v>
      </c>
      <c r="G326" s="91">
        <f t="shared" si="144"/>
        <v>17.2</v>
      </c>
      <c r="H326" s="91">
        <f t="shared" si="144"/>
        <v>154.29999999999998</v>
      </c>
      <c r="I326" s="91">
        <f t="shared" si="144"/>
        <v>23.7</v>
      </c>
      <c r="J326" s="92">
        <f t="shared" si="144"/>
        <v>48.1</v>
      </c>
      <c r="K326" s="92">
        <f t="shared" si="144"/>
        <v>0</v>
      </c>
      <c r="L326" s="91">
        <f t="shared" si="144"/>
        <v>130.6</v>
      </c>
      <c r="M326" s="91">
        <f t="shared" si="144"/>
        <v>0</v>
      </c>
      <c r="N326" s="92">
        <f t="shared" si="144"/>
        <v>134.29999999999998</v>
      </c>
      <c r="O326" s="92">
        <f t="shared" si="144"/>
        <v>23.7</v>
      </c>
      <c r="P326" s="92">
        <f t="shared" si="144"/>
        <v>0</v>
      </c>
      <c r="Q326" s="92">
        <f t="shared" si="144"/>
        <v>0</v>
      </c>
      <c r="R326" s="91">
        <f t="shared" si="144"/>
        <v>134.29999999999998</v>
      </c>
      <c r="S326" s="91">
        <f t="shared" si="144"/>
        <v>25</v>
      </c>
      <c r="T326" s="91">
        <f t="shared" si="144"/>
        <v>134.29999999999998</v>
      </c>
      <c r="U326" s="91">
        <f t="shared" si="144"/>
        <v>25</v>
      </c>
      <c r="V326" s="88">
        <f t="shared" si="134"/>
        <v>51.599999999999994</v>
      </c>
      <c r="W326" s="88">
        <f t="shared" si="135"/>
        <v>165.31645569620252</v>
      </c>
      <c r="X326" s="88">
        <f t="shared" si="136"/>
        <v>-20</v>
      </c>
      <c r="Y326" s="88">
        <f t="shared" si="137"/>
        <v>87.038237200259232</v>
      </c>
      <c r="Z326" s="88">
        <f t="shared" si="138"/>
        <v>0</v>
      </c>
      <c r="AA326" s="88">
        <f t="shared" si="139"/>
        <v>100</v>
      </c>
      <c r="AB326" s="88">
        <f t="shared" si="141"/>
        <v>0</v>
      </c>
      <c r="AC326" s="88">
        <f t="shared" si="142"/>
        <v>100</v>
      </c>
      <c r="AD326" s="168"/>
    </row>
    <row r="327" spans="1:30" hidden="1">
      <c r="A327" s="76"/>
      <c r="B327" s="103" t="s">
        <v>145</v>
      </c>
      <c r="C327" s="96">
        <v>22152</v>
      </c>
      <c r="D327" s="91">
        <f t="shared" si="144"/>
        <v>28</v>
      </c>
      <c r="E327" s="91">
        <f t="shared" si="144"/>
        <v>1275</v>
      </c>
      <c r="F327" s="91">
        <f t="shared" si="144"/>
        <v>28</v>
      </c>
      <c r="G327" s="91">
        <f t="shared" si="144"/>
        <v>1299.2</v>
      </c>
      <c r="H327" s="91">
        <f t="shared" si="144"/>
        <v>28</v>
      </c>
      <c r="I327" s="91">
        <f t="shared" si="144"/>
        <v>950</v>
      </c>
      <c r="J327" s="92">
        <f t="shared" si="144"/>
        <v>2.6</v>
      </c>
      <c r="K327" s="92">
        <f t="shared" si="144"/>
        <v>180</v>
      </c>
      <c r="L327" s="91">
        <f t="shared" si="144"/>
        <v>28</v>
      </c>
      <c r="M327" s="91">
        <f t="shared" si="144"/>
        <v>0</v>
      </c>
      <c r="N327" s="92">
        <f t="shared" si="144"/>
        <v>28</v>
      </c>
      <c r="O327" s="92">
        <f t="shared" si="144"/>
        <v>1330</v>
      </c>
      <c r="P327" s="92">
        <f t="shared" si="144"/>
        <v>0</v>
      </c>
      <c r="Q327" s="92">
        <f t="shared" si="144"/>
        <v>0</v>
      </c>
      <c r="R327" s="91">
        <f t="shared" si="144"/>
        <v>28</v>
      </c>
      <c r="S327" s="91">
        <f t="shared" si="144"/>
        <v>1400</v>
      </c>
      <c r="T327" s="91">
        <f t="shared" si="144"/>
        <v>28</v>
      </c>
      <c r="U327" s="91">
        <f t="shared" si="144"/>
        <v>1400</v>
      </c>
      <c r="V327" s="88">
        <f t="shared" si="134"/>
        <v>0</v>
      </c>
      <c r="W327" s="88">
        <f t="shared" si="135"/>
        <v>100</v>
      </c>
      <c r="X327" s="88">
        <f t="shared" si="136"/>
        <v>0</v>
      </c>
      <c r="Y327" s="88">
        <f t="shared" si="137"/>
        <v>100</v>
      </c>
      <c r="Z327" s="88">
        <f t="shared" si="138"/>
        <v>0</v>
      </c>
      <c r="AA327" s="88">
        <f t="shared" si="139"/>
        <v>100</v>
      </c>
      <c r="AB327" s="88">
        <f t="shared" si="141"/>
        <v>0</v>
      </c>
      <c r="AC327" s="88">
        <f t="shared" si="142"/>
        <v>100</v>
      </c>
      <c r="AD327" s="168"/>
    </row>
    <row r="328" spans="1:30" hidden="1">
      <c r="A328" s="76"/>
      <c r="B328" s="103" t="s">
        <v>111</v>
      </c>
      <c r="C328" s="96">
        <v>22153</v>
      </c>
      <c r="D328" s="91">
        <f t="shared" si="144"/>
        <v>10</v>
      </c>
      <c r="E328" s="91">
        <f t="shared" si="144"/>
        <v>5</v>
      </c>
      <c r="F328" s="91">
        <f t="shared" si="144"/>
        <v>0</v>
      </c>
      <c r="G328" s="91">
        <f t="shared" si="144"/>
        <v>0</v>
      </c>
      <c r="H328" s="91">
        <f t="shared" si="144"/>
        <v>11</v>
      </c>
      <c r="I328" s="91">
        <f t="shared" si="144"/>
        <v>5.5</v>
      </c>
      <c r="J328" s="92">
        <f t="shared" si="144"/>
        <v>11</v>
      </c>
      <c r="K328" s="92">
        <f t="shared" si="144"/>
        <v>0</v>
      </c>
      <c r="L328" s="91">
        <f t="shared" si="144"/>
        <v>11</v>
      </c>
      <c r="M328" s="91">
        <f t="shared" si="144"/>
        <v>0</v>
      </c>
      <c r="N328" s="92">
        <f t="shared" si="144"/>
        <v>49.5</v>
      </c>
      <c r="O328" s="92">
        <f t="shared" si="144"/>
        <v>5.5</v>
      </c>
      <c r="P328" s="92">
        <f t="shared" si="144"/>
        <v>0</v>
      </c>
      <c r="Q328" s="92">
        <f t="shared" si="144"/>
        <v>0</v>
      </c>
      <c r="R328" s="91">
        <f t="shared" si="144"/>
        <v>49.5</v>
      </c>
      <c r="S328" s="91">
        <f t="shared" si="144"/>
        <v>5.5</v>
      </c>
      <c r="T328" s="91">
        <f t="shared" si="144"/>
        <v>49.5</v>
      </c>
      <c r="U328" s="91">
        <f t="shared" si="144"/>
        <v>5</v>
      </c>
      <c r="V328" s="88">
        <f t="shared" si="134"/>
        <v>11</v>
      </c>
      <c r="W328" s="88" t="e">
        <f t="shared" si="135"/>
        <v>#DIV/0!</v>
      </c>
      <c r="X328" s="88">
        <f t="shared" si="136"/>
        <v>38.5</v>
      </c>
      <c r="Y328" s="88">
        <f t="shared" si="137"/>
        <v>450</v>
      </c>
      <c r="Z328" s="88">
        <f t="shared" si="138"/>
        <v>0</v>
      </c>
      <c r="AA328" s="88">
        <f t="shared" si="139"/>
        <v>100</v>
      </c>
      <c r="AB328" s="88">
        <f t="shared" si="141"/>
        <v>0</v>
      </c>
      <c r="AC328" s="88">
        <f t="shared" si="142"/>
        <v>100</v>
      </c>
      <c r="AD328" s="168"/>
    </row>
    <row r="329" spans="1:30" hidden="1">
      <c r="A329" s="76"/>
      <c r="B329" s="103" t="s">
        <v>146</v>
      </c>
      <c r="C329" s="96">
        <v>22154</v>
      </c>
      <c r="D329" s="91">
        <f t="shared" si="144"/>
        <v>2438</v>
      </c>
      <c r="E329" s="91">
        <f t="shared" si="144"/>
        <v>231.9</v>
      </c>
      <c r="F329" s="91">
        <f t="shared" si="144"/>
        <v>1712.82</v>
      </c>
      <c r="G329" s="91">
        <f t="shared" si="144"/>
        <v>201.8</v>
      </c>
      <c r="H329" s="91">
        <f t="shared" si="144"/>
        <v>5263.8099999999995</v>
      </c>
      <c r="I329" s="91">
        <f t="shared" si="144"/>
        <v>653.70000000000005</v>
      </c>
      <c r="J329" s="92">
        <f t="shared" si="144"/>
        <v>867.7</v>
      </c>
      <c r="K329" s="92">
        <f t="shared" si="144"/>
        <v>10</v>
      </c>
      <c r="L329" s="91">
        <f t="shared" si="144"/>
        <v>4466.8999999999996</v>
      </c>
      <c r="M329" s="91">
        <f t="shared" si="144"/>
        <v>0</v>
      </c>
      <c r="N329" s="92">
        <f t="shared" si="144"/>
        <v>2805.5</v>
      </c>
      <c r="O329" s="92">
        <f t="shared" si="144"/>
        <v>694</v>
      </c>
      <c r="P329" s="92">
        <f t="shared" si="144"/>
        <v>0</v>
      </c>
      <c r="Q329" s="92">
        <f t="shared" si="144"/>
        <v>0</v>
      </c>
      <c r="R329" s="91">
        <f t="shared" si="144"/>
        <v>2800.5</v>
      </c>
      <c r="S329" s="91">
        <f t="shared" si="144"/>
        <v>715</v>
      </c>
      <c r="T329" s="91">
        <f t="shared" si="144"/>
        <v>2798.5</v>
      </c>
      <c r="U329" s="91">
        <f t="shared" si="144"/>
        <v>715</v>
      </c>
      <c r="V329" s="88">
        <f t="shared" si="134"/>
        <v>2754.08</v>
      </c>
      <c r="W329" s="88">
        <f t="shared" si="135"/>
        <v>260.79214394974366</v>
      </c>
      <c r="X329" s="88">
        <f t="shared" si="136"/>
        <v>-2458.3099999999995</v>
      </c>
      <c r="Y329" s="88">
        <f t="shared" si="137"/>
        <v>53.297896390637199</v>
      </c>
      <c r="Z329" s="88">
        <f t="shared" si="138"/>
        <v>-5</v>
      </c>
      <c r="AA329" s="88">
        <f t="shared" si="139"/>
        <v>99.821778649082162</v>
      </c>
      <c r="AB329" s="88">
        <f t="shared" si="141"/>
        <v>-2</v>
      </c>
      <c r="AC329" s="88">
        <f t="shared" si="142"/>
        <v>99.928584181396175</v>
      </c>
      <c r="AD329" s="168"/>
    </row>
    <row r="330" spans="1:30" hidden="1">
      <c r="A330" s="76"/>
      <c r="B330" s="105" t="s">
        <v>113</v>
      </c>
      <c r="C330" s="106">
        <v>2217</v>
      </c>
      <c r="D330" s="91">
        <f t="shared" si="144"/>
        <v>0</v>
      </c>
      <c r="E330" s="91">
        <f t="shared" si="144"/>
        <v>0</v>
      </c>
      <c r="F330" s="91">
        <f t="shared" si="144"/>
        <v>0</v>
      </c>
      <c r="G330" s="91">
        <f t="shared" si="144"/>
        <v>0</v>
      </c>
      <c r="H330" s="91">
        <f t="shared" si="144"/>
        <v>10</v>
      </c>
      <c r="I330" s="91">
        <f t="shared" si="144"/>
        <v>0</v>
      </c>
      <c r="J330" s="92">
        <f t="shared" si="144"/>
        <v>10</v>
      </c>
      <c r="K330" s="92">
        <f t="shared" si="144"/>
        <v>0</v>
      </c>
      <c r="L330" s="91">
        <f t="shared" si="144"/>
        <v>10</v>
      </c>
      <c r="M330" s="91">
        <f t="shared" si="144"/>
        <v>0</v>
      </c>
      <c r="N330" s="92">
        <f t="shared" si="144"/>
        <v>0</v>
      </c>
      <c r="O330" s="92">
        <f t="shared" si="144"/>
        <v>0</v>
      </c>
      <c r="P330" s="92">
        <f t="shared" si="144"/>
        <v>0</v>
      </c>
      <c r="Q330" s="92">
        <f t="shared" si="144"/>
        <v>0</v>
      </c>
      <c r="R330" s="91">
        <f t="shared" si="144"/>
        <v>0</v>
      </c>
      <c r="S330" s="91">
        <f t="shared" si="144"/>
        <v>0</v>
      </c>
      <c r="T330" s="91">
        <f t="shared" si="144"/>
        <v>0</v>
      </c>
      <c r="U330" s="91">
        <f t="shared" si="144"/>
        <v>0</v>
      </c>
      <c r="V330" s="88">
        <f t="shared" si="134"/>
        <v>10</v>
      </c>
      <c r="W330" s="88" t="e">
        <f t="shared" si="135"/>
        <v>#DIV/0!</v>
      </c>
      <c r="X330" s="88">
        <f t="shared" si="136"/>
        <v>-10</v>
      </c>
      <c r="Y330" s="88">
        <f t="shared" si="137"/>
        <v>0</v>
      </c>
      <c r="Z330" s="88">
        <f t="shared" si="138"/>
        <v>0</v>
      </c>
      <c r="AA330" s="88" t="e">
        <f t="shared" si="139"/>
        <v>#DIV/0!</v>
      </c>
      <c r="AB330" s="88">
        <f t="shared" si="141"/>
        <v>0</v>
      </c>
      <c r="AC330" s="88" t="e">
        <f t="shared" si="142"/>
        <v>#DIV/0!</v>
      </c>
      <c r="AD330" s="168"/>
    </row>
    <row r="331" spans="1:30" hidden="1">
      <c r="A331" s="76"/>
      <c r="B331" s="109" t="s">
        <v>114</v>
      </c>
      <c r="C331" s="106">
        <v>2218</v>
      </c>
      <c r="D331" s="91">
        <f t="shared" si="144"/>
        <v>0</v>
      </c>
      <c r="E331" s="91">
        <f t="shared" si="144"/>
        <v>0</v>
      </c>
      <c r="F331" s="91">
        <f t="shared" si="144"/>
        <v>0</v>
      </c>
      <c r="G331" s="91">
        <f t="shared" si="144"/>
        <v>0</v>
      </c>
      <c r="H331" s="91">
        <f t="shared" si="144"/>
        <v>100.1</v>
      </c>
      <c r="I331" s="91">
        <f t="shared" si="144"/>
        <v>0</v>
      </c>
      <c r="J331" s="92">
        <f t="shared" si="144"/>
        <v>96.5</v>
      </c>
      <c r="K331" s="92">
        <f t="shared" si="144"/>
        <v>0</v>
      </c>
      <c r="L331" s="91">
        <f t="shared" si="144"/>
        <v>96.5</v>
      </c>
      <c r="M331" s="91">
        <f t="shared" si="144"/>
        <v>0</v>
      </c>
      <c r="N331" s="92">
        <f t="shared" si="144"/>
        <v>0</v>
      </c>
      <c r="O331" s="92">
        <f t="shared" si="144"/>
        <v>0</v>
      </c>
      <c r="P331" s="92">
        <f t="shared" si="144"/>
        <v>0</v>
      </c>
      <c r="Q331" s="92">
        <f t="shared" si="144"/>
        <v>0</v>
      </c>
      <c r="R331" s="91">
        <f t="shared" si="144"/>
        <v>0</v>
      </c>
      <c r="S331" s="91">
        <f t="shared" si="144"/>
        <v>0</v>
      </c>
      <c r="T331" s="91">
        <f t="shared" si="144"/>
        <v>0</v>
      </c>
      <c r="U331" s="91">
        <f t="shared" si="144"/>
        <v>0</v>
      </c>
      <c r="V331" s="88">
        <f t="shared" si="134"/>
        <v>96.5</v>
      </c>
      <c r="W331" s="88" t="e">
        <f t="shared" si="135"/>
        <v>#DIV/0!</v>
      </c>
      <c r="X331" s="88">
        <f t="shared" si="136"/>
        <v>-100.1</v>
      </c>
      <c r="Y331" s="88">
        <f t="shared" si="137"/>
        <v>0</v>
      </c>
      <c r="Z331" s="88">
        <f t="shared" si="138"/>
        <v>0</v>
      </c>
      <c r="AA331" s="88" t="e">
        <f t="shared" si="139"/>
        <v>#DIV/0!</v>
      </c>
      <c r="AB331" s="88">
        <f t="shared" si="141"/>
        <v>0</v>
      </c>
      <c r="AC331" s="88" t="e">
        <f t="shared" si="142"/>
        <v>#DIV/0!</v>
      </c>
      <c r="AD331" s="168"/>
    </row>
    <row r="332" spans="1:30" hidden="1">
      <c r="A332" s="76"/>
      <c r="B332" s="97" t="s">
        <v>147</v>
      </c>
      <c r="C332" s="96">
        <v>2221</v>
      </c>
      <c r="D332" s="91">
        <f t="shared" si="144"/>
        <v>246.9</v>
      </c>
      <c r="E332" s="91">
        <f t="shared" si="144"/>
        <v>74.5</v>
      </c>
      <c r="F332" s="91">
        <f t="shared" si="144"/>
        <v>326.125</v>
      </c>
      <c r="G332" s="91">
        <f t="shared" si="144"/>
        <v>100.57</v>
      </c>
      <c r="H332" s="91">
        <f t="shared" si="144"/>
        <v>94.1</v>
      </c>
      <c r="I332" s="91">
        <f t="shared" si="144"/>
        <v>0</v>
      </c>
      <c r="J332" s="92">
        <f t="shared" si="144"/>
        <v>53</v>
      </c>
      <c r="K332" s="92">
        <f t="shared" si="144"/>
        <v>0</v>
      </c>
      <c r="L332" s="91">
        <f t="shared" si="144"/>
        <v>94.1</v>
      </c>
      <c r="M332" s="91">
        <f t="shared" si="144"/>
        <v>0</v>
      </c>
      <c r="N332" s="92">
        <f t="shared" si="144"/>
        <v>40</v>
      </c>
      <c r="O332" s="92">
        <f t="shared" si="144"/>
        <v>0</v>
      </c>
      <c r="P332" s="92">
        <f t="shared" si="144"/>
        <v>0</v>
      </c>
      <c r="Q332" s="92">
        <f t="shared" si="144"/>
        <v>0</v>
      </c>
      <c r="R332" s="91">
        <f t="shared" si="144"/>
        <v>0</v>
      </c>
      <c r="S332" s="91">
        <f t="shared" si="144"/>
        <v>0</v>
      </c>
      <c r="T332" s="91">
        <f t="shared" si="144"/>
        <v>50</v>
      </c>
      <c r="U332" s="91">
        <f t="shared" si="144"/>
        <v>0</v>
      </c>
      <c r="V332" s="88">
        <f t="shared" si="134"/>
        <v>-232.02500000000001</v>
      </c>
      <c r="W332" s="88">
        <f t="shared" si="135"/>
        <v>28.853967037178997</v>
      </c>
      <c r="X332" s="88">
        <f t="shared" si="136"/>
        <v>-54.099999999999994</v>
      </c>
      <c r="Y332" s="88">
        <f t="shared" si="137"/>
        <v>42.507970244420832</v>
      </c>
      <c r="Z332" s="88">
        <f t="shared" si="138"/>
        <v>-40</v>
      </c>
      <c r="AA332" s="88">
        <f t="shared" si="139"/>
        <v>0</v>
      </c>
      <c r="AB332" s="88">
        <f t="shared" si="141"/>
        <v>50</v>
      </c>
      <c r="AC332" s="88" t="e">
        <f t="shared" si="142"/>
        <v>#DIV/0!</v>
      </c>
      <c r="AD332" s="168"/>
    </row>
    <row r="333" spans="1:30" ht="25.5" hidden="1">
      <c r="A333" s="76"/>
      <c r="B333" s="110" t="s">
        <v>116</v>
      </c>
      <c r="C333" s="96">
        <v>2222</v>
      </c>
      <c r="D333" s="91">
        <f t="shared" si="144"/>
        <v>709.3</v>
      </c>
      <c r="E333" s="91">
        <f t="shared" si="144"/>
        <v>147</v>
      </c>
      <c r="F333" s="91">
        <f t="shared" si="144"/>
        <v>744.94499999999994</v>
      </c>
      <c r="G333" s="91">
        <f t="shared" si="144"/>
        <v>168.39500000000001</v>
      </c>
      <c r="H333" s="91">
        <f t="shared" si="144"/>
        <v>1586.3</v>
      </c>
      <c r="I333" s="91">
        <f t="shared" si="144"/>
        <v>334.8</v>
      </c>
      <c r="J333" s="92">
        <f t="shared" si="144"/>
        <v>889.9</v>
      </c>
      <c r="K333" s="92">
        <f t="shared" si="144"/>
        <v>0</v>
      </c>
      <c r="L333" s="91">
        <f t="shared" si="144"/>
        <v>1608.8</v>
      </c>
      <c r="M333" s="91">
        <f t="shared" si="144"/>
        <v>334.8</v>
      </c>
      <c r="N333" s="92">
        <f t="shared" si="144"/>
        <v>661.80000000000007</v>
      </c>
      <c r="O333" s="92">
        <f t="shared" si="144"/>
        <v>228.5</v>
      </c>
      <c r="P333" s="92">
        <f t="shared" si="144"/>
        <v>0</v>
      </c>
      <c r="Q333" s="92">
        <f t="shared" si="144"/>
        <v>0</v>
      </c>
      <c r="R333" s="91">
        <f t="shared" si="144"/>
        <v>666.7</v>
      </c>
      <c r="S333" s="91">
        <f t="shared" si="144"/>
        <v>246.6</v>
      </c>
      <c r="T333" s="91">
        <f t="shared" si="144"/>
        <v>666.7</v>
      </c>
      <c r="U333" s="91">
        <f t="shared" si="144"/>
        <v>352.4</v>
      </c>
      <c r="V333" s="88">
        <f t="shared" si="134"/>
        <v>863.85500000000002</v>
      </c>
      <c r="W333" s="88">
        <f t="shared" si="135"/>
        <v>215.96225224681018</v>
      </c>
      <c r="X333" s="88">
        <f t="shared" si="136"/>
        <v>-924.49999999999989</v>
      </c>
      <c r="Y333" s="88">
        <f t="shared" si="137"/>
        <v>41.719725146567491</v>
      </c>
      <c r="Z333" s="88">
        <f t="shared" si="138"/>
        <v>4.8999999999999773</v>
      </c>
      <c r="AA333" s="88">
        <f t="shared" si="139"/>
        <v>100.7404049561801</v>
      </c>
      <c r="AB333" s="88">
        <f t="shared" si="141"/>
        <v>0</v>
      </c>
      <c r="AC333" s="88">
        <f t="shared" si="142"/>
        <v>100</v>
      </c>
      <c r="AD333" s="168"/>
    </row>
    <row r="334" spans="1:30" hidden="1">
      <c r="A334" s="76"/>
      <c r="B334" s="110" t="s">
        <v>117</v>
      </c>
      <c r="C334" s="111">
        <v>2223</v>
      </c>
      <c r="D334" s="91">
        <f>D188</f>
        <v>0</v>
      </c>
      <c r="E334" s="91">
        <f>E188</f>
        <v>45.1</v>
      </c>
      <c r="F334" s="91">
        <f>SUM(F81,F117,F153,F188)+F225+F262+F298</f>
        <v>56.4</v>
      </c>
      <c r="G334" s="91">
        <f t="shared" ref="G334:U334" si="145">G188</f>
        <v>45.03</v>
      </c>
      <c r="H334" s="91">
        <f t="shared" si="145"/>
        <v>0</v>
      </c>
      <c r="I334" s="91">
        <f t="shared" si="145"/>
        <v>29</v>
      </c>
      <c r="J334" s="92">
        <f t="shared" si="145"/>
        <v>0</v>
      </c>
      <c r="K334" s="92">
        <f t="shared" si="145"/>
        <v>0</v>
      </c>
      <c r="L334" s="91">
        <f t="shared" si="145"/>
        <v>0</v>
      </c>
      <c r="M334" s="91">
        <f t="shared" si="145"/>
        <v>29</v>
      </c>
      <c r="N334" s="92">
        <f t="shared" si="145"/>
        <v>0</v>
      </c>
      <c r="O334" s="92">
        <f t="shared" si="145"/>
        <v>30.7</v>
      </c>
      <c r="P334" s="92">
        <f>P188</f>
        <v>0</v>
      </c>
      <c r="Q334" s="92">
        <f>Q188</f>
        <v>0</v>
      </c>
      <c r="R334" s="91">
        <f t="shared" si="145"/>
        <v>0</v>
      </c>
      <c r="S334" s="91">
        <f t="shared" si="145"/>
        <v>30</v>
      </c>
      <c r="T334" s="91">
        <f t="shared" si="145"/>
        <v>0</v>
      </c>
      <c r="U334" s="91">
        <f t="shared" si="145"/>
        <v>30</v>
      </c>
      <c r="V334" s="88">
        <f t="shared" si="134"/>
        <v>-56.4</v>
      </c>
      <c r="W334" s="88">
        <f t="shared" si="135"/>
        <v>0</v>
      </c>
      <c r="X334" s="88">
        <f t="shared" si="136"/>
        <v>0</v>
      </c>
      <c r="Y334" s="88" t="e">
        <f t="shared" si="137"/>
        <v>#DIV/0!</v>
      </c>
      <c r="Z334" s="88">
        <f t="shared" si="138"/>
        <v>0</v>
      </c>
      <c r="AA334" s="88" t="e">
        <f t="shared" si="139"/>
        <v>#DIV/0!</v>
      </c>
      <c r="AB334" s="88">
        <f>T334-R334</f>
        <v>0</v>
      </c>
      <c r="AC334" s="88" t="e">
        <f>+T334/R334*100</f>
        <v>#DIV/0!</v>
      </c>
      <c r="AD334" s="168"/>
    </row>
    <row r="335" spans="1:30" hidden="1">
      <c r="A335" s="76"/>
      <c r="B335" s="110" t="s">
        <v>153</v>
      </c>
      <c r="C335" s="96">
        <v>2224</v>
      </c>
      <c r="D335" s="91">
        <f t="shared" ref="D335:U336" si="146">SUM(D81,D117,D153,D189)+D226+D262+D298</f>
        <v>0</v>
      </c>
      <c r="E335" s="91">
        <f t="shared" si="146"/>
        <v>0</v>
      </c>
      <c r="F335" s="91">
        <f t="shared" si="146"/>
        <v>0</v>
      </c>
      <c r="G335" s="91">
        <f t="shared" si="146"/>
        <v>0</v>
      </c>
      <c r="H335" s="91">
        <f t="shared" si="146"/>
        <v>0</v>
      </c>
      <c r="I335" s="91">
        <f t="shared" si="146"/>
        <v>0</v>
      </c>
      <c r="J335" s="92">
        <f t="shared" si="146"/>
        <v>0</v>
      </c>
      <c r="K335" s="92">
        <f t="shared" si="146"/>
        <v>0</v>
      </c>
      <c r="L335" s="91">
        <f t="shared" si="146"/>
        <v>0</v>
      </c>
      <c r="M335" s="91">
        <f t="shared" si="146"/>
        <v>0</v>
      </c>
      <c r="N335" s="92">
        <f t="shared" si="146"/>
        <v>0</v>
      </c>
      <c r="O335" s="92">
        <f t="shared" si="146"/>
        <v>0</v>
      </c>
      <c r="P335" s="92">
        <f t="shared" si="146"/>
        <v>0</v>
      </c>
      <c r="Q335" s="92">
        <f t="shared" si="146"/>
        <v>0</v>
      </c>
      <c r="R335" s="91">
        <f t="shared" si="146"/>
        <v>0</v>
      </c>
      <c r="S335" s="91">
        <f t="shared" si="146"/>
        <v>0</v>
      </c>
      <c r="T335" s="91">
        <f t="shared" si="146"/>
        <v>0</v>
      </c>
      <c r="U335" s="91">
        <f t="shared" si="146"/>
        <v>0</v>
      </c>
      <c r="V335" s="88">
        <f t="shared" si="134"/>
        <v>0</v>
      </c>
      <c r="W335" s="88" t="e">
        <f t="shared" si="135"/>
        <v>#DIV/0!</v>
      </c>
      <c r="X335" s="88">
        <f t="shared" si="136"/>
        <v>0</v>
      </c>
      <c r="Y335" s="88" t="e">
        <f t="shared" si="137"/>
        <v>#DIV/0!</v>
      </c>
      <c r="Z335" s="88">
        <f t="shared" si="138"/>
        <v>0</v>
      </c>
      <c r="AA335" s="88" t="e">
        <f t="shared" si="139"/>
        <v>#DIV/0!</v>
      </c>
      <c r="AB335" s="88">
        <f t="shared" si="141"/>
        <v>0</v>
      </c>
      <c r="AC335" s="88" t="e">
        <f t="shared" si="142"/>
        <v>#DIV/0!</v>
      </c>
      <c r="AD335" s="168"/>
    </row>
    <row r="336" spans="1:30" hidden="1">
      <c r="A336" s="76"/>
      <c r="B336" s="110" t="s">
        <v>148</v>
      </c>
      <c r="C336" s="96">
        <v>2225</v>
      </c>
      <c r="D336" s="91">
        <f t="shared" si="146"/>
        <v>0</v>
      </c>
      <c r="E336" s="91">
        <f t="shared" si="146"/>
        <v>0</v>
      </c>
      <c r="F336" s="91">
        <f t="shared" si="146"/>
        <v>0</v>
      </c>
      <c r="G336" s="91">
        <f t="shared" si="146"/>
        <v>0</v>
      </c>
      <c r="H336" s="91">
        <f t="shared" si="146"/>
        <v>0</v>
      </c>
      <c r="I336" s="91">
        <f t="shared" si="146"/>
        <v>0</v>
      </c>
      <c r="J336" s="92">
        <f t="shared" si="146"/>
        <v>0</v>
      </c>
      <c r="K336" s="92">
        <f t="shared" si="146"/>
        <v>0</v>
      </c>
      <c r="L336" s="91">
        <f t="shared" si="146"/>
        <v>0</v>
      </c>
      <c r="M336" s="91">
        <f t="shared" si="146"/>
        <v>0</v>
      </c>
      <c r="N336" s="92">
        <f t="shared" si="146"/>
        <v>0</v>
      </c>
      <c r="O336" s="92">
        <f t="shared" si="146"/>
        <v>0</v>
      </c>
      <c r="P336" s="92">
        <f t="shared" si="146"/>
        <v>0</v>
      </c>
      <c r="Q336" s="92">
        <f t="shared" si="146"/>
        <v>0</v>
      </c>
      <c r="R336" s="91">
        <f t="shared" si="146"/>
        <v>0</v>
      </c>
      <c r="S336" s="91">
        <f t="shared" si="146"/>
        <v>0</v>
      </c>
      <c r="T336" s="91">
        <f t="shared" si="146"/>
        <v>0</v>
      </c>
      <c r="U336" s="91">
        <f t="shared" si="146"/>
        <v>0</v>
      </c>
      <c r="V336" s="88">
        <f t="shared" si="134"/>
        <v>0</v>
      </c>
      <c r="W336" s="88" t="e">
        <f t="shared" si="135"/>
        <v>#DIV/0!</v>
      </c>
      <c r="X336" s="88">
        <f t="shared" si="136"/>
        <v>0</v>
      </c>
      <c r="Y336" s="88" t="e">
        <f t="shared" si="137"/>
        <v>#DIV/0!</v>
      </c>
      <c r="Z336" s="88">
        <f t="shared" si="138"/>
        <v>0</v>
      </c>
      <c r="AA336" s="88" t="e">
        <f t="shared" si="139"/>
        <v>#DIV/0!</v>
      </c>
      <c r="AB336" s="88">
        <f t="shared" si="141"/>
        <v>0</v>
      </c>
      <c r="AC336" s="88" t="e">
        <f t="shared" si="142"/>
        <v>#DIV/0!</v>
      </c>
      <c r="AD336" s="168"/>
    </row>
    <row r="337" spans="1:30" hidden="1">
      <c r="A337" s="76"/>
      <c r="B337" s="114" t="s">
        <v>120</v>
      </c>
      <c r="C337" s="115">
        <v>2231</v>
      </c>
      <c r="D337" s="117">
        <f>D338+D339+D340+D341</f>
        <v>958.3</v>
      </c>
      <c r="E337" s="117">
        <f>E338+E339+E340+E341</f>
        <v>40</v>
      </c>
      <c r="F337" s="117">
        <f t="shared" ref="F337:U337" si="147">F338+F339+F340+F341</f>
        <v>1458.5740000000001</v>
      </c>
      <c r="G337" s="117">
        <f t="shared" si="147"/>
        <v>70</v>
      </c>
      <c r="H337" s="117">
        <f t="shared" si="147"/>
        <v>1571.6000000000001</v>
      </c>
      <c r="I337" s="117">
        <f t="shared" si="147"/>
        <v>78</v>
      </c>
      <c r="J337" s="116">
        <f t="shared" si="147"/>
        <v>812.9</v>
      </c>
      <c r="K337" s="116">
        <f t="shared" si="147"/>
        <v>9.9</v>
      </c>
      <c r="L337" s="117">
        <f t="shared" si="147"/>
        <v>1571.6000000000001</v>
      </c>
      <c r="M337" s="117">
        <f t="shared" si="147"/>
        <v>68.099999999999994</v>
      </c>
      <c r="N337" s="116">
        <f t="shared" si="147"/>
        <v>1488.2</v>
      </c>
      <c r="O337" s="116">
        <f t="shared" si="147"/>
        <v>78</v>
      </c>
      <c r="P337" s="116">
        <f>P338+P339+P340+P341</f>
        <v>0</v>
      </c>
      <c r="Q337" s="116">
        <f>Q338+Q339+Q340+Q341</f>
        <v>0</v>
      </c>
      <c r="R337" s="117">
        <f t="shared" si="147"/>
        <v>1490.2</v>
      </c>
      <c r="S337" s="117">
        <f t="shared" si="147"/>
        <v>100</v>
      </c>
      <c r="T337" s="117">
        <f t="shared" si="147"/>
        <v>1493.2</v>
      </c>
      <c r="U337" s="117">
        <f t="shared" si="147"/>
        <v>100</v>
      </c>
      <c r="V337" s="88"/>
      <c r="W337" s="88"/>
      <c r="X337" s="88"/>
      <c r="Y337" s="88"/>
      <c r="Z337" s="88"/>
      <c r="AA337" s="88"/>
      <c r="AB337" s="88"/>
      <c r="AC337" s="88"/>
      <c r="AD337" s="168"/>
    </row>
    <row r="338" spans="1:30" hidden="1">
      <c r="A338" s="76"/>
      <c r="B338" s="110" t="s">
        <v>121</v>
      </c>
      <c r="C338" s="96">
        <v>22311100</v>
      </c>
      <c r="D338" s="91">
        <f t="shared" ref="D338:U346" si="148">SUM(D84,D120,D156,D192)+D229+D265+D301</f>
        <v>46.3</v>
      </c>
      <c r="E338" s="91">
        <f t="shared" si="148"/>
        <v>30</v>
      </c>
      <c r="F338" s="91">
        <f t="shared" si="148"/>
        <v>37</v>
      </c>
      <c r="G338" s="91">
        <f t="shared" si="148"/>
        <v>30</v>
      </c>
      <c r="H338" s="91">
        <f t="shared" si="148"/>
        <v>93</v>
      </c>
      <c r="I338" s="91">
        <f t="shared" si="148"/>
        <v>39.6</v>
      </c>
      <c r="J338" s="92">
        <f t="shared" si="148"/>
        <v>14.8</v>
      </c>
      <c r="K338" s="92">
        <f t="shared" si="148"/>
        <v>9.9</v>
      </c>
      <c r="L338" s="91">
        <f t="shared" si="148"/>
        <v>93</v>
      </c>
      <c r="M338" s="91">
        <f t="shared" si="148"/>
        <v>29.7</v>
      </c>
      <c r="N338" s="92">
        <f t="shared" si="148"/>
        <v>87</v>
      </c>
      <c r="O338" s="92">
        <f t="shared" si="148"/>
        <v>39.6</v>
      </c>
      <c r="P338" s="92">
        <f t="shared" si="148"/>
        <v>0</v>
      </c>
      <c r="Q338" s="92">
        <f t="shared" si="148"/>
        <v>0</v>
      </c>
      <c r="R338" s="91">
        <f t="shared" si="148"/>
        <v>87</v>
      </c>
      <c r="S338" s="91">
        <f t="shared" si="148"/>
        <v>50</v>
      </c>
      <c r="T338" s="91">
        <f t="shared" si="148"/>
        <v>87</v>
      </c>
      <c r="U338" s="91">
        <f t="shared" si="148"/>
        <v>50</v>
      </c>
      <c r="V338" s="88">
        <f t="shared" ref="V338:V346" si="149">L338-F338</f>
        <v>56</v>
      </c>
      <c r="W338" s="88">
        <f t="shared" ref="W338:W346" si="150">+L338/F338*100</f>
        <v>251.35135135135135</v>
      </c>
      <c r="X338" s="88">
        <f t="shared" ref="X338:X346" si="151">N338-H338</f>
        <v>-6</v>
      </c>
      <c r="Y338" s="88">
        <f t="shared" ref="Y338:Y346" si="152">+N338/H338*100</f>
        <v>93.548387096774192</v>
      </c>
      <c r="Z338" s="88">
        <f t="shared" ref="Z338:Z346" si="153">R338-N338</f>
        <v>0</v>
      </c>
      <c r="AA338" s="88">
        <f t="shared" ref="AA338:AA346" si="154">+R338/N338*100</f>
        <v>100</v>
      </c>
      <c r="AB338" s="88">
        <f t="shared" si="141"/>
        <v>0</v>
      </c>
      <c r="AC338" s="88">
        <f t="shared" si="142"/>
        <v>100</v>
      </c>
      <c r="AD338" s="168"/>
    </row>
    <row r="339" spans="1:30" hidden="1">
      <c r="A339" s="76"/>
      <c r="B339" s="110" t="s">
        <v>122</v>
      </c>
      <c r="C339" s="96">
        <v>22311200</v>
      </c>
      <c r="D339" s="91">
        <f t="shared" si="148"/>
        <v>912</v>
      </c>
      <c r="E339" s="91">
        <f t="shared" si="148"/>
        <v>10</v>
      </c>
      <c r="F339" s="91">
        <f t="shared" si="148"/>
        <v>1375.2</v>
      </c>
      <c r="G339" s="91">
        <f t="shared" si="148"/>
        <v>40</v>
      </c>
      <c r="H339" s="91">
        <f t="shared" si="148"/>
        <v>1428.6000000000001</v>
      </c>
      <c r="I339" s="91">
        <f t="shared" si="148"/>
        <v>38.4</v>
      </c>
      <c r="J339" s="92">
        <f t="shared" si="148"/>
        <v>748.1</v>
      </c>
      <c r="K339" s="92">
        <f t="shared" si="148"/>
        <v>0</v>
      </c>
      <c r="L339" s="91">
        <f t="shared" si="148"/>
        <v>1428.6000000000001</v>
      </c>
      <c r="M339" s="91">
        <f t="shared" si="148"/>
        <v>38.4</v>
      </c>
      <c r="N339" s="92">
        <f t="shared" si="148"/>
        <v>1326.2</v>
      </c>
      <c r="O339" s="92">
        <f t="shared" si="148"/>
        <v>38.4</v>
      </c>
      <c r="P339" s="92">
        <f t="shared" si="148"/>
        <v>0</v>
      </c>
      <c r="Q339" s="92">
        <f t="shared" si="148"/>
        <v>0</v>
      </c>
      <c r="R339" s="91">
        <f t="shared" si="148"/>
        <v>1328.2</v>
      </c>
      <c r="S339" s="91">
        <f t="shared" si="148"/>
        <v>50</v>
      </c>
      <c r="T339" s="91">
        <f t="shared" si="148"/>
        <v>1331.2</v>
      </c>
      <c r="U339" s="91">
        <f t="shared" si="148"/>
        <v>50</v>
      </c>
      <c r="V339" s="88">
        <f t="shared" si="149"/>
        <v>53.400000000000091</v>
      </c>
      <c r="W339" s="88">
        <f t="shared" si="150"/>
        <v>103.88307155322862</v>
      </c>
      <c r="X339" s="88">
        <f t="shared" si="151"/>
        <v>-102.40000000000009</v>
      </c>
      <c r="Y339" s="88">
        <f t="shared" si="152"/>
        <v>92.83214335713285</v>
      </c>
      <c r="Z339" s="88">
        <f t="shared" si="153"/>
        <v>2</v>
      </c>
      <c r="AA339" s="88">
        <f t="shared" si="154"/>
        <v>100.1508068164681</v>
      </c>
      <c r="AB339" s="88">
        <f t="shared" si="141"/>
        <v>3</v>
      </c>
      <c r="AC339" s="88">
        <f t="shared" si="142"/>
        <v>100.22586959795213</v>
      </c>
      <c r="AD339" s="168"/>
    </row>
    <row r="340" spans="1:30" ht="25.5" hidden="1">
      <c r="A340" s="76"/>
      <c r="B340" s="110" t="s">
        <v>123</v>
      </c>
      <c r="C340" s="96">
        <v>22311300</v>
      </c>
      <c r="D340" s="91">
        <f t="shared" si="148"/>
        <v>0</v>
      </c>
      <c r="E340" s="91">
        <f t="shared" si="148"/>
        <v>0</v>
      </c>
      <c r="F340" s="91">
        <f t="shared" si="148"/>
        <v>46.374000000000002</v>
      </c>
      <c r="G340" s="91">
        <f t="shared" si="148"/>
        <v>0</v>
      </c>
      <c r="H340" s="91">
        <f t="shared" si="148"/>
        <v>50</v>
      </c>
      <c r="I340" s="91">
        <f t="shared" si="148"/>
        <v>0</v>
      </c>
      <c r="J340" s="92">
        <f t="shared" si="148"/>
        <v>50</v>
      </c>
      <c r="K340" s="92">
        <f t="shared" si="148"/>
        <v>0</v>
      </c>
      <c r="L340" s="91">
        <f t="shared" si="148"/>
        <v>50</v>
      </c>
      <c r="M340" s="91">
        <f t="shared" si="148"/>
        <v>0</v>
      </c>
      <c r="N340" s="92">
        <f t="shared" si="148"/>
        <v>75</v>
      </c>
      <c r="O340" s="92">
        <f t="shared" si="148"/>
        <v>0</v>
      </c>
      <c r="P340" s="92">
        <f t="shared" si="148"/>
        <v>0</v>
      </c>
      <c r="Q340" s="92">
        <f t="shared" si="148"/>
        <v>0</v>
      </c>
      <c r="R340" s="91">
        <f t="shared" si="148"/>
        <v>75</v>
      </c>
      <c r="S340" s="91">
        <f t="shared" si="148"/>
        <v>0</v>
      </c>
      <c r="T340" s="91">
        <f t="shared" si="148"/>
        <v>75</v>
      </c>
      <c r="U340" s="91">
        <f t="shared" si="148"/>
        <v>0</v>
      </c>
      <c r="V340" s="88">
        <f t="shared" si="149"/>
        <v>3.6259999999999977</v>
      </c>
      <c r="W340" s="88">
        <f t="shared" si="150"/>
        <v>107.81903652908957</v>
      </c>
      <c r="X340" s="88">
        <f t="shared" si="151"/>
        <v>25</v>
      </c>
      <c r="Y340" s="88">
        <f t="shared" si="152"/>
        <v>150</v>
      </c>
      <c r="Z340" s="88">
        <f t="shared" si="153"/>
        <v>0</v>
      </c>
      <c r="AA340" s="88">
        <f t="shared" si="154"/>
        <v>100</v>
      </c>
      <c r="AB340" s="88">
        <f t="shared" si="141"/>
        <v>0</v>
      </c>
      <c r="AC340" s="88">
        <f t="shared" si="142"/>
        <v>100</v>
      </c>
      <c r="AD340" s="168"/>
    </row>
    <row r="341" spans="1:30" hidden="1">
      <c r="A341" s="76"/>
      <c r="B341" s="110" t="s">
        <v>124</v>
      </c>
      <c r="C341" s="96">
        <v>22311400</v>
      </c>
      <c r="D341" s="91">
        <f t="shared" si="148"/>
        <v>0</v>
      </c>
      <c r="E341" s="91">
        <f t="shared" si="148"/>
        <v>0</v>
      </c>
      <c r="F341" s="91">
        <f t="shared" si="148"/>
        <v>0</v>
      </c>
      <c r="G341" s="91">
        <f t="shared" si="148"/>
        <v>0</v>
      </c>
      <c r="H341" s="91">
        <f t="shared" si="148"/>
        <v>0</v>
      </c>
      <c r="I341" s="91">
        <f t="shared" si="148"/>
        <v>0</v>
      </c>
      <c r="J341" s="92">
        <f t="shared" si="148"/>
        <v>0</v>
      </c>
      <c r="K341" s="92">
        <f t="shared" si="148"/>
        <v>0</v>
      </c>
      <c r="L341" s="91">
        <f t="shared" si="148"/>
        <v>0</v>
      </c>
      <c r="M341" s="91">
        <f t="shared" si="148"/>
        <v>0</v>
      </c>
      <c r="N341" s="92">
        <f t="shared" si="148"/>
        <v>0</v>
      </c>
      <c r="O341" s="92">
        <f t="shared" si="148"/>
        <v>0</v>
      </c>
      <c r="P341" s="92">
        <f t="shared" si="148"/>
        <v>0</v>
      </c>
      <c r="Q341" s="92">
        <f t="shared" si="148"/>
        <v>0</v>
      </c>
      <c r="R341" s="91">
        <f t="shared" si="148"/>
        <v>0</v>
      </c>
      <c r="S341" s="91">
        <f t="shared" si="148"/>
        <v>0</v>
      </c>
      <c r="T341" s="91">
        <f t="shared" si="148"/>
        <v>0</v>
      </c>
      <c r="U341" s="91">
        <f t="shared" si="148"/>
        <v>0</v>
      </c>
      <c r="V341" s="88">
        <f t="shared" si="149"/>
        <v>0</v>
      </c>
      <c r="W341" s="88" t="e">
        <f t="shared" si="150"/>
        <v>#DIV/0!</v>
      </c>
      <c r="X341" s="88">
        <f t="shared" si="151"/>
        <v>0</v>
      </c>
      <c r="Y341" s="88" t="e">
        <f t="shared" si="152"/>
        <v>#DIV/0!</v>
      </c>
      <c r="Z341" s="88">
        <f t="shared" si="153"/>
        <v>0</v>
      </c>
      <c r="AA341" s="88" t="e">
        <f t="shared" si="154"/>
        <v>#DIV/0!</v>
      </c>
      <c r="AB341" s="88">
        <f t="shared" si="141"/>
        <v>0</v>
      </c>
      <c r="AC341" s="88" t="e">
        <f t="shared" si="142"/>
        <v>#DIV/0!</v>
      </c>
      <c r="AD341" s="168"/>
    </row>
    <row r="342" spans="1:30" hidden="1">
      <c r="A342" s="76"/>
      <c r="B342" s="110" t="s">
        <v>125</v>
      </c>
      <c r="C342" s="96">
        <v>2235</v>
      </c>
      <c r="D342" s="91">
        <f t="shared" si="148"/>
        <v>0</v>
      </c>
      <c r="E342" s="91">
        <f t="shared" si="148"/>
        <v>0</v>
      </c>
      <c r="F342" s="91">
        <f t="shared" si="148"/>
        <v>0</v>
      </c>
      <c r="G342" s="91">
        <f t="shared" si="148"/>
        <v>0</v>
      </c>
      <c r="H342" s="91">
        <f t="shared" si="148"/>
        <v>0</v>
      </c>
      <c r="I342" s="91">
        <f t="shared" si="148"/>
        <v>0</v>
      </c>
      <c r="J342" s="92">
        <f t="shared" si="148"/>
        <v>0</v>
      </c>
      <c r="K342" s="92">
        <f t="shared" si="148"/>
        <v>0</v>
      </c>
      <c r="L342" s="91">
        <f t="shared" si="148"/>
        <v>0</v>
      </c>
      <c r="M342" s="91">
        <f t="shared" si="148"/>
        <v>0</v>
      </c>
      <c r="N342" s="92">
        <f t="shared" si="148"/>
        <v>0</v>
      </c>
      <c r="O342" s="92">
        <f t="shared" si="148"/>
        <v>0</v>
      </c>
      <c r="P342" s="92">
        <f t="shared" si="148"/>
        <v>0</v>
      </c>
      <c r="Q342" s="92">
        <f t="shared" si="148"/>
        <v>0</v>
      </c>
      <c r="R342" s="91">
        <f t="shared" si="148"/>
        <v>0</v>
      </c>
      <c r="S342" s="91">
        <f t="shared" si="148"/>
        <v>0</v>
      </c>
      <c r="T342" s="91">
        <f t="shared" si="148"/>
        <v>0</v>
      </c>
      <c r="U342" s="91">
        <f t="shared" si="148"/>
        <v>0</v>
      </c>
      <c r="V342" s="88">
        <f t="shared" si="149"/>
        <v>0</v>
      </c>
      <c r="W342" s="88" t="e">
        <f t="shared" si="150"/>
        <v>#DIV/0!</v>
      </c>
      <c r="X342" s="88">
        <f t="shared" si="151"/>
        <v>0</v>
      </c>
      <c r="Y342" s="88" t="e">
        <f t="shared" si="152"/>
        <v>#DIV/0!</v>
      </c>
      <c r="Z342" s="88">
        <f t="shared" si="153"/>
        <v>0</v>
      </c>
      <c r="AA342" s="88" t="e">
        <f t="shared" si="154"/>
        <v>#DIV/0!</v>
      </c>
      <c r="AB342" s="88">
        <f t="shared" si="141"/>
        <v>0</v>
      </c>
      <c r="AC342" s="88" t="e">
        <f t="shared" si="142"/>
        <v>#DIV/0!</v>
      </c>
      <c r="AD342" s="168"/>
    </row>
    <row r="343" spans="1:30" hidden="1">
      <c r="A343" s="76"/>
      <c r="B343" s="97" t="s">
        <v>126</v>
      </c>
      <c r="C343" s="119">
        <v>2511</v>
      </c>
      <c r="D343" s="91">
        <f t="shared" si="148"/>
        <v>0</v>
      </c>
      <c r="E343" s="91">
        <f t="shared" si="148"/>
        <v>0</v>
      </c>
      <c r="F343" s="91">
        <f t="shared" si="148"/>
        <v>0</v>
      </c>
      <c r="G343" s="91">
        <f t="shared" si="148"/>
        <v>0</v>
      </c>
      <c r="H343" s="91">
        <f t="shared" si="148"/>
        <v>0</v>
      </c>
      <c r="I343" s="91">
        <f t="shared" si="148"/>
        <v>0</v>
      </c>
      <c r="J343" s="92">
        <f t="shared" si="148"/>
        <v>0</v>
      </c>
      <c r="K343" s="92">
        <f t="shared" si="148"/>
        <v>0</v>
      </c>
      <c r="L343" s="91">
        <f t="shared" si="148"/>
        <v>0</v>
      </c>
      <c r="M343" s="91">
        <f t="shared" si="148"/>
        <v>0</v>
      </c>
      <c r="N343" s="92">
        <f t="shared" si="148"/>
        <v>0</v>
      </c>
      <c r="O343" s="92">
        <f t="shared" si="148"/>
        <v>0</v>
      </c>
      <c r="P343" s="92">
        <f t="shared" si="148"/>
        <v>0</v>
      </c>
      <c r="Q343" s="92">
        <f t="shared" si="148"/>
        <v>0</v>
      </c>
      <c r="R343" s="91">
        <f t="shared" si="148"/>
        <v>0</v>
      </c>
      <c r="S343" s="91">
        <f t="shared" si="148"/>
        <v>0</v>
      </c>
      <c r="T343" s="91">
        <f t="shared" si="148"/>
        <v>0</v>
      </c>
      <c r="U343" s="91">
        <f t="shared" si="148"/>
        <v>0</v>
      </c>
      <c r="V343" s="88">
        <f t="shared" si="149"/>
        <v>0</v>
      </c>
      <c r="W343" s="88" t="e">
        <f t="shared" si="150"/>
        <v>#DIV/0!</v>
      </c>
      <c r="X343" s="88">
        <f t="shared" si="151"/>
        <v>0</v>
      </c>
      <c r="Y343" s="88" t="e">
        <f t="shared" si="152"/>
        <v>#DIV/0!</v>
      </c>
      <c r="Z343" s="88">
        <f t="shared" si="153"/>
        <v>0</v>
      </c>
      <c r="AA343" s="88" t="e">
        <f t="shared" si="154"/>
        <v>#DIV/0!</v>
      </c>
      <c r="AB343" s="88">
        <f t="shared" si="141"/>
        <v>0</v>
      </c>
      <c r="AC343" s="88" t="e">
        <f t="shared" si="142"/>
        <v>#DIV/0!</v>
      </c>
      <c r="AD343" s="168"/>
    </row>
    <row r="344" spans="1:30" hidden="1">
      <c r="A344" s="76"/>
      <c r="B344" s="97" t="s">
        <v>127</v>
      </c>
      <c r="C344" s="119">
        <v>2512</v>
      </c>
      <c r="D344" s="91">
        <f t="shared" si="148"/>
        <v>0</v>
      </c>
      <c r="E344" s="91">
        <f t="shared" si="148"/>
        <v>0</v>
      </c>
      <c r="F344" s="91">
        <f t="shared" si="148"/>
        <v>0</v>
      </c>
      <c r="G344" s="91">
        <f t="shared" si="148"/>
        <v>0</v>
      </c>
      <c r="H344" s="91">
        <f t="shared" si="148"/>
        <v>0</v>
      </c>
      <c r="I344" s="91">
        <f t="shared" si="148"/>
        <v>0</v>
      </c>
      <c r="J344" s="92">
        <f t="shared" si="148"/>
        <v>0</v>
      </c>
      <c r="K344" s="92">
        <f t="shared" si="148"/>
        <v>0</v>
      </c>
      <c r="L344" s="91">
        <f t="shared" si="148"/>
        <v>100</v>
      </c>
      <c r="M344" s="91">
        <f t="shared" si="148"/>
        <v>0</v>
      </c>
      <c r="N344" s="92">
        <f t="shared" si="148"/>
        <v>0</v>
      </c>
      <c r="O344" s="92">
        <f t="shared" si="148"/>
        <v>0</v>
      </c>
      <c r="P344" s="92">
        <f t="shared" si="148"/>
        <v>0</v>
      </c>
      <c r="Q344" s="92">
        <f t="shared" si="148"/>
        <v>0</v>
      </c>
      <c r="R344" s="91">
        <f t="shared" si="148"/>
        <v>0</v>
      </c>
      <c r="S344" s="91">
        <f t="shared" si="148"/>
        <v>0</v>
      </c>
      <c r="T344" s="91">
        <f t="shared" si="148"/>
        <v>0</v>
      </c>
      <c r="U344" s="91">
        <f t="shared" si="148"/>
        <v>0</v>
      </c>
      <c r="V344" s="88">
        <f t="shared" si="149"/>
        <v>100</v>
      </c>
      <c r="W344" s="88" t="e">
        <f t="shared" si="150"/>
        <v>#DIV/0!</v>
      </c>
      <c r="X344" s="88">
        <f t="shared" si="151"/>
        <v>0</v>
      </c>
      <c r="Y344" s="88" t="e">
        <f t="shared" si="152"/>
        <v>#DIV/0!</v>
      </c>
      <c r="Z344" s="88">
        <f t="shared" si="153"/>
        <v>0</v>
      </c>
      <c r="AA344" s="88" t="e">
        <f t="shared" si="154"/>
        <v>#DIV/0!</v>
      </c>
      <c r="AB344" s="88">
        <f t="shared" si="141"/>
        <v>0</v>
      </c>
      <c r="AC344" s="88" t="e">
        <f t="shared" si="142"/>
        <v>#DIV/0!</v>
      </c>
      <c r="AD344" s="168"/>
    </row>
    <row r="345" spans="1:30" hidden="1">
      <c r="A345" s="76"/>
      <c r="B345" s="120" t="s">
        <v>150</v>
      </c>
      <c r="C345" s="121">
        <v>26211300</v>
      </c>
      <c r="D345" s="91">
        <f t="shared" si="148"/>
        <v>100</v>
      </c>
      <c r="E345" s="91">
        <f t="shared" si="148"/>
        <v>0</v>
      </c>
      <c r="F345" s="91">
        <f t="shared" si="148"/>
        <v>100</v>
      </c>
      <c r="G345" s="91">
        <f t="shared" si="148"/>
        <v>0</v>
      </c>
      <c r="H345" s="91">
        <f t="shared" si="148"/>
        <v>100</v>
      </c>
      <c r="I345" s="91">
        <f t="shared" si="148"/>
        <v>0</v>
      </c>
      <c r="J345" s="92">
        <f t="shared" si="148"/>
        <v>0</v>
      </c>
      <c r="K345" s="92">
        <f t="shared" si="148"/>
        <v>0</v>
      </c>
      <c r="L345" s="91">
        <f t="shared" si="148"/>
        <v>0</v>
      </c>
      <c r="M345" s="91">
        <f t="shared" si="148"/>
        <v>0</v>
      </c>
      <c r="N345" s="92">
        <f t="shared" si="148"/>
        <v>100</v>
      </c>
      <c r="O345" s="92">
        <f t="shared" si="148"/>
        <v>0</v>
      </c>
      <c r="P345" s="92">
        <f t="shared" si="148"/>
        <v>0</v>
      </c>
      <c r="Q345" s="92">
        <f t="shared" si="148"/>
        <v>0</v>
      </c>
      <c r="R345" s="91">
        <f t="shared" si="148"/>
        <v>100</v>
      </c>
      <c r="S345" s="91">
        <f t="shared" si="148"/>
        <v>0</v>
      </c>
      <c r="T345" s="91">
        <f t="shared" si="148"/>
        <v>100</v>
      </c>
      <c r="U345" s="91">
        <f t="shared" si="148"/>
        <v>0</v>
      </c>
      <c r="V345" s="88">
        <f t="shared" si="149"/>
        <v>-100</v>
      </c>
      <c r="W345" s="88">
        <f t="shared" si="150"/>
        <v>0</v>
      </c>
      <c r="X345" s="88">
        <f t="shared" si="151"/>
        <v>0</v>
      </c>
      <c r="Y345" s="88">
        <f t="shared" si="152"/>
        <v>100</v>
      </c>
      <c r="Z345" s="88">
        <f t="shared" si="153"/>
        <v>0</v>
      </c>
      <c r="AA345" s="88">
        <f t="shared" si="154"/>
        <v>100</v>
      </c>
      <c r="AB345" s="88">
        <f t="shared" si="141"/>
        <v>0</v>
      </c>
      <c r="AC345" s="88">
        <f t="shared" si="142"/>
        <v>100</v>
      </c>
      <c r="AD345" s="168"/>
    </row>
    <row r="346" spans="1:30" ht="25.5" hidden="1">
      <c r="A346" s="76"/>
      <c r="B346" s="122" t="s">
        <v>129</v>
      </c>
      <c r="C346" s="96">
        <v>2721</v>
      </c>
      <c r="D346" s="91">
        <f t="shared" si="148"/>
        <v>0</v>
      </c>
      <c r="E346" s="91">
        <f t="shared" si="148"/>
        <v>0</v>
      </c>
      <c r="F346" s="91">
        <f t="shared" si="148"/>
        <v>0</v>
      </c>
      <c r="G346" s="91">
        <f t="shared" si="148"/>
        <v>0</v>
      </c>
      <c r="H346" s="91">
        <f t="shared" si="148"/>
        <v>0</v>
      </c>
      <c r="I346" s="91">
        <f t="shared" si="148"/>
        <v>0</v>
      </c>
      <c r="J346" s="92">
        <f t="shared" si="148"/>
        <v>0</v>
      </c>
      <c r="K346" s="92">
        <f t="shared" si="148"/>
        <v>0</v>
      </c>
      <c r="L346" s="91">
        <f t="shared" si="148"/>
        <v>0</v>
      </c>
      <c r="M346" s="91">
        <f t="shared" si="148"/>
        <v>0</v>
      </c>
      <c r="N346" s="92">
        <f t="shared" si="148"/>
        <v>0</v>
      </c>
      <c r="O346" s="92">
        <f t="shared" si="148"/>
        <v>0</v>
      </c>
      <c r="P346" s="92">
        <f t="shared" si="148"/>
        <v>0</v>
      </c>
      <c r="Q346" s="92">
        <f t="shared" si="148"/>
        <v>0</v>
      </c>
      <c r="R346" s="91">
        <f t="shared" si="148"/>
        <v>0</v>
      </c>
      <c r="S346" s="91">
        <f t="shared" si="148"/>
        <v>0</v>
      </c>
      <c r="T346" s="91">
        <f t="shared" si="148"/>
        <v>0</v>
      </c>
      <c r="U346" s="91">
        <f t="shared" si="148"/>
        <v>0</v>
      </c>
      <c r="V346" s="88">
        <f t="shared" si="149"/>
        <v>0</v>
      </c>
      <c r="W346" s="88" t="e">
        <f t="shared" si="150"/>
        <v>#DIV/0!</v>
      </c>
      <c r="X346" s="88">
        <f t="shared" si="151"/>
        <v>0</v>
      </c>
      <c r="Y346" s="88" t="e">
        <f t="shared" si="152"/>
        <v>#DIV/0!</v>
      </c>
      <c r="Z346" s="88">
        <f t="shared" si="153"/>
        <v>0</v>
      </c>
      <c r="AA346" s="88" t="e">
        <f t="shared" si="154"/>
        <v>#DIV/0!</v>
      </c>
      <c r="AB346" s="88">
        <f t="shared" si="141"/>
        <v>0</v>
      </c>
      <c r="AC346" s="88" t="e">
        <f t="shared" si="142"/>
        <v>#DIV/0!</v>
      </c>
      <c r="AD346" s="168"/>
    </row>
    <row r="347" spans="1:30" ht="25.5" hidden="1">
      <c r="A347" s="76"/>
      <c r="B347" s="122" t="s">
        <v>158</v>
      </c>
      <c r="C347" s="111">
        <v>2822</v>
      </c>
      <c r="D347" s="91">
        <f>D201</f>
        <v>0</v>
      </c>
      <c r="E347" s="91">
        <f>E201</f>
        <v>0</v>
      </c>
      <c r="F347" s="91">
        <f t="shared" ref="F347:U347" si="155">F201</f>
        <v>0</v>
      </c>
      <c r="G347" s="91">
        <f t="shared" si="155"/>
        <v>0</v>
      </c>
      <c r="H347" s="91">
        <f t="shared" si="155"/>
        <v>0</v>
      </c>
      <c r="I347" s="91">
        <f t="shared" si="155"/>
        <v>4428.3999999999996</v>
      </c>
      <c r="J347" s="92">
        <f t="shared" si="155"/>
        <v>0</v>
      </c>
      <c r="K347" s="92">
        <f t="shared" si="155"/>
        <v>0</v>
      </c>
      <c r="L347" s="91">
        <f t="shared" si="155"/>
        <v>0</v>
      </c>
      <c r="M347" s="91">
        <f t="shared" si="155"/>
        <v>0</v>
      </c>
      <c r="N347" s="92">
        <f t="shared" si="155"/>
        <v>0</v>
      </c>
      <c r="O347" s="92">
        <f t="shared" si="155"/>
        <v>1592.7</v>
      </c>
      <c r="P347" s="92">
        <f>P201</f>
        <v>0</v>
      </c>
      <c r="Q347" s="92">
        <f>Q201</f>
        <v>0</v>
      </c>
      <c r="R347" s="91">
        <f t="shared" si="155"/>
        <v>0</v>
      </c>
      <c r="S347" s="91">
        <f t="shared" si="155"/>
        <v>1600.6</v>
      </c>
      <c r="T347" s="91">
        <f t="shared" si="155"/>
        <v>0</v>
      </c>
      <c r="U347" s="91">
        <f t="shared" si="155"/>
        <v>1895.3</v>
      </c>
      <c r="V347" s="88"/>
      <c r="W347" s="88"/>
      <c r="X347" s="88"/>
      <c r="Y347" s="88"/>
      <c r="Z347" s="88"/>
      <c r="AA347" s="88"/>
      <c r="AB347" s="88"/>
      <c r="AC347" s="88"/>
      <c r="AD347" s="168"/>
    </row>
    <row r="348" spans="1:30" hidden="1">
      <c r="A348" s="76"/>
      <c r="B348" s="126" t="s">
        <v>132</v>
      </c>
      <c r="C348" s="111">
        <v>2823</v>
      </c>
      <c r="D348" s="107">
        <f>D93+D129+D202</f>
        <v>60</v>
      </c>
      <c r="E348" s="107">
        <f>E93+E129+E202</f>
        <v>2427.6999999999998</v>
      </c>
      <c r="F348" s="107">
        <f t="shared" ref="F348:U348" si="156">F93+F129+F202</f>
        <v>321.5</v>
      </c>
      <c r="G348" s="107">
        <f t="shared" si="156"/>
        <v>0</v>
      </c>
      <c r="H348" s="107">
        <f t="shared" si="156"/>
        <v>60</v>
      </c>
      <c r="I348" s="107">
        <f t="shared" si="156"/>
        <v>0</v>
      </c>
      <c r="J348" s="108">
        <f t="shared" si="156"/>
        <v>1.4</v>
      </c>
      <c r="K348" s="108">
        <f t="shared" si="156"/>
        <v>0</v>
      </c>
      <c r="L348" s="107">
        <f t="shared" si="156"/>
        <v>60</v>
      </c>
      <c r="M348" s="107">
        <f t="shared" si="156"/>
        <v>0</v>
      </c>
      <c r="N348" s="108">
        <f t="shared" si="156"/>
        <v>60</v>
      </c>
      <c r="O348" s="108">
        <f t="shared" si="156"/>
        <v>0</v>
      </c>
      <c r="P348" s="108">
        <f t="shared" si="156"/>
        <v>0</v>
      </c>
      <c r="Q348" s="108">
        <f t="shared" si="156"/>
        <v>0</v>
      </c>
      <c r="R348" s="107">
        <f t="shared" si="156"/>
        <v>60</v>
      </c>
      <c r="S348" s="107">
        <f t="shared" si="156"/>
        <v>0</v>
      </c>
      <c r="T348" s="107">
        <f t="shared" si="156"/>
        <v>60</v>
      </c>
      <c r="U348" s="107">
        <f t="shared" si="156"/>
        <v>0</v>
      </c>
      <c r="V348" s="88"/>
      <c r="W348" s="88"/>
      <c r="X348" s="88"/>
      <c r="Y348" s="88"/>
      <c r="Z348" s="88"/>
      <c r="AA348" s="88"/>
      <c r="AB348" s="88"/>
      <c r="AC348" s="88"/>
      <c r="AD348" s="168"/>
    </row>
    <row r="349" spans="1:30" hidden="1">
      <c r="A349" s="76"/>
      <c r="B349" s="127" t="s">
        <v>133</v>
      </c>
      <c r="C349" s="111">
        <v>2824</v>
      </c>
      <c r="D349" s="107">
        <f>D94+D130+D165+D239+D275+D311</f>
        <v>3000</v>
      </c>
      <c r="E349" s="107">
        <f>E94+E130+E165+E239+E275+E311</f>
        <v>0</v>
      </c>
      <c r="F349" s="107">
        <f t="shared" ref="F349:U349" si="157">F94+F130+F165+F239+F275+F311</f>
        <v>2135.1999999999998</v>
      </c>
      <c r="G349" s="107">
        <f t="shared" si="157"/>
        <v>0</v>
      </c>
      <c r="H349" s="107">
        <f t="shared" si="157"/>
        <v>3000</v>
      </c>
      <c r="I349" s="107">
        <f t="shared" si="157"/>
        <v>0</v>
      </c>
      <c r="J349" s="108">
        <f t="shared" si="157"/>
        <v>1022.1</v>
      </c>
      <c r="K349" s="108">
        <f t="shared" si="157"/>
        <v>0</v>
      </c>
      <c r="L349" s="107">
        <f t="shared" si="157"/>
        <v>3000</v>
      </c>
      <c r="M349" s="107">
        <f t="shared" si="157"/>
        <v>0</v>
      </c>
      <c r="N349" s="108">
        <f t="shared" si="157"/>
        <v>3000</v>
      </c>
      <c r="O349" s="108">
        <f t="shared" si="157"/>
        <v>0</v>
      </c>
      <c r="P349" s="108">
        <f t="shared" si="157"/>
        <v>0</v>
      </c>
      <c r="Q349" s="108">
        <f t="shared" si="157"/>
        <v>0</v>
      </c>
      <c r="R349" s="107">
        <f t="shared" si="157"/>
        <v>3000</v>
      </c>
      <c r="S349" s="107">
        <f t="shared" si="157"/>
        <v>0</v>
      </c>
      <c r="T349" s="107">
        <f t="shared" si="157"/>
        <v>3000</v>
      </c>
      <c r="U349" s="107">
        <f t="shared" si="157"/>
        <v>0</v>
      </c>
      <c r="V349" s="88">
        <f>L349-F349</f>
        <v>864.80000000000018</v>
      </c>
      <c r="W349" s="88">
        <f>+L349/F349*100</f>
        <v>140.50206069689025</v>
      </c>
      <c r="X349" s="88">
        <f>N349-H349</f>
        <v>0</v>
      </c>
      <c r="Y349" s="88">
        <f>+N349/H349*100</f>
        <v>100</v>
      </c>
      <c r="Z349" s="88">
        <f>R349-N349</f>
        <v>0</v>
      </c>
      <c r="AA349" s="88">
        <f>+R349/N349*100</f>
        <v>100</v>
      </c>
      <c r="AB349" s="88">
        <f t="shared" si="141"/>
        <v>0</v>
      </c>
      <c r="AC349" s="88">
        <f t="shared" si="142"/>
        <v>100</v>
      </c>
      <c r="AD349" s="168"/>
    </row>
    <row r="350" spans="1:30" hidden="1">
      <c r="A350" s="76"/>
      <c r="B350" s="128" t="s">
        <v>134</v>
      </c>
      <c r="C350" s="90"/>
      <c r="D350" s="130">
        <f>SUM(D351:D353)</f>
        <v>23277.8</v>
      </c>
      <c r="E350" s="130">
        <f>SUM(E351:E353)</f>
        <v>0</v>
      </c>
      <c r="F350" s="130">
        <f t="shared" ref="F350:U350" si="158">SUM(F351:F353)</f>
        <v>36267.300000000003</v>
      </c>
      <c r="G350" s="130">
        <f t="shared" si="158"/>
        <v>14.7</v>
      </c>
      <c r="H350" s="130">
        <f t="shared" si="158"/>
        <v>9995.9000000000015</v>
      </c>
      <c r="I350" s="130">
        <f t="shared" si="158"/>
        <v>1223.7</v>
      </c>
      <c r="J350" s="129">
        <f t="shared" si="158"/>
        <v>1471.9</v>
      </c>
      <c r="K350" s="129">
        <f t="shared" si="158"/>
        <v>0</v>
      </c>
      <c r="L350" s="130">
        <f t="shared" si="158"/>
        <v>10895.7</v>
      </c>
      <c r="M350" s="130">
        <f t="shared" si="158"/>
        <v>1223.7</v>
      </c>
      <c r="N350" s="129">
        <f t="shared" si="158"/>
        <v>300</v>
      </c>
      <c r="O350" s="129">
        <f t="shared" si="158"/>
        <v>68.8</v>
      </c>
      <c r="P350" s="129">
        <f>SUM(P351:P353)</f>
        <v>0</v>
      </c>
      <c r="Q350" s="129">
        <f>SUM(Q351:Q353)</f>
        <v>0</v>
      </c>
      <c r="R350" s="130">
        <f t="shared" si="158"/>
        <v>0</v>
      </c>
      <c r="S350" s="130">
        <f t="shared" si="158"/>
        <v>60</v>
      </c>
      <c r="T350" s="130">
        <f t="shared" si="158"/>
        <v>60</v>
      </c>
      <c r="U350" s="130">
        <f t="shared" si="158"/>
        <v>100</v>
      </c>
      <c r="V350" s="88">
        <f>L350-F350</f>
        <v>-25371.600000000002</v>
      </c>
      <c r="W350" s="88">
        <f>+L350/F350*100</f>
        <v>30.042765797288467</v>
      </c>
      <c r="X350" s="88">
        <f>N350-H350</f>
        <v>-9695.9000000000015</v>
      </c>
      <c r="Y350" s="88">
        <f>+N350/H350*100</f>
        <v>3.0012305045068475</v>
      </c>
      <c r="Z350" s="88">
        <f>R350-N350</f>
        <v>-300</v>
      </c>
      <c r="AA350" s="88">
        <f>+R350/N350*100</f>
        <v>0</v>
      </c>
      <c r="AB350" s="88">
        <f t="shared" si="141"/>
        <v>60</v>
      </c>
      <c r="AC350" s="88" t="e">
        <f t="shared" si="142"/>
        <v>#DIV/0!</v>
      </c>
      <c r="AD350" s="168"/>
    </row>
    <row r="351" spans="1:30" hidden="1">
      <c r="A351" s="76"/>
      <c r="B351" s="89" t="s">
        <v>135</v>
      </c>
      <c r="C351" s="90">
        <v>3111</v>
      </c>
      <c r="D351" s="91">
        <f t="shared" ref="D351:U353" si="159">SUM(D96,D132,D167,D204)+D241+D277+D313</f>
        <v>959.6</v>
      </c>
      <c r="E351" s="91">
        <f t="shared" si="159"/>
        <v>0</v>
      </c>
      <c r="F351" s="91">
        <f t="shared" si="159"/>
        <v>8696.2999999999993</v>
      </c>
      <c r="G351" s="91">
        <f t="shared" si="159"/>
        <v>0</v>
      </c>
      <c r="H351" s="91">
        <f t="shared" si="159"/>
        <v>6977.6</v>
      </c>
      <c r="I351" s="91">
        <f t="shared" si="159"/>
        <v>0</v>
      </c>
      <c r="J351" s="92">
        <f t="shared" si="159"/>
        <v>0</v>
      </c>
      <c r="K351" s="92">
        <f t="shared" si="159"/>
        <v>0</v>
      </c>
      <c r="L351" s="91">
        <f t="shared" si="159"/>
        <v>6977.6</v>
      </c>
      <c r="M351" s="91">
        <f t="shared" si="159"/>
        <v>0</v>
      </c>
      <c r="N351" s="92">
        <f t="shared" si="159"/>
        <v>0</v>
      </c>
      <c r="O351" s="92">
        <f t="shared" si="159"/>
        <v>0</v>
      </c>
      <c r="P351" s="92">
        <f t="shared" si="159"/>
        <v>0</v>
      </c>
      <c r="Q351" s="92">
        <f t="shared" si="159"/>
        <v>0</v>
      </c>
      <c r="R351" s="91">
        <f t="shared" si="159"/>
        <v>0</v>
      </c>
      <c r="S351" s="91">
        <f t="shared" si="159"/>
        <v>0</v>
      </c>
      <c r="T351" s="91">
        <f t="shared" si="159"/>
        <v>0</v>
      </c>
      <c r="U351" s="91">
        <f t="shared" si="159"/>
        <v>0</v>
      </c>
      <c r="V351" s="88">
        <f>L351-F351</f>
        <v>-1718.6999999999989</v>
      </c>
      <c r="W351" s="88">
        <f>+L351/F351*100</f>
        <v>80.236422386532212</v>
      </c>
      <c r="X351" s="88">
        <f>N351-H351</f>
        <v>-6977.6</v>
      </c>
      <c r="Y351" s="88">
        <f>+N351/H351*100</f>
        <v>0</v>
      </c>
      <c r="Z351" s="88">
        <f>R351-N351</f>
        <v>0</v>
      </c>
      <c r="AA351" s="88" t="e">
        <f>+R351/N351*100</f>
        <v>#DIV/0!</v>
      </c>
      <c r="AB351" s="88">
        <f t="shared" si="141"/>
        <v>0</v>
      </c>
      <c r="AC351" s="88" t="e">
        <f t="shared" si="142"/>
        <v>#DIV/0!</v>
      </c>
      <c r="AD351" s="168"/>
    </row>
    <row r="352" spans="1:30" hidden="1">
      <c r="A352" s="76"/>
      <c r="B352" s="89" t="s">
        <v>136</v>
      </c>
      <c r="C352" s="90">
        <v>3112</v>
      </c>
      <c r="D352" s="91">
        <f t="shared" si="159"/>
        <v>22318.2</v>
      </c>
      <c r="E352" s="91">
        <f t="shared" si="159"/>
        <v>0</v>
      </c>
      <c r="F352" s="91">
        <f t="shared" si="159"/>
        <v>27571</v>
      </c>
      <c r="G352" s="91">
        <f t="shared" si="159"/>
        <v>14.7</v>
      </c>
      <c r="H352" s="91">
        <f t="shared" si="159"/>
        <v>3018.3</v>
      </c>
      <c r="I352" s="91">
        <f t="shared" si="159"/>
        <v>1223.7</v>
      </c>
      <c r="J352" s="92">
        <f t="shared" si="159"/>
        <v>1471.9</v>
      </c>
      <c r="K352" s="92">
        <f t="shared" si="159"/>
        <v>0</v>
      </c>
      <c r="L352" s="91">
        <f t="shared" si="159"/>
        <v>3918.1</v>
      </c>
      <c r="M352" s="91">
        <f t="shared" si="159"/>
        <v>1223.7</v>
      </c>
      <c r="N352" s="92">
        <f t="shared" si="159"/>
        <v>300</v>
      </c>
      <c r="O352" s="92">
        <f t="shared" si="159"/>
        <v>68.8</v>
      </c>
      <c r="P352" s="92">
        <f t="shared" si="159"/>
        <v>0</v>
      </c>
      <c r="Q352" s="92">
        <f t="shared" si="159"/>
        <v>0</v>
      </c>
      <c r="R352" s="91">
        <f t="shared" si="159"/>
        <v>0</v>
      </c>
      <c r="S352" s="91">
        <f t="shared" si="159"/>
        <v>60</v>
      </c>
      <c r="T352" s="91">
        <f t="shared" si="159"/>
        <v>60</v>
      </c>
      <c r="U352" s="91">
        <f t="shared" si="159"/>
        <v>100</v>
      </c>
      <c r="V352" s="88">
        <f>L352-F352</f>
        <v>-23652.9</v>
      </c>
      <c r="W352" s="88">
        <f>+L352/F352*100</f>
        <v>14.210946284139132</v>
      </c>
      <c r="X352" s="88">
        <f>N352-H352</f>
        <v>-2718.3</v>
      </c>
      <c r="Y352" s="88">
        <f>+N352/H352*100</f>
        <v>9.9393698439518925</v>
      </c>
      <c r="Z352" s="88">
        <f>R352-N352</f>
        <v>-300</v>
      </c>
      <c r="AA352" s="88">
        <f>+R352/N352*100</f>
        <v>0</v>
      </c>
      <c r="AB352" s="88">
        <f t="shared" si="141"/>
        <v>60</v>
      </c>
      <c r="AC352" s="88" t="e">
        <f t="shared" si="142"/>
        <v>#DIV/0!</v>
      </c>
      <c r="AD352" s="168"/>
    </row>
    <row r="353" spans="1:30" hidden="1">
      <c r="A353" s="76"/>
      <c r="B353" s="89" t="s">
        <v>151</v>
      </c>
      <c r="C353" s="90">
        <v>3113</v>
      </c>
      <c r="D353" s="91">
        <f t="shared" si="159"/>
        <v>0</v>
      </c>
      <c r="E353" s="91">
        <f t="shared" si="159"/>
        <v>0</v>
      </c>
      <c r="F353" s="91">
        <f t="shared" si="159"/>
        <v>0</v>
      </c>
      <c r="G353" s="91">
        <f t="shared" si="159"/>
        <v>0</v>
      </c>
      <c r="H353" s="91">
        <f t="shared" si="159"/>
        <v>0</v>
      </c>
      <c r="I353" s="91">
        <f t="shared" si="159"/>
        <v>0</v>
      </c>
      <c r="J353" s="92">
        <f t="shared" si="159"/>
        <v>0</v>
      </c>
      <c r="K353" s="92">
        <f t="shared" si="159"/>
        <v>0</v>
      </c>
      <c r="L353" s="91">
        <f t="shared" si="159"/>
        <v>0</v>
      </c>
      <c r="M353" s="91">
        <f t="shared" si="159"/>
        <v>0</v>
      </c>
      <c r="N353" s="92">
        <f t="shared" si="159"/>
        <v>0</v>
      </c>
      <c r="O353" s="92">
        <f t="shared" si="159"/>
        <v>0</v>
      </c>
      <c r="P353" s="92">
        <f t="shared" si="159"/>
        <v>0</v>
      </c>
      <c r="Q353" s="92">
        <f t="shared" si="159"/>
        <v>0</v>
      </c>
      <c r="R353" s="91">
        <f t="shared" si="159"/>
        <v>0</v>
      </c>
      <c r="S353" s="91">
        <f t="shared" si="159"/>
        <v>0</v>
      </c>
      <c r="T353" s="91">
        <f t="shared" si="159"/>
        <v>0</v>
      </c>
      <c r="U353" s="91">
        <f t="shared" si="159"/>
        <v>0</v>
      </c>
      <c r="V353" s="88">
        <f>L353-F353</f>
        <v>0</v>
      </c>
      <c r="W353" s="88" t="e">
        <f>+L353/F353*100</f>
        <v>#DIV/0!</v>
      </c>
      <c r="X353" s="88">
        <f>N353-H353</f>
        <v>0</v>
      </c>
      <c r="Y353" s="88" t="e">
        <f>+N353/H353*100</f>
        <v>#DIV/0!</v>
      </c>
      <c r="Z353" s="88">
        <f>R353-N353</f>
        <v>0</v>
      </c>
      <c r="AA353" s="88" t="e">
        <f>+R353/N353*100</f>
        <v>#DIV/0!</v>
      </c>
      <c r="AB353" s="88">
        <f t="shared" si="141"/>
        <v>0</v>
      </c>
      <c r="AC353" s="88" t="e">
        <f t="shared" si="142"/>
        <v>#DIV/0!</v>
      </c>
      <c r="AD353" s="168"/>
    </row>
    <row r="354" spans="1:30" hidden="1">
      <c r="A354" s="76"/>
      <c r="B354" s="169"/>
      <c r="C354" s="170"/>
      <c r="D354" s="140"/>
      <c r="E354" s="140"/>
      <c r="F354" s="140"/>
      <c r="G354" s="140"/>
      <c r="H354" s="140"/>
      <c r="I354" s="140"/>
      <c r="J354" s="141"/>
      <c r="K354" s="141"/>
      <c r="L354" s="140"/>
      <c r="M354" s="140"/>
      <c r="N354" s="141"/>
      <c r="O354" s="141"/>
      <c r="P354" s="141"/>
      <c r="Q354" s="141"/>
      <c r="R354" s="140"/>
      <c r="S354" s="140"/>
      <c r="T354" s="140"/>
      <c r="U354" s="140"/>
      <c r="V354" s="140"/>
      <c r="W354" s="140"/>
      <c r="X354" s="140"/>
      <c r="Y354" s="140"/>
      <c r="Z354" s="140"/>
      <c r="AA354" s="140"/>
      <c r="AB354" s="140"/>
      <c r="AC354" s="140"/>
      <c r="AD354" s="168"/>
    </row>
    <row r="355" spans="1:30" hidden="1">
      <c r="A355" s="76">
        <v>7</v>
      </c>
      <c r="B355" s="138" t="s">
        <v>162</v>
      </c>
      <c r="C355" s="171">
        <v>702</v>
      </c>
      <c r="D355" s="141"/>
      <c r="E355" s="140"/>
      <c r="F355" s="140"/>
      <c r="G355" s="140"/>
      <c r="H355" s="140"/>
      <c r="I355" s="140"/>
      <c r="J355" s="141"/>
      <c r="K355" s="141"/>
      <c r="L355" s="140"/>
      <c r="M355" s="140"/>
      <c r="N355" s="141"/>
      <c r="O355" s="141"/>
      <c r="P355" s="141"/>
      <c r="Q355" s="141"/>
      <c r="R355" s="140"/>
      <c r="S355" s="140"/>
      <c r="T355" s="140"/>
      <c r="U355" s="140"/>
      <c r="V355" s="140"/>
      <c r="W355" s="140"/>
      <c r="X355" s="140"/>
      <c r="Y355" s="140"/>
      <c r="Z355" s="140"/>
      <c r="AA355" s="140"/>
      <c r="AB355" s="140"/>
      <c r="AC355" s="140"/>
      <c r="AD355" s="168"/>
    </row>
    <row r="356" spans="1:30" hidden="1">
      <c r="A356" s="76"/>
      <c r="B356" s="142" t="s">
        <v>142</v>
      </c>
      <c r="C356" s="143"/>
      <c r="D356" s="85">
        <f>SUM(D357:D363,D368:D384)-D374</f>
        <v>2900.8</v>
      </c>
      <c r="E356" s="86">
        <f>SUM(E357:E363,E368:E384)-E374</f>
        <v>0</v>
      </c>
      <c r="F356" s="86">
        <f>SUM(F357:F363,F368:F384)-F374</f>
        <v>3305.9949999999994</v>
      </c>
      <c r="G356" s="86">
        <f t="shared" ref="G356:U356" si="160">SUM(G357:G363,G368:G384)-G374</f>
        <v>0</v>
      </c>
      <c r="H356" s="86">
        <f t="shared" si="160"/>
        <v>4138.9000000000005</v>
      </c>
      <c r="I356" s="86">
        <f t="shared" si="160"/>
        <v>0</v>
      </c>
      <c r="J356" s="85">
        <f t="shared" si="160"/>
        <v>1145.7000000000003</v>
      </c>
      <c r="K356" s="85">
        <f t="shared" si="160"/>
        <v>0</v>
      </c>
      <c r="L356" s="86">
        <f>SUM(L357:L363,L368:L384)-L374</f>
        <v>4138.9000000000005</v>
      </c>
      <c r="M356" s="86">
        <f t="shared" si="160"/>
        <v>0</v>
      </c>
      <c r="N356" s="85">
        <f t="shared" si="160"/>
        <v>4422.6000000000004</v>
      </c>
      <c r="O356" s="85">
        <f t="shared" si="160"/>
        <v>0</v>
      </c>
      <c r="P356" s="85">
        <f>SUM(P357:P363,P368:P384)-P374</f>
        <v>0</v>
      </c>
      <c r="Q356" s="85">
        <f>SUM(Q357:Q363,Q368:Q384)-Q374</f>
        <v>0</v>
      </c>
      <c r="R356" s="86">
        <f t="shared" si="160"/>
        <v>4320.6000000000004</v>
      </c>
      <c r="S356" s="86">
        <f t="shared" si="160"/>
        <v>0</v>
      </c>
      <c r="T356" s="86">
        <f t="shared" si="160"/>
        <v>4714.2000000000007</v>
      </c>
      <c r="U356" s="86">
        <f t="shared" si="160"/>
        <v>0</v>
      </c>
      <c r="V356" s="87">
        <f t="shared" ref="V356:V373" si="161">L356-F356</f>
        <v>832.90500000000111</v>
      </c>
      <c r="W356" s="87">
        <f t="shared" ref="W356:W373" si="162">+L356/F356*100</f>
        <v>125.19377676009798</v>
      </c>
      <c r="X356" s="87">
        <f t="shared" ref="X356:X373" si="163">N356-H356</f>
        <v>283.69999999999982</v>
      </c>
      <c r="Y356" s="87">
        <f t="shared" ref="Y356:Y373" si="164">+N356/H356*100</f>
        <v>106.85447824301141</v>
      </c>
      <c r="Z356" s="87">
        <f t="shared" ref="Z356:Z373" si="165">R356-N356</f>
        <v>-102</v>
      </c>
      <c r="AA356" s="87">
        <f t="shared" ref="AA356:AA373" si="166">+R356/N356*100</f>
        <v>97.693664360331027</v>
      </c>
      <c r="AB356" s="87">
        <f>T356-R356</f>
        <v>393.60000000000036</v>
      </c>
      <c r="AC356" s="87">
        <f>+T356/R356*100</f>
        <v>109.10984585474242</v>
      </c>
      <c r="AD356" s="168"/>
    </row>
    <row r="357" spans="1:30" hidden="1">
      <c r="A357" s="76"/>
      <c r="B357" s="89" t="s">
        <v>102</v>
      </c>
      <c r="C357" s="90">
        <v>2111</v>
      </c>
      <c r="D357" s="145">
        <v>1934.8</v>
      </c>
      <c r="E357" s="145"/>
      <c r="F357" s="145">
        <v>2222.1</v>
      </c>
      <c r="G357" s="91"/>
      <c r="H357" s="91">
        <v>2905.8</v>
      </c>
      <c r="I357" s="91"/>
      <c r="J357" s="92">
        <v>941.4</v>
      </c>
      <c r="K357" s="92"/>
      <c r="L357" s="91">
        <v>2905.8</v>
      </c>
      <c r="M357" s="91"/>
      <c r="N357" s="92">
        <v>2905.8</v>
      </c>
      <c r="O357" s="92"/>
      <c r="P357" s="92"/>
      <c r="Q357" s="92"/>
      <c r="R357" s="92">
        <v>2905.8</v>
      </c>
      <c r="S357" s="91"/>
      <c r="T357" s="92">
        <v>2905.8</v>
      </c>
      <c r="U357" s="91"/>
      <c r="V357" s="88">
        <f t="shared" si="161"/>
        <v>683.70000000000027</v>
      </c>
      <c r="W357" s="88">
        <f t="shared" si="162"/>
        <v>130.76819225057378</v>
      </c>
      <c r="X357" s="88">
        <f t="shared" si="163"/>
        <v>0</v>
      </c>
      <c r="Y357" s="88">
        <f t="shared" si="164"/>
        <v>100</v>
      </c>
      <c r="Z357" s="88">
        <f t="shared" si="165"/>
        <v>0</v>
      </c>
      <c r="AA357" s="88">
        <f t="shared" si="166"/>
        <v>100</v>
      </c>
      <c r="AB357" s="88">
        <f t="shared" ref="AB357:AB388" si="167">T357-R357</f>
        <v>0</v>
      </c>
      <c r="AC357" s="88">
        <f t="shared" ref="AC357:AC388" si="168">+T357/R357*100</f>
        <v>100</v>
      </c>
      <c r="AD357" s="168"/>
    </row>
    <row r="358" spans="1:30" hidden="1">
      <c r="A358" s="76"/>
      <c r="B358" s="89" t="s">
        <v>143</v>
      </c>
      <c r="C358" s="90">
        <v>2121</v>
      </c>
      <c r="D358" s="145">
        <v>286.10000000000002</v>
      </c>
      <c r="E358" s="145"/>
      <c r="F358" s="145">
        <v>342.7</v>
      </c>
      <c r="G358" s="91"/>
      <c r="H358" s="146">
        <v>434.4</v>
      </c>
      <c r="I358" s="91"/>
      <c r="J358" s="92">
        <v>115.1</v>
      </c>
      <c r="K358" s="92"/>
      <c r="L358" s="146">
        <v>434.4</v>
      </c>
      <c r="M358" s="91"/>
      <c r="N358" s="92">
        <v>434.4</v>
      </c>
      <c r="O358" s="92"/>
      <c r="P358" s="92"/>
      <c r="Q358" s="92"/>
      <c r="R358" s="92">
        <v>434.4</v>
      </c>
      <c r="S358" s="91"/>
      <c r="T358" s="92">
        <v>434.4</v>
      </c>
      <c r="U358" s="91"/>
      <c r="V358" s="88">
        <f t="shared" si="161"/>
        <v>91.699999999999989</v>
      </c>
      <c r="W358" s="88">
        <f t="shared" si="162"/>
        <v>126.75809746133643</v>
      </c>
      <c r="X358" s="88">
        <f t="shared" si="163"/>
        <v>0</v>
      </c>
      <c r="Y358" s="88">
        <f t="shared" si="164"/>
        <v>100</v>
      </c>
      <c r="Z358" s="88">
        <f t="shared" si="165"/>
        <v>0</v>
      </c>
      <c r="AA358" s="88">
        <f t="shared" si="166"/>
        <v>100</v>
      </c>
      <c r="AB358" s="88">
        <f t="shared" si="167"/>
        <v>0</v>
      </c>
      <c r="AC358" s="88">
        <f t="shared" si="168"/>
        <v>100</v>
      </c>
      <c r="AD358" s="168"/>
    </row>
    <row r="359" spans="1:30" hidden="1">
      <c r="A359" s="76"/>
      <c r="B359" s="147" t="s">
        <v>104</v>
      </c>
      <c r="C359" s="90">
        <v>2211</v>
      </c>
      <c r="D359" s="145"/>
      <c r="E359" s="145"/>
      <c r="F359" s="145"/>
      <c r="G359" s="91"/>
      <c r="H359" s="146"/>
      <c r="I359" s="91"/>
      <c r="J359" s="92"/>
      <c r="K359" s="92"/>
      <c r="L359" s="146"/>
      <c r="M359" s="91"/>
      <c r="N359" s="92"/>
      <c r="O359" s="92"/>
      <c r="P359" s="92"/>
      <c r="Q359" s="92"/>
      <c r="R359" s="91"/>
      <c r="S359" s="91"/>
      <c r="T359" s="91"/>
      <c r="U359" s="91"/>
      <c r="V359" s="88">
        <f t="shared" si="161"/>
        <v>0</v>
      </c>
      <c r="W359" s="88" t="e">
        <f t="shared" si="162"/>
        <v>#DIV/0!</v>
      </c>
      <c r="X359" s="88">
        <f t="shared" si="163"/>
        <v>0</v>
      </c>
      <c r="Y359" s="88" t="e">
        <f t="shared" si="164"/>
        <v>#DIV/0!</v>
      </c>
      <c r="Z359" s="88">
        <f t="shared" si="165"/>
        <v>0</v>
      </c>
      <c r="AA359" s="88" t="e">
        <f t="shared" si="166"/>
        <v>#DIV/0!</v>
      </c>
      <c r="AB359" s="88">
        <f t="shared" si="167"/>
        <v>0</v>
      </c>
      <c r="AC359" s="88" t="e">
        <f t="shared" si="168"/>
        <v>#DIV/0!</v>
      </c>
      <c r="AD359" s="168"/>
    </row>
    <row r="360" spans="1:30" hidden="1">
      <c r="A360" s="76"/>
      <c r="B360" s="95" t="s">
        <v>105</v>
      </c>
      <c r="C360" s="96">
        <v>2212</v>
      </c>
      <c r="D360" s="145">
        <v>78.599999999999994</v>
      </c>
      <c r="E360" s="145"/>
      <c r="F360" s="145">
        <v>49.8</v>
      </c>
      <c r="G360" s="91"/>
      <c r="H360" s="146">
        <v>80</v>
      </c>
      <c r="I360" s="91"/>
      <c r="J360" s="92">
        <v>18.5</v>
      </c>
      <c r="K360" s="92"/>
      <c r="L360" s="146">
        <v>80</v>
      </c>
      <c r="M360" s="91"/>
      <c r="N360" s="92">
        <v>80</v>
      </c>
      <c r="O360" s="92"/>
      <c r="P360" s="92"/>
      <c r="Q360" s="92"/>
      <c r="R360" s="91">
        <v>80</v>
      </c>
      <c r="S360" s="91"/>
      <c r="T360" s="91">
        <v>80</v>
      </c>
      <c r="U360" s="91"/>
      <c r="V360" s="88">
        <f t="shared" si="161"/>
        <v>30.200000000000003</v>
      </c>
      <c r="W360" s="88">
        <f t="shared" si="162"/>
        <v>160.64257028112451</v>
      </c>
      <c r="X360" s="88">
        <f t="shared" si="163"/>
        <v>0</v>
      </c>
      <c r="Y360" s="88">
        <f t="shared" si="164"/>
        <v>100</v>
      </c>
      <c r="Z360" s="88">
        <f t="shared" si="165"/>
        <v>0</v>
      </c>
      <c r="AA360" s="88">
        <f t="shared" si="166"/>
        <v>100</v>
      </c>
      <c r="AB360" s="88">
        <f t="shared" si="167"/>
        <v>0</v>
      </c>
      <c r="AC360" s="88">
        <f t="shared" si="168"/>
        <v>100</v>
      </c>
      <c r="AD360" s="168"/>
    </row>
    <row r="361" spans="1:30" hidden="1">
      <c r="A361" s="76"/>
      <c r="B361" s="97" t="s">
        <v>106</v>
      </c>
      <c r="C361" s="96">
        <v>2213</v>
      </c>
      <c r="D361" s="145"/>
      <c r="E361" s="145"/>
      <c r="F361" s="145"/>
      <c r="G361" s="91"/>
      <c r="H361" s="146"/>
      <c r="I361" s="91"/>
      <c r="J361" s="92"/>
      <c r="K361" s="92"/>
      <c r="L361" s="146"/>
      <c r="M361" s="91"/>
      <c r="N361" s="92"/>
      <c r="O361" s="92"/>
      <c r="P361" s="92"/>
      <c r="Q361" s="92"/>
      <c r="R361" s="91"/>
      <c r="S361" s="91"/>
      <c r="T361" s="91"/>
      <c r="U361" s="91"/>
      <c r="V361" s="88">
        <f t="shared" si="161"/>
        <v>0</v>
      </c>
      <c r="W361" s="88" t="e">
        <f t="shared" si="162"/>
        <v>#DIV/0!</v>
      </c>
      <c r="X361" s="88">
        <f t="shared" si="163"/>
        <v>0</v>
      </c>
      <c r="Y361" s="88" t="e">
        <f t="shared" si="164"/>
        <v>#DIV/0!</v>
      </c>
      <c r="Z361" s="88">
        <f t="shared" si="165"/>
        <v>0</v>
      </c>
      <c r="AA361" s="88" t="e">
        <f t="shared" si="166"/>
        <v>#DIV/0!</v>
      </c>
      <c r="AB361" s="88">
        <f t="shared" si="167"/>
        <v>0</v>
      </c>
      <c r="AC361" s="88" t="e">
        <f t="shared" si="168"/>
        <v>#DIV/0!</v>
      </c>
      <c r="AD361" s="168"/>
    </row>
    <row r="362" spans="1:30" hidden="1">
      <c r="A362" s="76"/>
      <c r="B362" s="97" t="s">
        <v>107</v>
      </c>
      <c r="C362" s="96">
        <v>2214</v>
      </c>
      <c r="D362" s="145">
        <v>110</v>
      </c>
      <c r="E362" s="145"/>
      <c r="F362" s="145">
        <v>108.61499999999999</v>
      </c>
      <c r="G362" s="91"/>
      <c r="H362" s="146">
        <v>110</v>
      </c>
      <c r="I362" s="91"/>
      <c r="J362" s="92">
        <v>0</v>
      </c>
      <c r="K362" s="92"/>
      <c r="L362" s="146">
        <v>110</v>
      </c>
      <c r="M362" s="91"/>
      <c r="N362" s="92">
        <v>150</v>
      </c>
      <c r="O362" s="92"/>
      <c r="P362" s="92"/>
      <c r="Q362" s="92"/>
      <c r="R362" s="91">
        <v>150</v>
      </c>
      <c r="S362" s="91"/>
      <c r="T362" s="91">
        <v>150</v>
      </c>
      <c r="U362" s="91"/>
      <c r="V362" s="88">
        <f t="shared" si="161"/>
        <v>1.3850000000000051</v>
      </c>
      <c r="W362" s="88">
        <f t="shared" si="162"/>
        <v>101.27514615844957</v>
      </c>
      <c r="X362" s="88">
        <f t="shared" si="163"/>
        <v>40</v>
      </c>
      <c r="Y362" s="88">
        <f t="shared" si="164"/>
        <v>136.36363636363635</v>
      </c>
      <c r="Z362" s="88">
        <f t="shared" si="165"/>
        <v>0</v>
      </c>
      <c r="AA362" s="88">
        <f t="shared" si="166"/>
        <v>100</v>
      </c>
      <c r="AB362" s="88">
        <f t="shared" si="167"/>
        <v>0</v>
      </c>
      <c r="AC362" s="88">
        <f t="shared" si="168"/>
        <v>100</v>
      </c>
      <c r="AD362" s="168"/>
    </row>
    <row r="363" spans="1:30" hidden="1">
      <c r="A363" s="76"/>
      <c r="B363" s="149" t="s">
        <v>108</v>
      </c>
      <c r="C363" s="99">
        <v>2215</v>
      </c>
      <c r="D363" s="172">
        <f>D364+D365+D366+D367</f>
        <v>77.3</v>
      </c>
      <c r="E363" s="172">
        <f>E364+E365+E366+E367</f>
        <v>0</v>
      </c>
      <c r="F363" s="173">
        <f>F364+F365+F366+F367</f>
        <v>66.400000000000006</v>
      </c>
      <c r="G363" s="102">
        <f t="shared" ref="G363:U363" si="169">G364+G365+G366+G367</f>
        <v>0</v>
      </c>
      <c r="H363" s="102">
        <f t="shared" si="169"/>
        <v>114</v>
      </c>
      <c r="I363" s="102">
        <f t="shared" si="169"/>
        <v>0</v>
      </c>
      <c r="J363" s="100">
        <f t="shared" si="169"/>
        <v>3.4</v>
      </c>
      <c r="K363" s="100">
        <f t="shared" si="169"/>
        <v>0</v>
      </c>
      <c r="L363" s="102">
        <f>L364+L365+L366+L367</f>
        <v>114</v>
      </c>
      <c r="M363" s="102">
        <f t="shared" si="169"/>
        <v>0</v>
      </c>
      <c r="N363" s="100">
        <f t="shared" si="169"/>
        <v>168</v>
      </c>
      <c r="O363" s="100">
        <f t="shared" si="169"/>
        <v>0</v>
      </c>
      <c r="P363" s="100">
        <f>P364+P365+P366+P367</f>
        <v>0</v>
      </c>
      <c r="Q363" s="100">
        <f>Q364+Q365+Q366+Q367</f>
        <v>0</v>
      </c>
      <c r="R363" s="102">
        <f t="shared" si="169"/>
        <v>166</v>
      </c>
      <c r="S363" s="102">
        <f t="shared" si="169"/>
        <v>0</v>
      </c>
      <c r="T363" s="102">
        <f t="shared" si="169"/>
        <v>224</v>
      </c>
      <c r="U363" s="102">
        <f t="shared" si="169"/>
        <v>0</v>
      </c>
      <c r="V363" s="88">
        <f t="shared" si="161"/>
        <v>47.599999999999994</v>
      </c>
      <c r="W363" s="88">
        <f t="shared" si="162"/>
        <v>171.68674698795178</v>
      </c>
      <c r="X363" s="88">
        <f t="shared" si="163"/>
        <v>54</v>
      </c>
      <c r="Y363" s="88">
        <f t="shared" si="164"/>
        <v>147.36842105263156</v>
      </c>
      <c r="Z363" s="88">
        <f t="shared" si="165"/>
        <v>-2</v>
      </c>
      <c r="AA363" s="88">
        <f t="shared" si="166"/>
        <v>98.80952380952381</v>
      </c>
      <c r="AB363" s="88">
        <f t="shared" si="167"/>
        <v>58</v>
      </c>
      <c r="AC363" s="88">
        <f t="shared" si="168"/>
        <v>134.93975903614458</v>
      </c>
      <c r="AD363" s="168"/>
    </row>
    <row r="364" spans="1:30" hidden="1">
      <c r="A364" s="76"/>
      <c r="B364" s="103" t="s">
        <v>144</v>
      </c>
      <c r="C364" s="96">
        <v>22151</v>
      </c>
      <c r="D364" s="156">
        <v>36.299999999999997</v>
      </c>
      <c r="E364" s="156"/>
      <c r="F364" s="174">
        <v>26.1</v>
      </c>
      <c r="G364" s="91"/>
      <c r="H364" s="91">
        <v>60</v>
      </c>
      <c r="I364" s="91"/>
      <c r="J364" s="92"/>
      <c r="K364" s="92"/>
      <c r="L364" s="91">
        <v>60</v>
      </c>
      <c r="M364" s="91"/>
      <c r="N364" s="92">
        <v>86.5</v>
      </c>
      <c r="O364" s="92"/>
      <c r="P364" s="92"/>
      <c r="Q364" s="92"/>
      <c r="R364" s="91">
        <v>90</v>
      </c>
      <c r="S364" s="91"/>
      <c r="T364" s="91">
        <v>100</v>
      </c>
      <c r="U364" s="91"/>
      <c r="V364" s="88">
        <f t="shared" si="161"/>
        <v>33.9</v>
      </c>
      <c r="W364" s="88">
        <f t="shared" si="162"/>
        <v>229.88505747126436</v>
      </c>
      <c r="X364" s="88">
        <f t="shared" si="163"/>
        <v>26.5</v>
      </c>
      <c r="Y364" s="88">
        <f t="shared" si="164"/>
        <v>144.16666666666666</v>
      </c>
      <c r="Z364" s="88">
        <f t="shared" si="165"/>
        <v>3.5</v>
      </c>
      <c r="AA364" s="88">
        <f t="shared" si="166"/>
        <v>104.04624277456647</v>
      </c>
      <c r="AB364" s="88">
        <f t="shared" si="167"/>
        <v>10</v>
      </c>
      <c r="AC364" s="88">
        <f t="shared" si="168"/>
        <v>111.11111111111111</v>
      </c>
      <c r="AD364" s="168"/>
    </row>
    <row r="365" spans="1:30" hidden="1">
      <c r="A365" s="76"/>
      <c r="B365" s="103" t="s">
        <v>145</v>
      </c>
      <c r="C365" s="96">
        <v>22152</v>
      </c>
      <c r="D365" s="156">
        <v>12</v>
      </c>
      <c r="E365" s="156"/>
      <c r="F365" s="174">
        <v>11.3</v>
      </c>
      <c r="G365" s="91"/>
      <c r="H365" s="146">
        <v>14</v>
      </c>
      <c r="I365" s="91"/>
      <c r="J365" s="92">
        <v>3.4</v>
      </c>
      <c r="K365" s="92"/>
      <c r="L365" s="146">
        <v>14</v>
      </c>
      <c r="M365" s="91"/>
      <c r="N365" s="92">
        <v>16</v>
      </c>
      <c r="O365" s="92"/>
      <c r="P365" s="92"/>
      <c r="Q365" s="92"/>
      <c r="R365" s="91">
        <v>16</v>
      </c>
      <c r="S365" s="91"/>
      <c r="T365" s="91">
        <v>18</v>
      </c>
      <c r="U365" s="91"/>
      <c r="V365" s="88">
        <f t="shared" si="161"/>
        <v>2.6999999999999993</v>
      </c>
      <c r="W365" s="88">
        <f t="shared" si="162"/>
        <v>123.8938053097345</v>
      </c>
      <c r="X365" s="88">
        <f t="shared" si="163"/>
        <v>2</v>
      </c>
      <c r="Y365" s="88">
        <f t="shared" si="164"/>
        <v>114.28571428571428</v>
      </c>
      <c r="Z365" s="88">
        <f t="shared" si="165"/>
        <v>0</v>
      </c>
      <c r="AA365" s="88">
        <f t="shared" si="166"/>
        <v>100</v>
      </c>
      <c r="AB365" s="88">
        <f t="shared" si="167"/>
        <v>2</v>
      </c>
      <c r="AC365" s="88">
        <f t="shared" si="168"/>
        <v>112.5</v>
      </c>
      <c r="AD365" s="168"/>
    </row>
    <row r="366" spans="1:30" hidden="1">
      <c r="A366" s="76"/>
      <c r="B366" s="103" t="s">
        <v>111</v>
      </c>
      <c r="C366" s="96">
        <v>22153</v>
      </c>
      <c r="D366" s="156"/>
      <c r="E366" s="156"/>
      <c r="F366" s="174"/>
      <c r="G366" s="91"/>
      <c r="H366" s="146"/>
      <c r="I366" s="91"/>
      <c r="J366" s="92"/>
      <c r="K366" s="92"/>
      <c r="L366" s="146"/>
      <c r="M366" s="91"/>
      <c r="N366" s="92">
        <v>5.5</v>
      </c>
      <c r="O366" s="92"/>
      <c r="P366" s="92"/>
      <c r="Q366" s="92"/>
      <c r="R366" s="91"/>
      <c r="S366" s="91"/>
      <c r="T366" s="91">
        <v>6</v>
      </c>
      <c r="U366" s="91"/>
      <c r="V366" s="88">
        <f t="shared" si="161"/>
        <v>0</v>
      </c>
      <c r="W366" s="88" t="e">
        <f t="shared" si="162"/>
        <v>#DIV/0!</v>
      </c>
      <c r="X366" s="88">
        <f t="shared" si="163"/>
        <v>5.5</v>
      </c>
      <c r="Y366" s="88" t="e">
        <f t="shared" si="164"/>
        <v>#DIV/0!</v>
      </c>
      <c r="Z366" s="88">
        <f t="shared" si="165"/>
        <v>-5.5</v>
      </c>
      <c r="AA366" s="88">
        <f t="shared" si="166"/>
        <v>0</v>
      </c>
      <c r="AB366" s="88">
        <f t="shared" si="167"/>
        <v>6</v>
      </c>
      <c r="AC366" s="88" t="e">
        <f t="shared" si="168"/>
        <v>#DIV/0!</v>
      </c>
      <c r="AD366" s="168"/>
    </row>
    <row r="367" spans="1:30" hidden="1">
      <c r="A367" s="76"/>
      <c r="B367" s="103" t="s">
        <v>146</v>
      </c>
      <c r="C367" s="96">
        <v>22154</v>
      </c>
      <c r="D367" s="145">
        <v>29</v>
      </c>
      <c r="E367" s="145"/>
      <c r="F367" s="156">
        <v>29</v>
      </c>
      <c r="G367" s="91"/>
      <c r="H367" s="146">
        <v>40</v>
      </c>
      <c r="I367" s="91"/>
      <c r="J367" s="92"/>
      <c r="K367" s="92"/>
      <c r="L367" s="146">
        <v>40</v>
      </c>
      <c r="M367" s="91"/>
      <c r="N367" s="92">
        <v>60</v>
      </c>
      <c r="O367" s="92"/>
      <c r="P367" s="92"/>
      <c r="Q367" s="92"/>
      <c r="R367" s="91">
        <v>60</v>
      </c>
      <c r="S367" s="91"/>
      <c r="T367" s="91">
        <v>100</v>
      </c>
      <c r="U367" s="91"/>
      <c r="V367" s="88">
        <f t="shared" si="161"/>
        <v>11</v>
      </c>
      <c r="W367" s="88">
        <f t="shared" si="162"/>
        <v>137.93103448275863</v>
      </c>
      <c r="X367" s="88">
        <f t="shared" si="163"/>
        <v>20</v>
      </c>
      <c r="Y367" s="88">
        <f t="shared" si="164"/>
        <v>150</v>
      </c>
      <c r="Z367" s="88">
        <f t="shared" si="165"/>
        <v>0</v>
      </c>
      <c r="AA367" s="88">
        <f t="shared" si="166"/>
        <v>100</v>
      </c>
      <c r="AB367" s="88">
        <f t="shared" si="167"/>
        <v>40</v>
      </c>
      <c r="AC367" s="88">
        <f t="shared" si="168"/>
        <v>166.66666666666669</v>
      </c>
      <c r="AD367" s="168"/>
    </row>
    <row r="368" spans="1:30" hidden="1">
      <c r="A368" s="76"/>
      <c r="B368" s="105" t="s">
        <v>113</v>
      </c>
      <c r="C368" s="106">
        <v>2217</v>
      </c>
      <c r="D368" s="145"/>
      <c r="E368" s="145"/>
      <c r="F368" s="145"/>
      <c r="G368" s="91"/>
      <c r="H368" s="91"/>
      <c r="I368" s="91"/>
      <c r="J368" s="92"/>
      <c r="K368" s="92"/>
      <c r="L368" s="91"/>
      <c r="M368" s="91"/>
      <c r="N368" s="92"/>
      <c r="O368" s="92"/>
      <c r="P368" s="92"/>
      <c r="Q368" s="92"/>
      <c r="R368" s="91"/>
      <c r="S368" s="91"/>
      <c r="T368" s="91"/>
      <c r="U368" s="91"/>
      <c r="V368" s="88">
        <f t="shared" si="161"/>
        <v>0</v>
      </c>
      <c r="W368" s="88" t="e">
        <f t="shared" si="162"/>
        <v>#DIV/0!</v>
      </c>
      <c r="X368" s="88">
        <f t="shared" si="163"/>
        <v>0</v>
      </c>
      <c r="Y368" s="88" t="e">
        <f t="shared" si="164"/>
        <v>#DIV/0!</v>
      </c>
      <c r="Z368" s="88">
        <f t="shared" si="165"/>
        <v>0</v>
      </c>
      <c r="AA368" s="88" t="e">
        <f t="shared" si="166"/>
        <v>#DIV/0!</v>
      </c>
      <c r="AB368" s="88">
        <f t="shared" si="167"/>
        <v>0</v>
      </c>
      <c r="AC368" s="88" t="e">
        <f t="shared" si="168"/>
        <v>#DIV/0!</v>
      </c>
      <c r="AD368" s="168"/>
    </row>
    <row r="369" spans="1:30" hidden="1">
      <c r="A369" s="76"/>
      <c r="B369" s="109" t="s">
        <v>114</v>
      </c>
      <c r="C369" s="106">
        <v>2218</v>
      </c>
      <c r="D369" s="145"/>
      <c r="E369" s="145"/>
      <c r="F369" s="145"/>
      <c r="G369" s="91"/>
      <c r="H369" s="91"/>
      <c r="I369" s="91"/>
      <c r="J369" s="92"/>
      <c r="K369" s="92"/>
      <c r="L369" s="91"/>
      <c r="M369" s="91"/>
      <c r="N369" s="92"/>
      <c r="O369" s="92"/>
      <c r="P369" s="92"/>
      <c r="Q369" s="92"/>
      <c r="R369" s="91"/>
      <c r="S369" s="91"/>
      <c r="T369" s="91"/>
      <c r="U369" s="91"/>
      <c r="V369" s="88">
        <f t="shared" si="161"/>
        <v>0</v>
      </c>
      <c r="W369" s="88" t="e">
        <f t="shared" si="162"/>
        <v>#DIV/0!</v>
      </c>
      <c r="X369" s="88">
        <f t="shared" si="163"/>
        <v>0</v>
      </c>
      <c r="Y369" s="88" t="e">
        <f t="shared" si="164"/>
        <v>#DIV/0!</v>
      </c>
      <c r="Z369" s="88">
        <f t="shared" si="165"/>
        <v>0</v>
      </c>
      <c r="AA369" s="88" t="e">
        <f t="shared" si="166"/>
        <v>#DIV/0!</v>
      </c>
      <c r="AB369" s="88">
        <f t="shared" si="167"/>
        <v>0</v>
      </c>
      <c r="AC369" s="88" t="e">
        <f t="shared" si="168"/>
        <v>#DIV/0!</v>
      </c>
      <c r="AD369" s="168"/>
    </row>
    <row r="370" spans="1:30" hidden="1">
      <c r="A370" s="76"/>
      <c r="B370" s="97" t="s">
        <v>147</v>
      </c>
      <c r="C370" s="96">
        <v>2221</v>
      </c>
      <c r="D370" s="145"/>
      <c r="E370" s="145"/>
      <c r="F370" s="145"/>
      <c r="G370" s="91"/>
      <c r="H370" s="91">
        <v>80</v>
      </c>
      <c r="I370" s="91"/>
      <c r="J370" s="92"/>
      <c r="K370" s="92"/>
      <c r="L370" s="91">
        <v>80</v>
      </c>
      <c r="M370" s="91"/>
      <c r="N370" s="92">
        <v>100</v>
      </c>
      <c r="O370" s="92"/>
      <c r="P370" s="92"/>
      <c r="Q370" s="92"/>
      <c r="R370" s="91">
        <v>100</v>
      </c>
      <c r="S370" s="91"/>
      <c r="T370" s="91">
        <v>100</v>
      </c>
      <c r="U370" s="91"/>
      <c r="V370" s="88">
        <f t="shared" si="161"/>
        <v>80</v>
      </c>
      <c r="W370" s="88" t="e">
        <f t="shared" si="162"/>
        <v>#DIV/0!</v>
      </c>
      <c r="X370" s="88">
        <f t="shared" si="163"/>
        <v>20</v>
      </c>
      <c r="Y370" s="88">
        <f t="shared" si="164"/>
        <v>125</v>
      </c>
      <c r="Z370" s="88">
        <f t="shared" si="165"/>
        <v>0</v>
      </c>
      <c r="AA370" s="88">
        <f t="shared" si="166"/>
        <v>100</v>
      </c>
      <c r="AB370" s="88">
        <f t="shared" si="167"/>
        <v>0</v>
      </c>
      <c r="AC370" s="88">
        <f t="shared" si="168"/>
        <v>100</v>
      </c>
      <c r="AD370" s="168"/>
    </row>
    <row r="371" spans="1:30" ht="25.5" hidden="1">
      <c r="A371" s="76"/>
      <c r="B371" s="110" t="s">
        <v>116</v>
      </c>
      <c r="C371" s="96">
        <v>2222</v>
      </c>
      <c r="D371" s="145">
        <v>72.400000000000006</v>
      </c>
      <c r="E371" s="145"/>
      <c r="F371" s="145">
        <v>201.83</v>
      </c>
      <c r="G371" s="91"/>
      <c r="H371" s="91">
        <v>100</v>
      </c>
      <c r="I371" s="91"/>
      <c r="J371" s="92"/>
      <c r="K371" s="92"/>
      <c r="L371" s="91">
        <v>100</v>
      </c>
      <c r="M371" s="91"/>
      <c r="N371" s="92">
        <v>150</v>
      </c>
      <c r="O371" s="92"/>
      <c r="P371" s="92"/>
      <c r="Q371" s="92"/>
      <c r="R371" s="91">
        <v>150</v>
      </c>
      <c r="S371" s="91"/>
      <c r="T371" s="91">
        <v>200</v>
      </c>
      <c r="U371" s="91"/>
      <c r="V371" s="88">
        <f t="shared" si="161"/>
        <v>-101.83000000000001</v>
      </c>
      <c r="W371" s="88">
        <f t="shared" si="162"/>
        <v>49.546648169251348</v>
      </c>
      <c r="X371" s="88">
        <f t="shared" si="163"/>
        <v>50</v>
      </c>
      <c r="Y371" s="88">
        <f t="shared" si="164"/>
        <v>150</v>
      </c>
      <c r="Z371" s="88">
        <f t="shared" si="165"/>
        <v>0</v>
      </c>
      <c r="AA371" s="88">
        <f t="shared" si="166"/>
        <v>100</v>
      </c>
      <c r="AB371" s="88">
        <f t="shared" si="167"/>
        <v>50</v>
      </c>
      <c r="AC371" s="88">
        <f t="shared" si="168"/>
        <v>133.33333333333331</v>
      </c>
      <c r="AD371" s="168"/>
    </row>
    <row r="372" spans="1:30" hidden="1">
      <c r="A372" s="76"/>
      <c r="B372" s="110" t="s">
        <v>153</v>
      </c>
      <c r="C372" s="96">
        <v>2224</v>
      </c>
      <c r="D372" s="145">
        <v>90</v>
      </c>
      <c r="E372" s="145"/>
      <c r="F372" s="145">
        <v>89.25</v>
      </c>
      <c r="G372" s="91"/>
      <c r="H372" s="91">
        <v>90</v>
      </c>
      <c r="I372" s="91"/>
      <c r="J372" s="92"/>
      <c r="K372" s="92"/>
      <c r="L372" s="91">
        <v>90</v>
      </c>
      <c r="M372" s="91"/>
      <c r="N372" s="92">
        <v>90</v>
      </c>
      <c r="O372" s="92"/>
      <c r="P372" s="92"/>
      <c r="Q372" s="92"/>
      <c r="R372" s="91">
        <v>90</v>
      </c>
      <c r="S372" s="91"/>
      <c r="T372" s="91">
        <v>100</v>
      </c>
      <c r="U372" s="91"/>
      <c r="V372" s="88">
        <f t="shared" si="161"/>
        <v>0.75</v>
      </c>
      <c r="W372" s="88">
        <f t="shared" si="162"/>
        <v>100.84033613445378</v>
      </c>
      <c r="X372" s="88">
        <f t="shared" si="163"/>
        <v>0</v>
      </c>
      <c r="Y372" s="88">
        <f t="shared" si="164"/>
        <v>100</v>
      </c>
      <c r="Z372" s="88">
        <f t="shared" si="165"/>
        <v>0</v>
      </c>
      <c r="AA372" s="88">
        <f t="shared" si="166"/>
        <v>100</v>
      </c>
      <c r="AB372" s="88">
        <f t="shared" si="167"/>
        <v>10</v>
      </c>
      <c r="AC372" s="88">
        <f t="shared" si="168"/>
        <v>111.11111111111111</v>
      </c>
      <c r="AD372" s="168"/>
    </row>
    <row r="373" spans="1:30" hidden="1">
      <c r="A373" s="76"/>
      <c r="B373" s="110" t="s">
        <v>148</v>
      </c>
      <c r="C373" s="96">
        <v>2225</v>
      </c>
      <c r="D373" s="145"/>
      <c r="E373" s="145"/>
      <c r="F373" s="145"/>
      <c r="G373" s="91"/>
      <c r="H373" s="91"/>
      <c r="I373" s="91"/>
      <c r="J373" s="92"/>
      <c r="K373" s="92"/>
      <c r="L373" s="91"/>
      <c r="M373" s="91"/>
      <c r="N373" s="92"/>
      <c r="O373" s="92"/>
      <c r="P373" s="92"/>
      <c r="Q373" s="92"/>
      <c r="R373" s="91"/>
      <c r="S373" s="91"/>
      <c r="T373" s="91"/>
      <c r="U373" s="91"/>
      <c r="V373" s="88">
        <f t="shared" si="161"/>
        <v>0</v>
      </c>
      <c r="W373" s="88" t="e">
        <f t="shared" si="162"/>
        <v>#DIV/0!</v>
      </c>
      <c r="X373" s="88">
        <f t="shared" si="163"/>
        <v>0</v>
      </c>
      <c r="Y373" s="88" t="e">
        <f t="shared" si="164"/>
        <v>#DIV/0!</v>
      </c>
      <c r="Z373" s="88">
        <f t="shared" si="165"/>
        <v>0</v>
      </c>
      <c r="AA373" s="88" t="e">
        <f t="shared" si="166"/>
        <v>#DIV/0!</v>
      </c>
      <c r="AB373" s="88">
        <f t="shared" si="167"/>
        <v>0</v>
      </c>
      <c r="AC373" s="88" t="e">
        <f t="shared" si="168"/>
        <v>#DIV/0!</v>
      </c>
      <c r="AD373" s="168"/>
    </row>
    <row r="374" spans="1:30" hidden="1">
      <c r="A374" s="76"/>
      <c r="B374" s="114" t="s">
        <v>120</v>
      </c>
      <c r="C374" s="115">
        <v>2231</v>
      </c>
      <c r="D374" s="117">
        <f>D375+D376+D377+D378</f>
        <v>156</v>
      </c>
      <c r="E374" s="117">
        <f>E375+E376+E377+E378</f>
        <v>0</v>
      </c>
      <c r="F374" s="117">
        <f>F375+F376+F377+F378</f>
        <v>129.69999999999999</v>
      </c>
      <c r="G374" s="117">
        <f t="shared" ref="G374:U374" si="170">G375+G376+G377+G378</f>
        <v>0</v>
      </c>
      <c r="H374" s="117">
        <f t="shared" si="170"/>
        <v>224.7</v>
      </c>
      <c r="I374" s="117">
        <f t="shared" si="170"/>
        <v>0</v>
      </c>
      <c r="J374" s="116">
        <f t="shared" si="170"/>
        <v>67.3</v>
      </c>
      <c r="K374" s="116">
        <f t="shared" si="170"/>
        <v>0</v>
      </c>
      <c r="L374" s="117">
        <f>L375+L376+L377+L378</f>
        <v>224.7</v>
      </c>
      <c r="M374" s="117">
        <f t="shared" si="170"/>
        <v>0</v>
      </c>
      <c r="N374" s="116">
        <f>N375+N376+N377+N378</f>
        <v>244.4</v>
      </c>
      <c r="O374" s="116">
        <f>O375+O376+O377+O378</f>
        <v>0</v>
      </c>
      <c r="P374" s="116">
        <f>P375+P376+P377+P378</f>
        <v>0</v>
      </c>
      <c r="Q374" s="116">
        <f>Q375+Q376+Q377+Q378</f>
        <v>0</v>
      </c>
      <c r="R374" s="117">
        <f t="shared" si="170"/>
        <v>244.4</v>
      </c>
      <c r="S374" s="117">
        <f t="shared" si="170"/>
        <v>0</v>
      </c>
      <c r="T374" s="117">
        <f>T375+T376+T377+T378</f>
        <v>270</v>
      </c>
      <c r="U374" s="117">
        <f t="shared" si="170"/>
        <v>0</v>
      </c>
      <c r="V374" s="88"/>
      <c r="W374" s="88"/>
      <c r="X374" s="88"/>
      <c r="Y374" s="88"/>
      <c r="Z374" s="88"/>
      <c r="AA374" s="88"/>
      <c r="AB374" s="88"/>
      <c r="AC374" s="88"/>
      <c r="AD374" s="168"/>
    </row>
    <row r="375" spans="1:30" hidden="1">
      <c r="A375" s="76"/>
      <c r="B375" s="110" t="s">
        <v>121</v>
      </c>
      <c r="C375" s="96">
        <v>22311100</v>
      </c>
      <c r="D375" s="145">
        <v>70</v>
      </c>
      <c r="E375" s="145"/>
      <c r="F375" s="145">
        <v>70</v>
      </c>
      <c r="G375" s="91"/>
      <c r="H375" s="91">
        <v>108.5</v>
      </c>
      <c r="I375" s="91"/>
      <c r="J375" s="92">
        <v>27.4</v>
      </c>
      <c r="K375" s="92"/>
      <c r="L375" s="91">
        <v>108.5</v>
      </c>
      <c r="M375" s="91"/>
      <c r="N375" s="92">
        <v>124.4</v>
      </c>
      <c r="O375" s="92"/>
      <c r="P375" s="92"/>
      <c r="Q375" s="92"/>
      <c r="R375" s="91">
        <v>124.4</v>
      </c>
      <c r="S375" s="91"/>
      <c r="T375" s="91">
        <v>140</v>
      </c>
      <c r="U375" s="91"/>
      <c r="V375" s="88">
        <f t="shared" ref="V375:V388" si="171">L375-F375</f>
        <v>38.5</v>
      </c>
      <c r="W375" s="88">
        <f t="shared" ref="W375:W388" si="172">+L375/F375*100</f>
        <v>155</v>
      </c>
      <c r="X375" s="88">
        <f t="shared" ref="X375:X388" si="173">N375-H375</f>
        <v>15.900000000000006</v>
      </c>
      <c r="Y375" s="88">
        <f t="shared" ref="Y375:Y388" si="174">+N375/H375*100</f>
        <v>114.65437788018433</v>
      </c>
      <c r="Z375" s="88">
        <f t="shared" ref="Z375:Z388" si="175">R375-N375</f>
        <v>0</v>
      </c>
      <c r="AA375" s="88">
        <f t="shared" ref="AA375:AA388" si="176">+R375/N375*100</f>
        <v>100</v>
      </c>
      <c r="AB375" s="88">
        <f t="shared" si="167"/>
        <v>15.599999999999994</v>
      </c>
      <c r="AC375" s="88">
        <f t="shared" si="168"/>
        <v>112.54019292604499</v>
      </c>
      <c r="AD375" s="168"/>
    </row>
    <row r="376" spans="1:30" hidden="1">
      <c r="A376" s="76"/>
      <c r="B376" s="110" t="s">
        <v>122</v>
      </c>
      <c r="C376" s="96">
        <v>22311200</v>
      </c>
      <c r="D376" s="145">
        <v>56</v>
      </c>
      <c r="E376" s="145"/>
      <c r="F376" s="145">
        <v>56</v>
      </c>
      <c r="G376" s="91"/>
      <c r="H376" s="91">
        <v>76.2</v>
      </c>
      <c r="I376" s="91"/>
      <c r="J376" s="92">
        <v>37.9</v>
      </c>
      <c r="K376" s="92"/>
      <c r="L376" s="91">
        <v>76.2</v>
      </c>
      <c r="M376" s="91"/>
      <c r="N376" s="92">
        <v>80</v>
      </c>
      <c r="O376" s="92"/>
      <c r="P376" s="92"/>
      <c r="Q376" s="92"/>
      <c r="R376" s="91">
        <v>80</v>
      </c>
      <c r="S376" s="91"/>
      <c r="T376" s="91">
        <v>90</v>
      </c>
      <c r="U376" s="91"/>
      <c r="V376" s="88">
        <f t="shared" si="171"/>
        <v>20.200000000000003</v>
      </c>
      <c r="W376" s="88">
        <f t="shared" si="172"/>
        <v>136.07142857142858</v>
      </c>
      <c r="X376" s="88">
        <f t="shared" si="173"/>
        <v>3.7999999999999972</v>
      </c>
      <c r="Y376" s="88">
        <f t="shared" si="174"/>
        <v>104.98687664041995</v>
      </c>
      <c r="Z376" s="88">
        <f t="shared" si="175"/>
        <v>0</v>
      </c>
      <c r="AA376" s="88">
        <f t="shared" si="176"/>
        <v>100</v>
      </c>
      <c r="AB376" s="88">
        <f t="shared" si="167"/>
        <v>10</v>
      </c>
      <c r="AC376" s="88">
        <f t="shared" si="168"/>
        <v>112.5</v>
      </c>
      <c r="AD376" s="168"/>
    </row>
    <row r="377" spans="1:30" ht="25.5" hidden="1">
      <c r="A377" s="76"/>
      <c r="B377" s="110" t="s">
        <v>123</v>
      </c>
      <c r="C377" s="96">
        <v>22311300</v>
      </c>
      <c r="D377" s="145"/>
      <c r="E377" s="145"/>
      <c r="F377" s="145"/>
      <c r="G377" s="91"/>
      <c r="H377" s="91"/>
      <c r="I377" s="91"/>
      <c r="J377" s="92"/>
      <c r="K377" s="92"/>
      <c r="L377" s="91"/>
      <c r="M377" s="91"/>
      <c r="N377" s="92"/>
      <c r="O377" s="92"/>
      <c r="P377" s="92"/>
      <c r="Q377" s="92"/>
      <c r="R377" s="91"/>
      <c r="S377" s="91"/>
      <c r="T377" s="91"/>
      <c r="U377" s="91"/>
      <c r="V377" s="88">
        <f t="shared" si="171"/>
        <v>0</v>
      </c>
      <c r="W377" s="88" t="e">
        <f t="shared" si="172"/>
        <v>#DIV/0!</v>
      </c>
      <c r="X377" s="88">
        <f t="shared" si="173"/>
        <v>0</v>
      </c>
      <c r="Y377" s="88" t="e">
        <f t="shared" si="174"/>
        <v>#DIV/0!</v>
      </c>
      <c r="Z377" s="88">
        <f t="shared" si="175"/>
        <v>0</v>
      </c>
      <c r="AA377" s="88" t="e">
        <f t="shared" si="176"/>
        <v>#DIV/0!</v>
      </c>
      <c r="AB377" s="88">
        <f t="shared" si="167"/>
        <v>0</v>
      </c>
      <c r="AC377" s="88" t="e">
        <f t="shared" si="168"/>
        <v>#DIV/0!</v>
      </c>
      <c r="AD377" s="168"/>
    </row>
    <row r="378" spans="1:30" hidden="1">
      <c r="A378" s="76"/>
      <c r="B378" s="110" t="s">
        <v>124</v>
      </c>
      <c r="C378" s="96">
        <v>22311400</v>
      </c>
      <c r="D378" s="145">
        <v>30</v>
      </c>
      <c r="E378" s="145"/>
      <c r="F378" s="145">
        <v>3.7</v>
      </c>
      <c r="G378" s="91"/>
      <c r="H378" s="91">
        <v>40</v>
      </c>
      <c r="I378" s="91"/>
      <c r="J378" s="92">
        <v>2</v>
      </c>
      <c r="K378" s="92"/>
      <c r="L378" s="91">
        <v>40</v>
      </c>
      <c r="M378" s="91"/>
      <c r="N378" s="92">
        <v>40</v>
      </c>
      <c r="O378" s="92"/>
      <c r="P378" s="92"/>
      <c r="Q378" s="92"/>
      <c r="R378" s="91">
        <v>40</v>
      </c>
      <c r="S378" s="91"/>
      <c r="T378" s="91">
        <v>40</v>
      </c>
      <c r="U378" s="91"/>
      <c r="V378" s="88">
        <f t="shared" si="171"/>
        <v>36.299999999999997</v>
      </c>
      <c r="W378" s="88">
        <f t="shared" si="172"/>
        <v>1081.081081081081</v>
      </c>
      <c r="X378" s="88">
        <f t="shared" si="173"/>
        <v>0</v>
      </c>
      <c r="Y378" s="88">
        <f t="shared" si="174"/>
        <v>100</v>
      </c>
      <c r="Z378" s="88">
        <f t="shared" si="175"/>
        <v>0</v>
      </c>
      <c r="AA378" s="88">
        <f t="shared" si="176"/>
        <v>100</v>
      </c>
      <c r="AB378" s="88">
        <f t="shared" si="167"/>
        <v>0</v>
      </c>
      <c r="AC378" s="88">
        <f t="shared" si="168"/>
        <v>100</v>
      </c>
      <c r="AD378" s="168"/>
    </row>
    <row r="379" spans="1:30" hidden="1">
      <c r="A379" s="76"/>
      <c r="B379" s="110" t="s">
        <v>125</v>
      </c>
      <c r="C379" s="96">
        <v>2235</v>
      </c>
      <c r="D379" s="91"/>
      <c r="E379" s="91"/>
      <c r="F379" s="91"/>
      <c r="G379" s="91"/>
      <c r="H379" s="91"/>
      <c r="I379" s="91"/>
      <c r="J379" s="92"/>
      <c r="K379" s="92"/>
      <c r="L379" s="91"/>
      <c r="M379" s="91"/>
      <c r="N379" s="92"/>
      <c r="O379" s="92"/>
      <c r="P379" s="92"/>
      <c r="Q379" s="92"/>
      <c r="R379" s="91"/>
      <c r="S379" s="91"/>
      <c r="T379" s="91"/>
      <c r="U379" s="91"/>
      <c r="V379" s="88">
        <f t="shared" si="171"/>
        <v>0</v>
      </c>
      <c r="W379" s="88" t="e">
        <f t="shared" si="172"/>
        <v>#DIV/0!</v>
      </c>
      <c r="X379" s="88">
        <f t="shared" si="173"/>
        <v>0</v>
      </c>
      <c r="Y379" s="88" t="e">
        <f t="shared" si="174"/>
        <v>#DIV/0!</v>
      </c>
      <c r="Z379" s="88">
        <f t="shared" si="175"/>
        <v>0</v>
      </c>
      <c r="AA379" s="88" t="e">
        <f t="shared" si="176"/>
        <v>#DIV/0!</v>
      </c>
      <c r="AB379" s="88">
        <f t="shared" si="167"/>
        <v>0</v>
      </c>
      <c r="AC379" s="88" t="e">
        <f t="shared" si="168"/>
        <v>#DIV/0!</v>
      </c>
      <c r="AD379" s="168"/>
    </row>
    <row r="380" spans="1:30" hidden="1">
      <c r="A380" s="76"/>
      <c r="B380" s="97" t="s">
        <v>126</v>
      </c>
      <c r="C380" s="119">
        <v>2511</v>
      </c>
      <c r="D380" s="91"/>
      <c r="E380" s="91"/>
      <c r="F380" s="91"/>
      <c r="G380" s="91"/>
      <c r="H380" s="91"/>
      <c r="I380" s="91"/>
      <c r="J380" s="92"/>
      <c r="K380" s="92"/>
      <c r="L380" s="91"/>
      <c r="M380" s="91"/>
      <c r="N380" s="92"/>
      <c r="O380" s="92"/>
      <c r="P380" s="92"/>
      <c r="Q380" s="92"/>
      <c r="R380" s="91"/>
      <c r="S380" s="91"/>
      <c r="T380" s="91"/>
      <c r="U380" s="91"/>
      <c r="V380" s="88">
        <f t="shared" si="171"/>
        <v>0</v>
      </c>
      <c r="W380" s="88" t="e">
        <f t="shared" si="172"/>
        <v>#DIV/0!</v>
      </c>
      <c r="X380" s="88">
        <f t="shared" si="173"/>
        <v>0</v>
      </c>
      <c r="Y380" s="88" t="e">
        <f t="shared" si="174"/>
        <v>#DIV/0!</v>
      </c>
      <c r="Z380" s="88">
        <f t="shared" si="175"/>
        <v>0</v>
      </c>
      <c r="AA380" s="88" t="e">
        <f t="shared" si="176"/>
        <v>#DIV/0!</v>
      </c>
      <c r="AB380" s="88">
        <f t="shared" si="167"/>
        <v>0</v>
      </c>
      <c r="AC380" s="88" t="e">
        <f t="shared" si="168"/>
        <v>#DIV/0!</v>
      </c>
      <c r="AD380" s="168"/>
    </row>
    <row r="381" spans="1:30" hidden="1">
      <c r="A381" s="76"/>
      <c r="B381" s="97" t="s">
        <v>127</v>
      </c>
      <c r="C381" s="119">
        <v>2512</v>
      </c>
      <c r="D381" s="91"/>
      <c r="E381" s="91"/>
      <c r="F381" s="91"/>
      <c r="G381" s="91"/>
      <c r="H381" s="91"/>
      <c r="I381" s="91"/>
      <c r="J381" s="92"/>
      <c r="K381" s="92"/>
      <c r="L381" s="91"/>
      <c r="M381" s="91"/>
      <c r="N381" s="92"/>
      <c r="O381" s="92"/>
      <c r="P381" s="92"/>
      <c r="Q381" s="92"/>
      <c r="R381" s="91"/>
      <c r="S381" s="91"/>
      <c r="T381" s="91"/>
      <c r="U381" s="91"/>
      <c r="V381" s="88">
        <f t="shared" si="171"/>
        <v>0</v>
      </c>
      <c r="W381" s="88" t="e">
        <f t="shared" si="172"/>
        <v>#DIV/0!</v>
      </c>
      <c r="X381" s="88">
        <f t="shared" si="173"/>
        <v>0</v>
      </c>
      <c r="Y381" s="88" t="e">
        <f t="shared" si="174"/>
        <v>#DIV/0!</v>
      </c>
      <c r="Z381" s="88">
        <f t="shared" si="175"/>
        <v>0</v>
      </c>
      <c r="AA381" s="88" t="e">
        <f t="shared" si="176"/>
        <v>#DIV/0!</v>
      </c>
      <c r="AB381" s="88">
        <f t="shared" si="167"/>
        <v>0</v>
      </c>
      <c r="AC381" s="88" t="e">
        <f t="shared" si="168"/>
        <v>#DIV/0!</v>
      </c>
      <c r="AD381" s="168"/>
    </row>
    <row r="382" spans="1:30" hidden="1">
      <c r="A382" s="76"/>
      <c r="B382" s="97" t="s">
        <v>154</v>
      </c>
      <c r="C382" s="119">
        <v>2521</v>
      </c>
      <c r="D382" s="91"/>
      <c r="E382" s="91"/>
      <c r="F382" s="91"/>
      <c r="G382" s="91"/>
      <c r="H382" s="91"/>
      <c r="I382" s="91"/>
      <c r="J382" s="92"/>
      <c r="K382" s="92"/>
      <c r="L382" s="91"/>
      <c r="M382" s="91"/>
      <c r="N382" s="92"/>
      <c r="O382" s="92"/>
      <c r="P382" s="92"/>
      <c r="Q382" s="92"/>
      <c r="R382" s="91"/>
      <c r="S382" s="91"/>
      <c r="T382" s="91"/>
      <c r="U382" s="91"/>
      <c r="V382" s="88">
        <f t="shared" si="171"/>
        <v>0</v>
      </c>
      <c r="W382" s="88" t="e">
        <f t="shared" si="172"/>
        <v>#DIV/0!</v>
      </c>
      <c r="X382" s="88">
        <f t="shared" si="173"/>
        <v>0</v>
      </c>
      <c r="Y382" s="88" t="e">
        <f t="shared" si="174"/>
        <v>#DIV/0!</v>
      </c>
      <c r="Z382" s="88">
        <f t="shared" si="175"/>
        <v>0</v>
      </c>
      <c r="AA382" s="88" t="e">
        <f t="shared" si="176"/>
        <v>#DIV/0!</v>
      </c>
      <c r="AB382" s="88">
        <f t="shared" si="167"/>
        <v>0</v>
      </c>
      <c r="AC382" s="88" t="e">
        <f t="shared" si="168"/>
        <v>#DIV/0!</v>
      </c>
      <c r="AD382" s="168"/>
    </row>
    <row r="383" spans="1:30" ht="25.5" hidden="1">
      <c r="A383" s="76"/>
      <c r="B383" s="122" t="s">
        <v>129</v>
      </c>
      <c r="C383" s="96">
        <v>2721</v>
      </c>
      <c r="D383" s="91"/>
      <c r="E383" s="91"/>
      <c r="F383" s="91"/>
      <c r="G383" s="91"/>
      <c r="H383" s="91"/>
      <c r="I383" s="91"/>
      <c r="J383" s="92"/>
      <c r="K383" s="92"/>
      <c r="L383" s="91"/>
      <c r="M383" s="91"/>
      <c r="N383" s="92"/>
      <c r="O383" s="92"/>
      <c r="P383" s="92"/>
      <c r="Q383" s="92"/>
      <c r="R383" s="91"/>
      <c r="S383" s="91"/>
      <c r="T383" s="91"/>
      <c r="U383" s="91"/>
      <c r="V383" s="88">
        <f t="shared" si="171"/>
        <v>0</v>
      </c>
      <c r="W383" s="88" t="e">
        <f t="shared" si="172"/>
        <v>#DIV/0!</v>
      </c>
      <c r="X383" s="88">
        <f t="shared" si="173"/>
        <v>0</v>
      </c>
      <c r="Y383" s="88" t="e">
        <f t="shared" si="174"/>
        <v>#DIV/0!</v>
      </c>
      <c r="Z383" s="88">
        <f t="shared" si="175"/>
        <v>0</v>
      </c>
      <c r="AA383" s="88" t="e">
        <f t="shared" si="176"/>
        <v>#DIV/0!</v>
      </c>
      <c r="AB383" s="88">
        <f t="shared" si="167"/>
        <v>0</v>
      </c>
      <c r="AC383" s="88" t="e">
        <f t="shared" si="168"/>
        <v>#DIV/0!</v>
      </c>
      <c r="AD383" s="168"/>
    </row>
    <row r="384" spans="1:30" hidden="1">
      <c r="A384" s="76"/>
      <c r="B384" s="128" t="s">
        <v>134</v>
      </c>
      <c r="C384" s="175"/>
      <c r="D384" s="130">
        <f>SUM(D385:D387)</f>
        <v>95.6</v>
      </c>
      <c r="E384" s="130">
        <f>SUM(E385:E387)</f>
        <v>0</v>
      </c>
      <c r="F384" s="130">
        <f t="shared" ref="F384:U384" si="177">SUM(F385:F387)</f>
        <v>95.6</v>
      </c>
      <c r="G384" s="130">
        <f t="shared" si="177"/>
        <v>0</v>
      </c>
      <c r="H384" s="130">
        <f t="shared" si="177"/>
        <v>0</v>
      </c>
      <c r="I384" s="130">
        <f t="shared" si="177"/>
        <v>0</v>
      </c>
      <c r="J384" s="129">
        <f t="shared" si="177"/>
        <v>0</v>
      </c>
      <c r="K384" s="129">
        <f t="shared" si="177"/>
        <v>0</v>
      </c>
      <c r="L384" s="130">
        <f>SUM(L385:L387)</f>
        <v>0</v>
      </c>
      <c r="M384" s="130">
        <f t="shared" si="177"/>
        <v>0</v>
      </c>
      <c r="N384" s="129">
        <f>SUM(N385:N387)</f>
        <v>100</v>
      </c>
      <c r="O384" s="129">
        <f>SUM(O385:O387)</f>
        <v>0</v>
      </c>
      <c r="P384" s="129">
        <f>SUM(P385:P387)</f>
        <v>0</v>
      </c>
      <c r="Q384" s="129">
        <f>SUM(Q385:Q387)</f>
        <v>0</v>
      </c>
      <c r="R384" s="130">
        <f t="shared" si="177"/>
        <v>0</v>
      </c>
      <c r="S384" s="130">
        <f t="shared" si="177"/>
        <v>0</v>
      </c>
      <c r="T384" s="130">
        <f>SUM(T385:T387)</f>
        <v>250</v>
      </c>
      <c r="U384" s="130">
        <f t="shared" si="177"/>
        <v>0</v>
      </c>
      <c r="V384" s="88">
        <f t="shared" si="171"/>
        <v>-95.6</v>
      </c>
      <c r="W384" s="88">
        <f t="shared" si="172"/>
        <v>0</v>
      </c>
      <c r="X384" s="88">
        <f t="shared" si="173"/>
        <v>100</v>
      </c>
      <c r="Y384" s="88" t="e">
        <f t="shared" si="174"/>
        <v>#DIV/0!</v>
      </c>
      <c r="Z384" s="88">
        <f t="shared" si="175"/>
        <v>-100</v>
      </c>
      <c r="AA384" s="88">
        <f t="shared" si="176"/>
        <v>0</v>
      </c>
      <c r="AB384" s="88">
        <f>T384-R384</f>
        <v>250</v>
      </c>
      <c r="AC384" s="88" t="e">
        <f>+T384/R384*100</f>
        <v>#DIV/0!</v>
      </c>
      <c r="AD384" s="168"/>
    </row>
    <row r="385" spans="1:30" hidden="1">
      <c r="A385" s="76"/>
      <c r="B385" s="89" t="s">
        <v>135</v>
      </c>
      <c r="C385" s="90">
        <v>3111</v>
      </c>
      <c r="D385" s="91"/>
      <c r="E385" s="91"/>
      <c r="F385" s="157"/>
      <c r="G385" s="91"/>
      <c r="H385" s="91"/>
      <c r="I385" s="91"/>
      <c r="J385" s="92"/>
      <c r="K385" s="92"/>
      <c r="L385" s="91"/>
      <c r="M385" s="91"/>
      <c r="N385" s="92">
        <v>100</v>
      </c>
      <c r="O385" s="92"/>
      <c r="P385" s="92"/>
      <c r="Q385" s="92"/>
      <c r="R385" s="91"/>
      <c r="S385" s="91"/>
      <c r="T385" s="91">
        <v>150</v>
      </c>
      <c r="U385" s="91"/>
      <c r="V385" s="88">
        <f t="shared" si="171"/>
        <v>0</v>
      </c>
      <c r="W385" s="88" t="e">
        <f t="shared" si="172"/>
        <v>#DIV/0!</v>
      </c>
      <c r="X385" s="88">
        <f t="shared" si="173"/>
        <v>100</v>
      </c>
      <c r="Y385" s="88" t="e">
        <f t="shared" si="174"/>
        <v>#DIV/0!</v>
      </c>
      <c r="Z385" s="88">
        <f t="shared" si="175"/>
        <v>-100</v>
      </c>
      <c r="AA385" s="88">
        <f t="shared" si="176"/>
        <v>0</v>
      </c>
      <c r="AB385" s="88">
        <f>T385-R385</f>
        <v>150</v>
      </c>
      <c r="AC385" s="88" t="e">
        <f>+T385/R385*100</f>
        <v>#DIV/0!</v>
      </c>
      <c r="AD385" s="168"/>
    </row>
    <row r="386" spans="1:30" hidden="1">
      <c r="A386" s="76"/>
      <c r="B386" s="89" t="s">
        <v>136</v>
      </c>
      <c r="C386" s="90">
        <v>3112</v>
      </c>
      <c r="D386" s="91">
        <v>95.6</v>
      </c>
      <c r="E386" s="91"/>
      <c r="F386" s="91">
        <v>95.6</v>
      </c>
      <c r="G386" s="91"/>
      <c r="H386" s="91"/>
      <c r="I386" s="91"/>
      <c r="J386" s="92"/>
      <c r="K386" s="92"/>
      <c r="L386" s="91"/>
      <c r="M386" s="91"/>
      <c r="N386" s="92"/>
      <c r="O386" s="92"/>
      <c r="P386" s="92"/>
      <c r="Q386" s="92"/>
      <c r="R386" s="91"/>
      <c r="S386" s="91"/>
      <c r="T386" s="91">
        <v>100</v>
      </c>
      <c r="U386" s="91"/>
      <c r="V386" s="88">
        <f t="shared" si="171"/>
        <v>-95.6</v>
      </c>
      <c r="W386" s="88">
        <f t="shared" si="172"/>
        <v>0</v>
      </c>
      <c r="X386" s="88">
        <f t="shared" si="173"/>
        <v>0</v>
      </c>
      <c r="Y386" s="88" t="e">
        <f t="shared" si="174"/>
        <v>#DIV/0!</v>
      </c>
      <c r="Z386" s="88">
        <f t="shared" si="175"/>
        <v>0</v>
      </c>
      <c r="AA386" s="88" t="e">
        <f t="shared" si="176"/>
        <v>#DIV/0!</v>
      </c>
      <c r="AB386" s="88">
        <f t="shared" si="167"/>
        <v>100</v>
      </c>
      <c r="AC386" s="88" t="e">
        <f t="shared" si="168"/>
        <v>#DIV/0!</v>
      </c>
      <c r="AD386" s="168"/>
    </row>
    <row r="387" spans="1:30" hidden="1">
      <c r="A387" s="76"/>
      <c r="B387" s="89" t="s">
        <v>137</v>
      </c>
      <c r="C387" s="90">
        <v>3113</v>
      </c>
      <c r="D387" s="91"/>
      <c r="E387" s="91"/>
      <c r="F387" s="91"/>
      <c r="G387" s="91"/>
      <c r="H387" s="91"/>
      <c r="I387" s="91"/>
      <c r="J387" s="92"/>
      <c r="K387" s="92"/>
      <c r="L387" s="91"/>
      <c r="M387" s="91"/>
      <c r="N387" s="92"/>
      <c r="O387" s="92"/>
      <c r="P387" s="92"/>
      <c r="Q387" s="92"/>
      <c r="R387" s="91"/>
      <c r="S387" s="91"/>
      <c r="T387" s="91"/>
      <c r="U387" s="91"/>
      <c r="V387" s="88">
        <f t="shared" si="171"/>
        <v>0</v>
      </c>
      <c r="W387" s="88" t="e">
        <f t="shared" si="172"/>
        <v>#DIV/0!</v>
      </c>
      <c r="X387" s="88">
        <f t="shared" si="173"/>
        <v>0</v>
      </c>
      <c r="Y387" s="88" t="e">
        <f t="shared" si="174"/>
        <v>#DIV/0!</v>
      </c>
      <c r="Z387" s="88">
        <f t="shared" si="175"/>
        <v>0</v>
      </c>
      <c r="AA387" s="88" t="e">
        <f t="shared" si="176"/>
        <v>#DIV/0!</v>
      </c>
      <c r="AB387" s="88">
        <f t="shared" si="167"/>
        <v>0</v>
      </c>
      <c r="AC387" s="88" t="e">
        <f t="shared" si="168"/>
        <v>#DIV/0!</v>
      </c>
      <c r="AD387" s="168"/>
    </row>
    <row r="388" spans="1:30" hidden="1">
      <c r="A388" s="76"/>
      <c r="B388" s="169"/>
      <c r="C388" s="170"/>
      <c r="D388" s="91"/>
      <c r="E388" s="91"/>
      <c r="F388" s="91"/>
      <c r="G388" s="91"/>
      <c r="H388" s="91"/>
      <c r="I388" s="91"/>
      <c r="J388" s="92"/>
      <c r="K388" s="92"/>
      <c r="L388" s="91"/>
      <c r="M388" s="91"/>
      <c r="N388" s="92"/>
      <c r="O388" s="92"/>
      <c r="P388" s="92"/>
      <c r="Q388" s="92"/>
      <c r="R388" s="91"/>
      <c r="S388" s="91"/>
      <c r="T388" s="91"/>
      <c r="U388" s="91"/>
      <c r="V388" s="88">
        <f t="shared" si="171"/>
        <v>0</v>
      </c>
      <c r="W388" s="88" t="e">
        <f t="shared" si="172"/>
        <v>#DIV/0!</v>
      </c>
      <c r="X388" s="88">
        <f t="shared" si="173"/>
        <v>0</v>
      </c>
      <c r="Y388" s="88" t="e">
        <f t="shared" si="174"/>
        <v>#DIV/0!</v>
      </c>
      <c r="Z388" s="88">
        <f t="shared" si="175"/>
        <v>0</v>
      </c>
      <c r="AA388" s="88" t="e">
        <f t="shared" si="176"/>
        <v>#DIV/0!</v>
      </c>
      <c r="AB388" s="88">
        <f t="shared" si="167"/>
        <v>0</v>
      </c>
      <c r="AC388" s="88" t="e">
        <f t="shared" si="168"/>
        <v>#DIV/0!</v>
      </c>
      <c r="AD388" s="168"/>
    </row>
    <row r="389" spans="1:30" ht="25.5" hidden="1">
      <c r="A389" s="76">
        <v>8</v>
      </c>
      <c r="B389" s="176" t="s">
        <v>163</v>
      </c>
      <c r="C389" s="177">
        <v>703</v>
      </c>
      <c r="D389" s="140"/>
      <c r="E389" s="140"/>
      <c r="F389" s="140"/>
      <c r="G389" s="140"/>
      <c r="H389" s="140"/>
      <c r="I389" s="140"/>
      <c r="J389" s="92"/>
      <c r="K389" s="92"/>
      <c r="L389" s="140"/>
      <c r="M389" s="91"/>
      <c r="N389" s="92"/>
      <c r="O389" s="92"/>
      <c r="P389" s="92"/>
      <c r="Q389" s="92"/>
      <c r="R389" s="140"/>
      <c r="S389" s="140"/>
      <c r="T389" s="140"/>
      <c r="U389" s="140"/>
      <c r="V389" s="140"/>
      <c r="W389" s="140"/>
      <c r="X389" s="140"/>
      <c r="Y389" s="140"/>
      <c r="Z389" s="140"/>
      <c r="AA389" s="140"/>
      <c r="AB389" s="140"/>
      <c r="AC389" s="140"/>
      <c r="AD389" s="168"/>
    </row>
    <row r="390" spans="1:30" hidden="1">
      <c r="A390" s="76"/>
      <c r="B390" s="142" t="s">
        <v>142</v>
      </c>
      <c r="C390" s="143"/>
      <c r="D390" s="86">
        <f>SUM(D391:D397,D402:D419)-D409</f>
        <v>0</v>
      </c>
      <c r="E390" s="86">
        <f>SUM(E391:E397,E402:E419)-E409</f>
        <v>0</v>
      </c>
      <c r="F390" s="86">
        <f t="shared" ref="F390:U390" si="178">SUM(F391:F397,F402:F419)-F409</f>
        <v>0</v>
      </c>
      <c r="G390" s="86">
        <f t="shared" si="178"/>
        <v>0</v>
      </c>
      <c r="H390" s="86">
        <f t="shared" si="178"/>
        <v>0</v>
      </c>
      <c r="I390" s="86">
        <f t="shared" si="178"/>
        <v>0</v>
      </c>
      <c r="J390" s="85">
        <f t="shared" si="178"/>
        <v>0</v>
      </c>
      <c r="K390" s="85">
        <f t="shared" si="178"/>
        <v>0</v>
      </c>
      <c r="L390" s="86">
        <f>SUM(L391:L397,L402:L419)-L409</f>
        <v>0</v>
      </c>
      <c r="M390" s="86">
        <f t="shared" si="178"/>
        <v>0</v>
      </c>
      <c r="N390" s="85">
        <f t="shared" si="178"/>
        <v>0</v>
      </c>
      <c r="O390" s="85">
        <f t="shared" si="178"/>
        <v>0</v>
      </c>
      <c r="P390" s="85">
        <f>SUM(P391:P397,P402:P419)-P409</f>
        <v>0</v>
      </c>
      <c r="Q390" s="85">
        <f>SUM(Q391:Q397,Q402:Q419)-Q409</f>
        <v>0</v>
      </c>
      <c r="R390" s="86">
        <f t="shared" si="178"/>
        <v>0</v>
      </c>
      <c r="S390" s="86">
        <f t="shared" si="178"/>
        <v>0</v>
      </c>
      <c r="T390" s="86">
        <f t="shared" si="178"/>
        <v>0</v>
      </c>
      <c r="U390" s="86">
        <f t="shared" si="178"/>
        <v>0</v>
      </c>
      <c r="V390" s="87">
        <f t="shared" ref="V390:V405" si="179">L390-F390</f>
        <v>0</v>
      </c>
      <c r="W390" s="87" t="e">
        <f t="shared" ref="W390:W405" si="180">+L390/F390*100</f>
        <v>#DIV/0!</v>
      </c>
      <c r="X390" s="87">
        <f t="shared" ref="X390:X405" si="181">N390-H390</f>
        <v>0</v>
      </c>
      <c r="Y390" s="87" t="e">
        <f t="shared" ref="Y390:Y405" si="182">+N390/H390*100</f>
        <v>#DIV/0!</v>
      </c>
      <c r="Z390" s="87">
        <f t="shared" ref="Z390:Z405" si="183">R390-N390</f>
        <v>0</v>
      </c>
      <c r="AA390" s="87" t="e">
        <f t="shared" ref="AA390:AA405" si="184">+R390/N390*100</f>
        <v>#DIV/0!</v>
      </c>
      <c r="AB390" s="87">
        <f>T390-R390</f>
        <v>0</v>
      </c>
      <c r="AC390" s="87" t="e">
        <f>+T390/R390*100</f>
        <v>#DIV/0!</v>
      </c>
      <c r="AD390" s="168"/>
    </row>
    <row r="391" spans="1:30" ht="12.75" hidden="1" customHeight="1">
      <c r="A391" s="76"/>
      <c r="B391" s="89" t="s">
        <v>102</v>
      </c>
      <c r="C391" s="90">
        <v>2111</v>
      </c>
      <c r="D391" s="91"/>
      <c r="E391" s="91"/>
      <c r="F391" s="91"/>
      <c r="G391" s="91"/>
      <c r="H391" s="91"/>
      <c r="I391" s="91"/>
      <c r="J391" s="92"/>
      <c r="K391" s="92"/>
      <c r="L391" s="91"/>
      <c r="M391" s="91"/>
      <c r="N391" s="92"/>
      <c r="O391" s="92"/>
      <c r="P391" s="92"/>
      <c r="Q391" s="92"/>
      <c r="R391" s="91"/>
      <c r="S391" s="91"/>
      <c r="T391" s="91"/>
      <c r="U391" s="91"/>
      <c r="V391" s="88">
        <f t="shared" si="179"/>
        <v>0</v>
      </c>
      <c r="W391" s="88" t="e">
        <f t="shared" si="180"/>
        <v>#DIV/0!</v>
      </c>
      <c r="X391" s="88">
        <f t="shared" si="181"/>
        <v>0</v>
      </c>
      <c r="Y391" s="88" t="e">
        <f t="shared" si="182"/>
        <v>#DIV/0!</v>
      </c>
      <c r="Z391" s="88">
        <f t="shared" si="183"/>
        <v>0</v>
      </c>
      <c r="AA391" s="88" t="e">
        <f t="shared" si="184"/>
        <v>#DIV/0!</v>
      </c>
      <c r="AB391" s="88">
        <f t="shared" ref="AB391:AB422" si="185">T391-R391</f>
        <v>0</v>
      </c>
      <c r="AC391" s="88" t="e">
        <f t="shared" ref="AC391:AC422" si="186">+T391/R391*100</f>
        <v>#DIV/0!</v>
      </c>
      <c r="AD391" s="168"/>
    </row>
    <row r="392" spans="1:30" ht="12.75" hidden="1" customHeight="1">
      <c r="A392" s="76"/>
      <c r="B392" s="89" t="s">
        <v>143</v>
      </c>
      <c r="C392" s="90">
        <v>2121</v>
      </c>
      <c r="D392" s="91"/>
      <c r="E392" s="91"/>
      <c r="F392" s="91"/>
      <c r="G392" s="91"/>
      <c r="H392" s="91"/>
      <c r="I392" s="91"/>
      <c r="J392" s="92"/>
      <c r="K392" s="92"/>
      <c r="L392" s="91"/>
      <c r="M392" s="91"/>
      <c r="N392" s="92"/>
      <c r="O392" s="92"/>
      <c r="P392" s="92"/>
      <c r="Q392" s="92"/>
      <c r="R392" s="91"/>
      <c r="S392" s="91"/>
      <c r="T392" s="91"/>
      <c r="U392" s="91"/>
      <c r="V392" s="88">
        <f t="shared" si="179"/>
        <v>0</v>
      </c>
      <c r="W392" s="88" t="e">
        <f t="shared" si="180"/>
        <v>#DIV/0!</v>
      </c>
      <c r="X392" s="88">
        <f t="shared" si="181"/>
        <v>0</v>
      </c>
      <c r="Y392" s="88" t="e">
        <f t="shared" si="182"/>
        <v>#DIV/0!</v>
      </c>
      <c r="Z392" s="88">
        <f t="shared" si="183"/>
        <v>0</v>
      </c>
      <c r="AA392" s="88" t="e">
        <f t="shared" si="184"/>
        <v>#DIV/0!</v>
      </c>
      <c r="AB392" s="88">
        <f t="shared" si="185"/>
        <v>0</v>
      </c>
      <c r="AC392" s="88" t="e">
        <f t="shared" si="186"/>
        <v>#DIV/0!</v>
      </c>
      <c r="AD392" s="168"/>
    </row>
    <row r="393" spans="1:30" ht="12.75" hidden="1" customHeight="1">
      <c r="A393" s="76"/>
      <c r="B393" s="147" t="s">
        <v>104</v>
      </c>
      <c r="C393" s="90">
        <v>2211</v>
      </c>
      <c r="D393" s="91"/>
      <c r="E393" s="91"/>
      <c r="F393" s="91"/>
      <c r="G393" s="91"/>
      <c r="H393" s="91"/>
      <c r="I393" s="91"/>
      <c r="J393" s="92"/>
      <c r="K393" s="92"/>
      <c r="L393" s="91"/>
      <c r="M393" s="91"/>
      <c r="N393" s="92"/>
      <c r="O393" s="92"/>
      <c r="P393" s="92"/>
      <c r="Q393" s="92"/>
      <c r="R393" s="91"/>
      <c r="S393" s="91"/>
      <c r="T393" s="91"/>
      <c r="U393" s="91"/>
      <c r="V393" s="88">
        <f t="shared" si="179"/>
        <v>0</v>
      </c>
      <c r="W393" s="88" t="e">
        <f t="shared" si="180"/>
        <v>#DIV/0!</v>
      </c>
      <c r="X393" s="88">
        <f t="shared" si="181"/>
        <v>0</v>
      </c>
      <c r="Y393" s="88" t="e">
        <f t="shared" si="182"/>
        <v>#DIV/0!</v>
      </c>
      <c r="Z393" s="88">
        <f t="shared" si="183"/>
        <v>0</v>
      </c>
      <c r="AA393" s="88" t="e">
        <f t="shared" si="184"/>
        <v>#DIV/0!</v>
      </c>
      <c r="AB393" s="88">
        <f t="shared" si="185"/>
        <v>0</v>
      </c>
      <c r="AC393" s="88" t="e">
        <f t="shared" si="186"/>
        <v>#DIV/0!</v>
      </c>
      <c r="AD393" s="168"/>
    </row>
    <row r="394" spans="1:30" ht="13.5" hidden="1" customHeight="1">
      <c r="A394" s="76"/>
      <c r="B394" s="95" t="s">
        <v>105</v>
      </c>
      <c r="C394" s="96">
        <v>2212</v>
      </c>
      <c r="D394" s="91"/>
      <c r="E394" s="91"/>
      <c r="F394" s="91"/>
      <c r="G394" s="91"/>
      <c r="H394" s="91"/>
      <c r="I394" s="91"/>
      <c r="J394" s="92"/>
      <c r="K394" s="92"/>
      <c r="L394" s="91"/>
      <c r="M394" s="91"/>
      <c r="N394" s="92"/>
      <c r="O394" s="92"/>
      <c r="P394" s="92"/>
      <c r="Q394" s="92"/>
      <c r="R394" s="91"/>
      <c r="S394" s="91"/>
      <c r="T394" s="91"/>
      <c r="U394" s="91"/>
      <c r="V394" s="88">
        <f t="shared" si="179"/>
        <v>0</v>
      </c>
      <c r="W394" s="88" t="e">
        <f t="shared" si="180"/>
        <v>#DIV/0!</v>
      </c>
      <c r="X394" s="88">
        <f t="shared" si="181"/>
        <v>0</v>
      </c>
      <c r="Y394" s="88" t="e">
        <f t="shared" si="182"/>
        <v>#DIV/0!</v>
      </c>
      <c r="Z394" s="88">
        <f t="shared" si="183"/>
        <v>0</v>
      </c>
      <c r="AA394" s="88" t="e">
        <f t="shared" si="184"/>
        <v>#DIV/0!</v>
      </c>
      <c r="AB394" s="88">
        <f t="shared" si="185"/>
        <v>0</v>
      </c>
      <c r="AC394" s="88" t="e">
        <f t="shared" si="186"/>
        <v>#DIV/0!</v>
      </c>
      <c r="AD394" s="168"/>
    </row>
    <row r="395" spans="1:30" ht="13.5" hidden="1" customHeight="1">
      <c r="A395" s="76"/>
      <c r="B395" s="97" t="s">
        <v>106</v>
      </c>
      <c r="C395" s="96">
        <v>2213</v>
      </c>
      <c r="D395" s="91"/>
      <c r="E395" s="91"/>
      <c r="F395" s="91"/>
      <c r="G395" s="91"/>
      <c r="H395" s="91"/>
      <c r="I395" s="91"/>
      <c r="J395" s="92"/>
      <c r="K395" s="92"/>
      <c r="L395" s="91"/>
      <c r="M395" s="91"/>
      <c r="N395" s="92"/>
      <c r="O395" s="92"/>
      <c r="P395" s="92"/>
      <c r="Q395" s="92"/>
      <c r="R395" s="91"/>
      <c r="S395" s="91"/>
      <c r="T395" s="91"/>
      <c r="U395" s="91"/>
      <c r="V395" s="88">
        <f t="shared" si="179"/>
        <v>0</v>
      </c>
      <c r="W395" s="88" t="e">
        <f t="shared" si="180"/>
        <v>#DIV/0!</v>
      </c>
      <c r="X395" s="88">
        <f t="shared" si="181"/>
        <v>0</v>
      </c>
      <c r="Y395" s="88" t="e">
        <f t="shared" si="182"/>
        <v>#DIV/0!</v>
      </c>
      <c r="Z395" s="88">
        <f t="shared" si="183"/>
        <v>0</v>
      </c>
      <c r="AA395" s="88" t="e">
        <f t="shared" si="184"/>
        <v>#DIV/0!</v>
      </c>
      <c r="AB395" s="88">
        <f t="shared" si="185"/>
        <v>0</v>
      </c>
      <c r="AC395" s="88" t="e">
        <f t="shared" si="186"/>
        <v>#DIV/0!</v>
      </c>
      <c r="AD395" s="168"/>
    </row>
    <row r="396" spans="1:30" ht="13.5" hidden="1" customHeight="1">
      <c r="A396" s="76"/>
      <c r="B396" s="97" t="s">
        <v>107</v>
      </c>
      <c r="C396" s="96">
        <v>2214</v>
      </c>
      <c r="D396" s="91"/>
      <c r="E396" s="91"/>
      <c r="F396" s="91"/>
      <c r="G396" s="91"/>
      <c r="H396" s="91"/>
      <c r="I396" s="91"/>
      <c r="J396" s="92"/>
      <c r="K396" s="92"/>
      <c r="L396" s="91"/>
      <c r="M396" s="91"/>
      <c r="N396" s="92"/>
      <c r="O396" s="92"/>
      <c r="P396" s="92"/>
      <c r="Q396" s="92"/>
      <c r="R396" s="91"/>
      <c r="S396" s="91"/>
      <c r="T396" s="91"/>
      <c r="U396" s="91"/>
      <c r="V396" s="88">
        <f t="shared" si="179"/>
        <v>0</v>
      </c>
      <c r="W396" s="88" t="e">
        <f t="shared" si="180"/>
        <v>#DIV/0!</v>
      </c>
      <c r="X396" s="88">
        <f t="shared" si="181"/>
        <v>0</v>
      </c>
      <c r="Y396" s="88" t="e">
        <f t="shared" si="182"/>
        <v>#DIV/0!</v>
      </c>
      <c r="Z396" s="88">
        <f t="shared" si="183"/>
        <v>0</v>
      </c>
      <c r="AA396" s="88" t="e">
        <f t="shared" si="184"/>
        <v>#DIV/0!</v>
      </c>
      <c r="AB396" s="88">
        <f t="shared" si="185"/>
        <v>0</v>
      </c>
      <c r="AC396" s="88" t="e">
        <f t="shared" si="186"/>
        <v>#DIV/0!</v>
      </c>
      <c r="AD396" s="168"/>
    </row>
    <row r="397" spans="1:30" ht="13.5" hidden="1" customHeight="1">
      <c r="A397" s="76"/>
      <c r="B397" s="149" t="s">
        <v>108</v>
      </c>
      <c r="C397" s="99">
        <v>2215</v>
      </c>
      <c r="D397" s="102">
        <f>D398+D399+D400+D401</f>
        <v>0</v>
      </c>
      <c r="E397" s="102">
        <f>E398+E399+E400+E401</f>
        <v>0</v>
      </c>
      <c r="F397" s="130">
        <f>F398+F399+F400+F401</f>
        <v>0</v>
      </c>
      <c r="G397" s="102">
        <f t="shared" ref="G397:U397" si="187">G398+G399+G400+G401</f>
        <v>0</v>
      </c>
      <c r="H397" s="102">
        <f t="shared" si="187"/>
        <v>0</v>
      </c>
      <c r="I397" s="102">
        <f t="shared" si="187"/>
        <v>0</v>
      </c>
      <c r="J397" s="100">
        <f t="shared" si="187"/>
        <v>0</v>
      </c>
      <c r="K397" s="100">
        <f t="shared" si="187"/>
        <v>0</v>
      </c>
      <c r="L397" s="102">
        <f t="shared" si="187"/>
        <v>0</v>
      </c>
      <c r="M397" s="102">
        <f t="shared" si="187"/>
        <v>0</v>
      </c>
      <c r="N397" s="100">
        <f t="shared" si="187"/>
        <v>0</v>
      </c>
      <c r="O397" s="100">
        <f t="shared" si="187"/>
        <v>0</v>
      </c>
      <c r="P397" s="100">
        <f>P398+P399+P400+P401</f>
        <v>0</v>
      </c>
      <c r="Q397" s="100">
        <f>Q398+Q399+Q400+Q401</f>
        <v>0</v>
      </c>
      <c r="R397" s="102">
        <f t="shared" si="187"/>
        <v>0</v>
      </c>
      <c r="S397" s="102">
        <f t="shared" si="187"/>
        <v>0</v>
      </c>
      <c r="T397" s="102">
        <f t="shared" si="187"/>
        <v>0</v>
      </c>
      <c r="U397" s="102">
        <f t="shared" si="187"/>
        <v>0</v>
      </c>
      <c r="V397" s="88">
        <f t="shared" si="179"/>
        <v>0</v>
      </c>
      <c r="W397" s="88" t="e">
        <f t="shared" si="180"/>
        <v>#DIV/0!</v>
      </c>
      <c r="X397" s="88">
        <f t="shared" si="181"/>
        <v>0</v>
      </c>
      <c r="Y397" s="88" t="e">
        <f t="shared" si="182"/>
        <v>#DIV/0!</v>
      </c>
      <c r="Z397" s="88">
        <f t="shared" si="183"/>
        <v>0</v>
      </c>
      <c r="AA397" s="88" t="e">
        <f t="shared" si="184"/>
        <v>#DIV/0!</v>
      </c>
      <c r="AB397" s="88">
        <f t="shared" si="185"/>
        <v>0</v>
      </c>
      <c r="AC397" s="88" t="e">
        <f t="shared" si="186"/>
        <v>#DIV/0!</v>
      </c>
      <c r="AD397" s="168"/>
    </row>
    <row r="398" spans="1:30" ht="13.5" hidden="1" customHeight="1">
      <c r="A398" s="76"/>
      <c r="B398" s="103" t="s">
        <v>144</v>
      </c>
      <c r="C398" s="96">
        <v>22151</v>
      </c>
      <c r="D398" s="91"/>
      <c r="E398" s="91"/>
      <c r="F398" s="91"/>
      <c r="G398" s="91"/>
      <c r="H398" s="91"/>
      <c r="I398" s="91"/>
      <c r="J398" s="92"/>
      <c r="K398" s="92"/>
      <c r="L398" s="91"/>
      <c r="M398" s="91"/>
      <c r="N398" s="92"/>
      <c r="O398" s="92"/>
      <c r="P398" s="92"/>
      <c r="Q398" s="92"/>
      <c r="R398" s="91"/>
      <c r="S398" s="91"/>
      <c r="T398" s="91"/>
      <c r="U398" s="91"/>
      <c r="V398" s="88">
        <f t="shared" si="179"/>
        <v>0</v>
      </c>
      <c r="W398" s="88" t="e">
        <f t="shared" si="180"/>
        <v>#DIV/0!</v>
      </c>
      <c r="X398" s="88">
        <f t="shared" si="181"/>
        <v>0</v>
      </c>
      <c r="Y398" s="88" t="e">
        <f t="shared" si="182"/>
        <v>#DIV/0!</v>
      </c>
      <c r="Z398" s="88">
        <f t="shared" si="183"/>
        <v>0</v>
      </c>
      <c r="AA398" s="88" t="e">
        <f t="shared" si="184"/>
        <v>#DIV/0!</v>
      </c>
      <c r="AB398" s="88">
        <f t="shared" si="185"/>
        <v>0</v>
      </c>
      <c r="AC398" s="88" t="e">
        <f t="shared" si="186"/>
        <v>#DIV/0!</v>
      </c>
      <c r="AD398" s="168"/>
    </row>
    <row r="399" spans="1:30" ht="13.5" hidden="1" customHeight="1">
      <c r="A399" s="76"/>
      <c r="B399" s="103" t="s">
        <v>145</v>
      </c>
      <c r="C399" s="96">
        <v>22152</v>
      </c>
      <c r="D399" s="91"/>
      <c r="E399" s="91"/>
      <c r="F399" s="91"/>
      <c r="G399" s="91"/>
      <c r="H399" s="91"/>
      <c r="I399" s="91"/>
      <c r="J399" s="92"/>
      <c r="K399" s="92"/>
      <c r="L399" s="91"/>
      <c r="M399" s="91"/>
      <c r="N399" s="92"/>
      <c r="O399" s="92"/>
      <c r="P399" s="92"/>
      <c r="Q399" s="92"/>
      <c r="R399" s="91"/>
      <c r="S399" s="91"/>
      <c r="T399" s="91"/>
      <c r="U399" s="91"/>
      <c r="V399" s="88">
        <f t="shared" si="179"/>
        <v>0</v>
      </c>
      <c r="W399" s="88" t="e">
        <f t="shared" si="180"/>
        <v>#DIV/0!</v>
      </c>
      <c r="X399" s="88">
        <f t="shared" si="181"/>
        <v>0</v>
      </c>
      <c r="Y399" s="88" t="e">
        <f t="shared" si="182"/>
        <v>#DIV/0!</v>
      </c>
      <c r="Z399" s="88">
        <f t="shared" si="183"/>
        <v>0</v>
      </c>
      <c r="AA399" s="88" t="e">
        <f t="shared" si="184"/>
        <v>#DIV/0!</v>
      </c>
      <c r="AB399" s="88">
        <f t="shared" si="185"/>
        <v>0</v>
      </c>
      <c r="AC399" s="88" t="e">
        <f t="shared" si="186"/>
        <v>#DIV/0!</v>
      </c>
      <c r="AD399" s="168"/>
    </row>
    <row r="400" spans="1:30" ht="13.5" hidden="1" customHeight="1">
      <c r="A400" s="76"/>
      <c r="B400" s="103" t="s">
        <v>111</v>
      </c>
      <c r="C400" s="96">
        <v>22153</v>
      </c>
      <c r="D400" s="91"/>
      <c r="E400" s="91"/>
      <c r="F400" s="91"/>
      <c r="G400" s="91"/>
      <c r="H400" s="91"/>
      <c r="I400" s="91"/>
      <c r="J400" s="92"/>
      <c r="K400" s="92"/>
      <c r="L400" s="91"/>
      <c r="M400" s="91"/>
      <c r="N400" s="92"/>
      <c r="O400" s="92"/>
      <c r="P400" s="92"/>
      <c r="Q400" s="92"/>
      <c r="R400" s="91"/>
      <c r="S400" s="91"/>
      <c r="T400" s="91"/>
      <c r="U400" s="91"/>
      <c r="V400" s="88">
        <f t="shared" si="179"/>
        <v>0</v>
      </c>
      <c r="W400" s="88" t="e">
        <f t="shared" si="180"/>
        <v>#DIV/0!</v>
      </c>
      <c r="X400" s="88">
        <f t="shared" si="181"/>
        <v>0</v>
      </c>
      <c r="Y400" s="88" t="e">
        <f t="shared" si="182"/>
        <v>#DIV/0!</v>
      </c>
      <c r="Z400" s="88">
        <f t="shared" si="183"/>
        <v>0</v>
      </c>
      <c r="AA400" s="88" t="e">
        <f t="shared" si="184"/>
        <v>#DIV/0!</v>
      </c>
      <c r="AB400" s="88">
        <f t="shared" si="185"/>
        <v>0</v>
      </c>
      <c r="AC400" s="88" t="e">
        <f t="shared" si="186"/>
        <v>#DIV/0!</v>
      </c>
      <c r="AD400" s="168"/>
    </row>
    <row r="401" spans="1:30" ht="13.5" hidden="1" customHeight="1">
      <c r="A401" s="76"/>
      <c r="B401" s="103" t="s">
        <v>146</v>
      </c>
      <c r="C401" s="96">
        <v>22154</v>
      </c>
      <c r="D401" s="91"/>
      <c r="E401" s="91"/>
      <c r="F401" s="91"/>
      <c r="G401" s="91"/>
      <c r="H401" s="91"/>
      <c r="I401" s="91"/>
      <c r="J401" s="92"/>
      <c r="K401" s="92"/>
      <c r="L401" s="91"/>
      <c r="M401" s="91"/>
      <c r="N401" s="92"/>
      <c r="O401" s="92"/>
      <c r="P401" s="92"/>
      <c r="Q401" s="92"/>
      <c r="R401" s="91"/>
      <c r="S401" s="91"/>
      <c r="T401" s="91"/>
      <c r="U401" s="91"/>
      <c r="V401" s="88">
        <f t="shared" si="179"/>
        <v>0</v>
      </c>
      <c r="W401" s="88" t="e">
        <f t="shared" si="180"/>
        <v>#DIV/0!</v>
      </c>
      <c r="X401" s="88">
        <f t="shared" si="181"/>
        <v>0</v>
      </c>
      <c r="Y401" s="88" t="e">
        <f t="shared" si="182"/>
        <v>#DIV/0!</v>
      </c>
      <c r="Z401" s="88">
        <f t="shared" si="183"/>
        <v>0</v>
      </c>
      <c r="AA401" s="88" t="e">
        <f t="shared" si="184"/>
        <v>#DIV/0!</v>
      </c>
      <c r="AB401" s="88">
        <f t="shared" si="185"/>
        <v>0</v>
      </c>
      <c r="AC401" s="88" t="e">
        <f t="shared" si="186"/>
        <v>#DIV/0!</v>
      </c>
      <c r="AD401" s="168"/>
    </row>
    <row r="402" spans="1:30" ht="13.5" hidden="1" customHeight="1">
      <c r="A402" s="76"/>
      <c r="B402" s="105" t="s">
        <v>113</v>
      </c>
      <c r="C402" s="106">
        <v>2217</v>
      </c>
      <c r="D402" s="91"/>
      <c r="E402" s="91"/>
      <c r="F402" s="91"/>
      <c r="G402" s="91"/>
      <c r="H402" s="91"/>
      <c r="I402" s="91"/>
      <c r="J402" s="92"/>
      <c r="K402" s="92"/>
      <c r="L402" s="91"/>
      <c r="M402" s="91"/>
      <c r="N402" s="92"/>
      <c r="O402" s="92"/>
      <c r="P402" s="92"/>
      <c r="Q402" s="92"/>
      <c r="R402" s="91"/>
      <c r="S402" s="91"/>
      <c r="T402" s="91"/>
      <c r="U402" s="91"/>
      <c r="V402" s="88">
        <f t="shared" si="179"/>
        <v>0</v>
      </c>
      <c r="W402" s="88" t="e">
        <f t="shared" si="180"/>
        <v>#DIV/0!</v>
      </c>
      <c r="X402" s="88">
        <f t="shared" si="181"/>
        <v>0</v>
      </c>
      <c r="Y402" s="88" t="e">
        <f t="shared" si="182"/>
        <v>#DIV/0!</v>
      </c>
      <c r="Z402" s="88">
        <f t="shared" si="183"/>
        <v>0</v>
      </c>
      <c r="AA402" s="88" t="e">
        <f t="shared" si="184"/>
        <v>#DIV/0!</v>
      </c>
      <c r="AB402" s="88">
        <f t="shared" si="185"/>
        <v>0</v>
      </c>
      <c r="AC402" s="88" t="e">
        <f t="shared" si="186"/>
        <v>#DIV/0!</v>
      </c>
      <c r="AD402" s="168"/>
    </row>
    <row r="403" spans="1:30" ht="13.5" hidden="1" customHeight="1">
      <c r="A403" s="76"/>
      <c r="B403" s="109" t="s">
        <v>114</v>
      </c>
      <c r="C403" s="106">
        <v>2218</v>
      </c>
      <c r="D403" s="91"/>
      <c r="E403" s="91"/>
      <c r="F403" s="91"/>
      <c r="G403" s="91"/>
      <c r="H403" s="91"/>
      <c r="I403" s="91"/>
      <c r="J403" s="92"/>
      <c r="K403" s="92"/>
      <c r="L403" s="91"/>
      <c r="M403" s="91"/>
      <c r="N403" s="92"/>
      <c r="O403" s="92"/>
      <c r="P403" s="92"/>
      <c r="Q403" s="92"/>
      <c r="R403" s="91"/>
      <c r="S403" s="91"/>
      <c r="T403" s="91"/>
      <c r="U403" s="91"/>
      <c r="V403" s="88">
        <f t="shared" si="179"/>
        <v>0</v>
      </c>
      <c r="W403" s="88" t="e">
        <f t="shared" si="180"/>
        <v>#DIV/0!</v>
      </c>
      <c r="X403" s="88">
        <f t="shared" si="181"/>
        <v>0</v>
      </c>
      <c r="Y403" s="88" t="e">
        <f t="shared" si="182"/>
        <v>#DIV/0!</v>
      </c>
      <c r="Z403" s="88">
        <f t="shared" si="183"/>
        <v>0</v>
      </c>
      <c r="AA403" s="88" t="e">
        <f t="shared" si="184"/>
        <v>#DIV/0!</v>
      </c>
      <c r="AB403" s="88">
        <f t="shared" si="185"/>
        <v>0</v>
      </c>
      <c r="AC403" s="88" t="e">
        <f t="shared" si="186"/>
        <v>#DIV/0!</v>
      </c>
      <c r="AD403" s="168"/>
    </row>
    <row r="404" spans="1:30" ht="13.5" hidden="1" customHeight="1">
      <c r="A404" s="76"/>
      <c r="B404" s="97" t="s">
        <v>147</v>
      </c>
      <c r="C404" s="96">
        <v>2221</v>
      </c>
      <c r="D404" s="91"/>
      <c r="E404" s="91"/>
      <c r="F404" s="91"/>
      <c r="G404" s="91"/>
      <c r="H404" s="91"/>
      <c r="I404" s="91"/>
      <c r="J404" s="92"/>
      <c r="K404" s="92"/>
      <c r="L404" s="91"/>
      <c r="M404" s="91"/>
      <c r="N404" s="92"/>
      <c r="O404" s="92"/>
      <c r="P404" s="92"/>
      <c r="Q404" s="92"/>
      <c r="R404" s="91"/>
      <c r="S404" s="91"/>
      <c r="T404" s="91"/>
      <c r="U404" s="91"/>
      <c r="V404" s="88">
        <f t="shared" si="179"/>
        <v>0</v>
      </c>
      <c r="W404" s="88" t="e">
        <f t="shared" si="180"/>
        <v>#DIV/0!</v>
      </c>
      <c r="X404" s="88">
        <f t="shared" si="181"/>
        <v>0</v>
      </c>
      <c r="Y404" s="88" t="e">
        <f t="shared" si="182"/>
        <v>#DIV/0!</v>
      </c>
      <c r="Z404" s="88">
        <f t="shared" si="183"/>
        <v>0</v>
      </c>
      <c r="AA404" s="88" t="e">
        <f t="shared" si="184"/>
        <v>#DIV/0!</v>
      </c>
      <c r="AB404" s="88">
        <f t="shared" si="185"/>
        <v>0</v>
      </c>
      <c r="AC404" s="88" t="e">
        <f t="shared" si="186"/>
        <v>#DIV/0!</v>
      </c>
      <c r="AD404" s="168"/>
    </row>
    <row r="405" spans="1:30" ht="13.5" hidden="1" customHeight="1">
      <c r="A405" s="76"/>
      <c r="B405" s="110" t="s">
        <v>116</v>
      </c>
      <c r="C405" s="96">
        <v>2222</v>
      </c>
      <c r="D405" s="91"/>
      <c r="E405" s="91"/>
      <c r="F405" s="91"/>
      <c r="G405" s="91"/>
      <c r="H405" s="91"/>
      <c r="I405" s="91"/>
      <c r="J405" s="92"/>
      <c r="K405" s="92"/>
      <c r="L405" s="91"/>
      <c r="M405" s="91"/>
      <c r="N405" s="92"/>
      <c r="O405" s="92"/>
      <c r="P405" s="92"/>
      <c r="Q405" s="92"/>
      <c r="R405" s="91"/>
      <c r="S405" s="91"/>
      <c r="T405" s="91"/>
      <c r="U405" s="91"/>
      <c r="V405" s="88">
        <f t="shared" si="179"/>
        <v>0</v>
      </c>
      <c r="W405" s="88" t="e">
        <f t="shared" si="180"/>
        <v>#DIV/0!</v>
      </c>
      <c r="X405" s="88">
        <f t="shared" si="181"/>
        <v>0</v>
      </c>
      <c r="Y405" s="88" t="e">
        <f t="shared" si="182"/>
        <v>#DIV/0!</v>
      </c>
      <c r="Z405" s="88">
        <f t="shared" si="183"/>
        <v>0</v>
      </c>
      <c r="AA405" s="88" t="e">
        <f t="shared" si="184"/>
        <v>#DIV/0!</v>
      </c>
      <c r="AB405" s="88">
        <f t="shared" si="185"/>
        <v>0</v>
      </c>
      <c r="AC405" s="88" t="e">
        <f t="shared" si="186"/>
        <v>#DIV/0!</v>
      </c>
      <c r="AD405" s="168"/>
    </row>
    <row r="406" spans="1:30" ht="13.5" hidden="1" customHeight="1">
      <c r="A406" s="76"/>
      <c r="B406" s="110" t="s">
        <v>117</v>
      </c>
      <c r="C406" s="111">
        <v>2223</v>
      </c>
      <c r="D406" s="91"/>
      <c r="E406" s="91"/>
      <c r="F406" s="91"/>
      <c r="G406" s="91"/>
      <c r="H406" s="91"/>
      <c r="I406" s="91"/>
      <c r="J406" s="92"/>
      <c r="K406" s="92"/>
      <c r="L406" s="91"/>
      <c r="M406" s="91"/>
      <c r="N406" s="92"/>
      <c r="O406" s="92"/>
      <c r="P406" s="92"/>
      <c r="Q406" s="92"/>
      <c r="R406" s="91"/>
      <c r="S406" s="91"/>
      <c r="T406" s="91"/>
      <c r="U406" s="91"/>
      <c r="V406" s="88"/>
      <c r="W406" s="88"/>
      <c r="X406" s="88"/>
      <c r="Y406" s="88"/>
      <c r="Z406" s="88"/>
      <c r="AA406" s="88"/>
      <c r="AB406" s="88"/>
      <c r="AC406" s="88"/>
      <c r="AD406" s="168"/>
    </row>
    <row r="407" spans="1:30" ht="13.5" hidden="1" customHeight="1">
      <c r="A407" s="76"/>
      <c r="B407" s="110" t="s">
        <v>153</v>
      </c>
      <c r="C407" s="96">
        <v>2224</v>
      </c>
      <c r="D407" s="91"/>
      <c r="E407" s="91"/>
      <c r="F407" s="91"/>
      <c r="G407" s="91"/>
      <c r="H407" s="91"/>
      <c r="I407" s="91"/>
      <c r="J407" s="92"/>
      <c r="K407" s="92"/>
      <c r="L407" s="91"/>
      <c r="M407" s="91"/>
      <c r="N407" s="92"/>
      <c r="O407" s="92"/>
      <c r="P407" s="92"/>
      <c r="Q407" s="92"/>
      <c r="R407" s="91"/>
      <c r="S407" s="91"/>
      <c r="T407" s="91"/>
      <c r="U407" s="91"/>
      <c r="V407" s="88">
        <f>L407-F407</f>
        <v>0</v>
      </c>
      <c r="W407" s="88" t="e">
        <f>+L407/F407*100</f>
        <v>#DIV/0!</v>
      </c>
      <c r="X407" s="88">
        <f>N407-H407</f>
        <v>0</v>
      </c>
      <c r="Y407" s="88" t="e">
        <f>+N407/H407*100</f>
        <v>#DIV/0!</v>
      </c>
      <c r="Z407" s="88">
        <f>R407-N407</f>
        <v>0</v>
      </c>
      <c r="AA407" s="88" t="e">
        <f>+R407/N407*100</f>
        <v>#DIV/0!</v>
      </c>
      <c r="AB407" s="88">
        <f t="shared" si="185"/>
        <v>0</v>
      </c>
      <c r="AC407" s="88" t="e">
        <f t="shared" si="186"/>
        <v>#DIV/0!</v>
      </c>
      <c r="AD407" s="168"/>
    </row>
    <row r="408" spans="1:30" ht="13.5" hidden="1" customHeight="1">
      <c r="A408" s="76"/>
      <c r="B408" s="110" t="s">
        <v>148</v>
      </c>
      <c r="C408" s="96">
        <v>2225</v>
      </c>
      <c r="D408" s="91"/>
      <c r="E408" s="91"/>
      <c r="F408" s="91"/>
      <c r="G408" s="91"/>
      <c r="H408" s="91"/>
      <c r="I408" s="91"/>
      <c r="J408" s="92"/>
      <c r="K408" s="92"/>
      <c r="L408" s="91"/>
      <c r="M408" s="91"/>
      <c r="N408" s="92"/>
      <c r="O408" s="92"/>
      <c r="P408" s="92"/>
      <c r="Q408" s="92"/>
      <c r="R408" s="91"/>
      <c r="S408" s="91"/>
      <c r="T408" s="91"/>
      <c r="U408" s="91"/>
      <c r="V408" s="88">
        <f>L408-F408</f>
        <v>0</v>
      </c>
      <c r="W408" s="88" t="e">
        <f>+L408/F408*100</f>
        <v>#DIV/0!</v>
      </c>
      <c r="X408" s="88">
        <f>N408-H408</f>
        <v>0</v>
      </c>
      <c r="Y408" s="88" t="e">
        <f>+N408/H408*100</f>
        <v>#DIV/0!</v>
      </c>
      <c r="Z408" s="88">
        <f>R408-N408</f>
        <v>0</v>
      </c>
      <c r="AA408" s="88" t="e">
        <f>+R408/N408*100</f>
        <v>#DIV/0!</v>
      </c>
      <c r="AB408" s="88">
        <f t="shared" si="185"/>
        <v>0</v>
      </c>
      <c r="AC408" s="88" t="e">
        <f t="shared" si="186"/>
        <v>#DIV/0!</v>
      </c>
      <c r="AD408" s="168"/>
    </row>
    <row r="409" spans="1:30" ht="13.5" hidden="1" customHeight="1">
      <c r="A409" s="76"/>
      <c r="B409" s="114" t="s">
        <v>120</v>
      </c>
      <c r="C409" s="115">
        <v>2231</v>
      </c>
      <c r="D409" s="117">
        <f>D410+D411+D412+D413</f>
        <v>0</v>
      </c>
      <c r="E409" s="117">
        <f>E410+E411+E412+E413</f>
        <v>0</v>
      </c>
      <c r="F409" s="117">
        <f t="shared" ref="F409:U409" si="188">F410+F411+F412+F413</f>
        <v>0</v>
      </c>
      <c r="G409" s="117">
        <f t="shared" si="188"/>
        <v>0</v>
      </c>
      <c r="H409" s="117">
        <f t="shared" si="188"/>
        <v>0</v>
      </c>
      <c r="I409" s="117">
        <f t="shared" si="188"/>
        <v>0</v>
      </c>
      <c r="J409" s="116">
        <f t="shared" si="188"/>
        <v>0</v>
      </c>
      <c r="K409" s="116">
        <f t="shared" si="188"/>
        <v>0</v>
      </c>
      <c r="L409" s="117">
        <f t="shared" si="188"/>
        <v>0</v>
      </c>
      <c r="M409" s="117">
        <f t="shared" si="188"/>
        <v>0</v>
      </c>
      <c r="N409" s="116">
        <f t="shared" si="188"/>
        <v>0</v>
      </c>
      <c r="O409" s="116">
        <f t="shared" si="188"/>
        <v>0</v>
      </c>
      <c r="P409" s="116">
        <f>P410+P411+P412+P413</f>
        <v>0</v>
      </c>
      <c r="Q409" s="116">
        <f>Q410+Q411+Q412+Q413</f>
        <v>0</v>
      </c>
      <c r="R409" s="117">
        <f t="shared" si="188"/>
        <v>0</v>
      </c>
      <c r="S409" s="117">
        <f t="shared" si="188"/>
        <v>0</v>
      </c>
      <c r="T409" s="117">
        <f t="shared" si="188"/>
        <v>0</v>
      </c>
      <c r="U409" s="117">
        <f t="shared" si="188"/>
        <v>0</v>
      </c>
      <c r="V409" s="88"/>
      <c r="W409" s="88"/>
      <c r="X409" s="88"/>
      <c r="Y409" s="88"/>
      <c r="Z409" s="88"/>
      <c r="AA409" s="88"/>
      <c r="AB409" s="88"/>
      <c r="AC409" s="88"/>
      <c r="AD409" s="168"/>
    </row>
    <row r="410" spans="1:30" ht="13.5" hidden="1" customHeight="1">
      <c r="A410" s="76"/>
      <c r="B410" s="110" t="s">
        <v>121</v>
      </c>
      <c r="C410" s="96">
        <v>22311100</v>
      </c>
      <c r="D410" s="91"/>
      <c r="E410" s="91"/>
      <c r="F410" s="91"/>
      <c r="G410" s="91"/>
      <c r="H410" s="91"/>
      <c r="I410" s="91"/>
      <c r="J410" s="92"/>
      <c r="K410" s="92"/>
      <c r="L410" s="91"/>
      <c r="M410" s="91"/>
      <c r="N410" s="92"/>
      <c r="O410" s="92"/>
      <c r="P410" s="92"/>
      <c r="Q410" s="92"/>
      <c r="R410" s="91"/>
      <c r="S410" s="91"/>
      <c r="T410" s="91"/>
      <c r="U410" s="91"/>
      <c r="V410" s="88">
        <f t="shared" ref="V410:V423" si="189">L410-F410</f>
        <v>0</v>
      </c>
      <c r="W410" s="88" t="e">
        <f t="shared" ref="W410:W423" si="190">+L410/F410*100</f>
        <v>#DIV/0!</v>
      </c>
      <c r="X410" s="88">
        <f t="shared" ref="X410:X423" si="191">N410-H410</f>
        <v>0</v>
      </c>
      <c r="Y410" s="88" t="e">
        <f t="shared" ref="Y410:Y423" si="192">+N410/H410*100</f>
        <v>#DIV/0!</v>
      </c>
      <c r="Z410" s="88">
        <f t="shared" ref="Z410:Z423" si="193">R410-N410</f>
        <v>0</v>
      </c>
      <c r="AA410" s="88" t="e">
        <f t="shared" ref="AA410:AA423" si="194">+R410/N410*100</f>
        <v>#DIV/0!</v>
      </c>
      <c r="AB410" s="88">
        <f t="shared" si="185"/>
        <v>0</v>
      </c>
      <c r="AC410" s="88" t="e">
        <f t="shared" si="186"/>
        <v>#DIV/0!</v>
      </c>
      <c r="AD410" s="168"/>
    </row>
    <row r="411" spans="1:30" ht="13.5" hidden="1" customHeight="1">
      <c r="A411" s="76"/>
      <c r="B411" s="110" t="s">
        <v>122</v>
      </c>
      <c r="C411" s="96">
        <v>22311200</v>
      </c>
      <c r="D411" s="91"/>
      <c r="E411" s="91"/>
      <c r="F411" s="91"/>
      <c r="G411" s="91"/>
      <c r="H411" s="91"/>
      <c r="I411" s="91"/>
      <c r="J411" s="92"/>
      <c r="K411" s="92"/>
      <c r="L411" s="91"/>
      <c r="M411" s="91"/>
      <c r="N411" s="92"/>
      <c r="O411" s="92"/>
      <c r="P411" s="92"/>
      <c r="Q411" s="92"/>
      <c r="R411" s="91"/>
      <c r="S411" s="91"/>
      <c r="T411" s="91"/>
      <c r="U411" s="91"/>
      <c r="V411" s="88">
        <f t="shared" si="189"/>
        <v>0</v>
      </c>
      <c r="W411" s="88" t="e">
        <f t="shared" si="190"/>
        <v>#DIV/0!</v>
      </c>
      <c r="X411" s="88">
        <f t="shared" si="191"/>
        <v>0</v>
      </c>
      <c r="Y411" s="88" t="e">
        <f t="shared" si="192"/>
        <v>#DIV/0!</v>
      </c>
      <c r="Z411" s="88">
        <f t="shared" si="193"/>
        <v>0</v>
      </c>
      <c r="AA411" s="88" t="e">
        <f t="shared" si="194"/>
        <v>#DIV/0!</v>
      </c>
      <c r="AB411" s="88">
        <f t="shared" si="185"/>
        <v>0</v>
      </c>
      <c r="AC411" s="88" t="e">
        <f t="shared" si="186"/>
        <v>#DIV/0!</v>
      </c>
      <c r="AD411" s="168"/>
    </row>
    <row r="412" spans="1:30" ht="13.5" hidden="1" customHeight="1">
      <c r="A412" s="76"/>
      <c r="B412" s="110" t="s">
        <v>123</v>
      </c>
      <c r="C412" s="96">
        <v>22311300</v>
      </c>
      <c r="D412" s="91"/>
      <c r="E412" s="91"/>
      <c r="F412" s="91"/>
      <c r="G412" s="91"/>
      <c r="H412" s="91"/>
      <c r="I412" s="91"/>
      <c r="J412" s="92"/>
      <c r="K412" s="92"/>
      <c r="L412" s="91"/>
      <c r="M412" s="91"/>
      <c r="N412" s="92"/>
      <c r="O412" s="92"/>
      <c r="P412" s="92"/>
      <c r="Q412" s="92"/>
      <c r="R412" s="91"/>
      <c r="S412" s="91"/>
      <c r="T412" s="91"/>
      <c r="U412" s="91"/>
      <c r="V412" s="88">
        <f t="shared" si="189"/>
        <v>0</v>
      </c>
      <c r="W412" s="88" t="e">
        <f t="shared" si="190"/>
        <v>#DIV/0!</v>
      </c>
      <c r="X412" s="88">
        <f t="shared" si="191"/>
        <v>0</v>
      </c>
      <c r="Y412" s="88" t="e">
        <f t="shared" si="192"/>
        <v>#DIV/0!</v>
      </c>
      <c r="Z412" s="88">
        <f t="shared" si="193"/>
        <v>0</v>
      </c>
      <c r="AA412" s="88" t="e">
        <f t="shared" si="194"/>
        <v>#DIV/0!</v>
      </c>
      <c r="AB412" s="88">
        <f t="shared" si="185"/>
        <v>0</v>
      </c>
      <c r="AC412" s="88" t="e">
        <f t="shared" si="186"/>
        <v>#DIV/0!</v>
      </c>
      <c r="AD412" s="168"/>
    </row>
    <row r="413" spans="1:30" ht="13.5" hidden="1" customHeight="1">
      <c r="A413" s="76"/>
      <c r="B413" s="110" t="s">
        <v>124</v>
      </c>
      <c r="C413" s="96">
        <v>22311400</v>
      </c>
      <c r="D413" s="91"/>
      <c r="E413" s="91"/>
      <c r="F413" s="91"/>
      <c r="G413" s="91"/>
      <c r="H413" s="91"/>
      <c r="I413" s="91"/>
      <c r="J413" s="92"/>
      <c r="K413" s="92"/>
      <c r="L413" s="91"/>
      <c r="M413" s="91"/>
      <c r="N413" s="92"/>
      <c r="O413" s="92"/>
      <c r="P413" s="92"/>
      <c r="Q413" s="92"/>
      <c r="R413" s="91"/>
      <c r="S413" s="91"/>
      <c r="T413" s="91"/>
      <c r="U413" s="91"/>
      <c r="V413" s="88">
        <f t="shared" si="189"/>
        <v>0</v>
      </c>
      <c r="W413" s="88" t="e">
        <f t="shared" si="190"/>
        <v>#DIV/0!</v>
      </c>
      <c r="X413" s="88">
        <f t="shared" si="191"/>
        <v>0</v>
      </c>
      <c r="Y413" s="88" t="e">
        <f t="shared" si="192"/>
        <v>#DIV/0!</v>
      </c>
      <c r="Z413" s="88">
        <f t="shared" si="193"/>
        <v>0</v>
      </c>
      <c r="AA413" s="88" t="e">
        <f t="shared" si="194"/>
        <v>#DIV/0!</v>
      </c>
      <c r="AB413" s="88">
        <f t="shared" si="185"/>
        <v>0</v>
      </c>
      <c r="AC413" s="88" t="e">
        <f t="shared" si="186"/>
        <v>#DIV/0!</v>
      </c>
      <c r="AD413" s="168"/>
    </row>
    <row r="414" spans="1:30" ht="13.5" hidden="1" customHeight="1">
      <c r="A414" s="76"/>
      <c r="B414" s="110" t="s">
        <v>125</v>
      </c>
      <c r="C414" s="96">
        <v>2235</v>
      </c>
      <c r="D414" s="91"/>
      <c r="E414" s="91"/>
      <c r="F414" s="91"/>
      <c r="G414" s="91"/>
      <c r="H414" s="91"/>
      <c r="I414" s="91"/>
      <c r="J414" s="92"/>
      <c r="K414" s="92"/>
      <c r="L414" s="91"/>
      <c r="M414" s="91"/>
      <c r="N414" s="92"/>
      <c r="O414" s="92"/>
      <c r="P414" s="92"/>
      <c r="Q414" s="92"/>
      <c r="R414" s="91"/>
      <c r="S414" s="91"/>
      <c r="T414" s="91"/>
      <c r="U414" s="91"/>
      <c r="V414" s="88">
        <f t="shared" si="189"/>
        <v>0</v>
      </c>
      <c r="W414" s="88" t="e">
        <f t="shared" si="190"/>
        <v>#DIV/0!</v>
      </c>
      <c r="X414" s="88">
        <f t="shared" si="191"/>
        <v>0</v>
      </c>
      <c r="Y414" s="88" t="e">
        <f t="shared" si="192"/>
        <v>#DIV/0!</v>
      </c>
      <c r="Z414" s="88">
        <f t="shared" si="193"/>
        <v>0</v>
      </c>
      <c r="AA414" s="88" t="e">
        <f t="shared" si="194"/>
        <v>#DIV/0!</v>
      </c>
      <c r="AB414" s="88">
        <f t="shared" si="185"/>
        <v>0</v>
      </c>
      <c r="AC414" s="88" t="e">
        <f t="shared" si="186"/>
        <v>#DIV/0!</v>
      </c>
      <c r="AD414" s="168"/>
    </row>
    <row r="415" spans="1:30" ht="13.5" hidden="1" customHeight="1">
      <c r="A415" s="76"/>
      <c r="B415" s="97" t="s">
        <v>126</v>
      </c>
      <c r="C415" s="119">
        <v>2511</v>
      </c>
      <c r="D415" s="91"/>
      <c r="E415" s="91"/>
      <c r="F415" s="91"/>
      <c r="G415" s="91"/>
      <c r="H415" s="91"/>
      <c r="I415" s="91"/>
      <c r="J415" s="92"/>
      <c r="K415" s="92"/>
      <c r="L415" s="91"/>
      <c r="M415" s="91"/>
      <c r="N415" s="92"/>
      <c r="O415" s="92"/>
      <c r="P415" s="92"/>
      <c r="Q415" s="92"/>
      <c r="R415" s="91"/>
      <c r="S415" s="91"/>
      <c r="T415" s="91"/>
      <c r="U415" s="91"/>
      <c r="V415" s="88">
        <f t="shared" si="189"/>
        <v>0</v>
      </c>
      <c r="W415" s="88" t="e">
        <f t="shared" si="190"/>
        <v>#DIV/0!</v>
      </c>
      <c r="X415" s="88">
        <f t="shared" si="191"/>
        <v>0</v>
      </c>
      <c r="Y415" s="88" t="e">
        <f t="shared" si="192"/>
        <v>#DIV/0!</v>
      </c>
      <c r="Z415" s="88">
        <f t="shared" si="193"/>
        <v>0</v>
      </c>
      <c r="AA415" s="88" t="e">
        <f t="shared" si="194"/>
        <v>#DIV/0!</v>
      </c>
      <c r="AB415" s="88">
        <f t="shared" si="185"/>
        <v>0</v>
      </c>
      <c r="AC415" s="88" t="e">
        <f t="shared" si="186"/>
        <v>#DIV/0!</v>
      </c>
      <c r="AD415" s="168"/>
    </row>
    <row r="416" spans="1:30" ht="13.5" hidden="1" customHeight="1">
      <c r="A416" s="76"/>
      <c r="B416" s="97" t="s">
        <v>127</v>
      </c>
      <c r="C416" s="119">
        <v>2512</v>
      </c>
      <c r="D416" s="91"/>
      <c r="E416" s="91"/>
      <c r="F416" s="91"/>
      <c r="G416" s="91"/>
      <c r="H416" s="91"/>
      <c r="I416" s="91"/>
      <c r="J416" s="92"/>
      <c r="K416" s="92"/>
      <c r="L416" s="91"/>
      <c r="M416" s="91"/>
      <c r="N416" s="92"/>
      <c r="O416" s="92"/>
      <c r="P416" s="92"/>
      <c r="Q416" s="92"/>
      <c r="R416" s="91"/>
      <c r="S416" s="91"/>
      <c r="T416" s="91"/>
      <c r="U416" s="91"/>
      <c r="V416" s="88">
        <f t="shared" si="189"/>
        <v>0</v>
      </c>
      <c r="W416" s="88" t="e">
        <f t="shared" si="190"/>
        <v>#DIV/0!</v>
      </c>
      <c r="X416" s="88">
        <f t="shared" si="191"/>
        <v>0</v>
      </c>
      <c r="Y416" s="88" t="e">
        <f t="shared" si="192"/>
        <v>#DIV/0!</v>
      </c>
      <c r="Z416" s="88">
        <f t="shared" si="193"/>
        <v>0</v>
      </c>
      <c r="AA416" s="88" t="e">
        <f t="shared" si="194"/>
        <v>#DIV/0!</v>
      </c>
      <c r="AB416" s="88">
        <f t="shared" si="185"/>
        <v>0</v>
      </c>
      <c r="AC416" s="88" t="e">
        <f t="shared" si="186"/>
        <v>#DIV/0!</v>
      </c>
      <c r="AD416" s="168"/>
    </row>
    <row r="417" spans="1:30" ht="13.5" hidden="1" customHeight="1">
      <c r="A417" s="76"/>
      <c r="B417" s="97" t="s">
        <v>154</v>
      </c>
      <c r="C417" s="119">
        <v>2521</v>
      </c>
      <c r="D417" s="91"/>
      <c r="E417" s="91"/>
      <c r="F417" s="91"/>
      <c r="G417" s="91"/>
      <c r="H417" s="91"/>
      <c r="I417" s="91"/>
      <c r="J417" s="92"/>
      <c r="K417" s="92"/>
      <c r="L417" s="91"/>
      <c r="M417" s="91"/>
      <c r="N417" s="92"/>
      <c r="O417" s="92"/>
      <c r="P417" s="92"/>
      <c r="Q417" s="92"/>
      <c r="R417" s="91"/>
      <c r="S417" s="91"/>
      <c r="T417" s="91"/>
      <c r="U417" s="91"/>
      <c r="V417" s="88">
        <f t="shared" si="189"/>
        <v>0</v>
      </c>
      <c r="W417" s="88" t="e">
        <f t="shared" si="190"/>
        <v>#DIV/0!</v>
      </c>
      <c r="X417" s="88">
        <f t="shared" si="191"/>
        <v>0</v>
      </c>
      <c r="Y417" s="88" t="e">
        <f t="shared" si="192"/>
        <v>#DIV/0!</v>
      </c>
      <c r="Z417" s="88">
        <f t="shared" si="193"/>
        <v>0</v>
      </c>
      <c r="AA417" s="88" t="e">
        <f t="shared" si="194"/>
        <v>#DIV/0!</v>
      </c>
      <c r="AB417" s="88">
        <f t="shared" si="185"/>
        <v>0</v>
      </c>
      <c r="AC417" s="88" t="e">
        <f t="shared" si="186"/>
        <v>#DIV/0!</v>
      </c>
      <c r="AD417" s="168"/>
    </row>
    <row r="418" spans="1:30" ht="13.5" hidden="1" customHeight="1">
      <c r="A418" s="76"/>
      <c r="B418" s="122" t="s">
        <v>129</v>
      </c>
      <c r="C418" s="96">
        <v>2721</v>
      </c>
      <c r="D418" s="91"/>
      <c r="E418" s="91"/>
      <c r="F418" s="91"/>
      <c r="G418" s="91"/>
      <c r="H418" s="91"/>
      <c r="I418" s="91"/>
      <c r="J418" s="92"/>
      <c r="K418" s="92"/>
      <c r="L418" s="91"/>
      <c r="M418" s="91"/>
      <c r="N418" s="92"/>
      <c r="O418" s="92"/>
      <c r="P418" s="92"/>
      <c r="Q418" s="92"/>
      <c r="R418" s="91"/>
      <c r="S418" s="91"/>
      <c r="T418" s="91"/>
      <c r="U418" s="91"/>
      <c r="V418" s="88">
        <f t="shared" si="189"/>
        <v>0</v>
      </c>
      <c r="W418" s="88" t="e">
        <f t="shared" si="190"/>
        <v>#DIV/0!</v>
      </c>
      <c r="X418" s="88">
        <f t="shared" si="191"/>
        <v>0</v>
      </c>
      <c r="Y418" s="88" t="e">
        <f t="shared" si="192"/>
        <v>#DIV/0!</v>
      </c>
      <c r="Z418" s="88">
        <f t="shared" si="193"/>
        <v>0</v>
      </c>
      <c r="AA418" s="88" t="e">
        <f t="shared" si="194"/>
        <v>#DIV/0!</v>
      </c>
      <c r="AB418" s="88">
        <f t="shared" si="185"/>
        <v>0</v>
      </c>
      <c r="AC418" s="88" t="e">
        <f t="shared" si="186"/>
        <v>#DIV/0!</v>
      </c>
      <c r="AD418" s="168"/>
    </row>
    <row r="419" spans="1:30" ht="12.75" hidden="1" customHeight="1">
      <c r="A419" s="76"/>
      <c r="B419" s="128" t="s">
        <v>134</v>
      </c>
      <c r="C419" s="175"/>
      <c r="D419" s="130">
        <f>SUM(D420:D422)</f>
        <v>0</v>
      </c>
      <c r="E419" s="130">
        <f>SUM(E420:E422)</f>
        <v>0</v>
      </c>
      <c r="F419" s="130">
        <f t="shared" ref="F419:U419" si="195">SUM(F420:F422)</f>
        <v>0</v>
      </c>
      <c r="G419" s="130">
        <f t="shared" si="195"/>
        <v>0</v>
      </c>
      <c r="H419" s="130">
        <f t="shared" si="195"/>
        <v>0</v>
      </c>
      <c r="I419" s="130">
        <f t="shared" si="195"/>
        <v>0</v>
      </c>
      <c r="J419" s="129">
        <f t="shared" si="195"/>
        <v>0</v>
      </c>
      <c r="K419" s="129">
        <f t="shared" si="195"/>
        <v>0</v>
      </c>
      <c r="L419" s="130">
        <f t="shared" si="195"/>
        <v>0</v>
      </c>
      <c r="M419" s="130">
        <f t="shared" si="195"/>
        <v>0</v>
      </c>
      <c r="N419" s="129">
        <f t="shared" si="195"/>
        <v>0</v>
      </c>
      <c r="O419" s="129">
        <f t="shared" si="195"/>
        <v>0</v>
      </c>
      <c r="P419" s="129">
        <f>SUM(P420:P422)</f>
        <v>0</v>
      </c>
      <c r="Q419" s="129">
        <f>SUM(Q420:Q422)</f>
        <v>0</v>
      </c>
      <c r="R419" s="130">
        <f t="shared" si="195"/>
        <v>0</v>
      </c>
      <c r="S419" s="130">
        <f t="shared" si="195"/>
        <v>0</v>
      </c>
      <c r="T419" s="130">
        <f t="shared" si="195"/>
        <v>0</v>
      </c>
      <c r="U419" s="130">
        <f t="shared" si="195"/>
        <v>0</v>
      </c>
      <c r="V419" s="88">
        <f t="shared" si="189"/>
        <v>0</v>
      </c>
      <c r="W419" s="88" t="e">
        <f t="shared" si="190"/>
        <v>#DIV/0!</v>
      </c>
      <c r="X419" s="88">
        <f t="shared" si="191"/>
        <v>0</v>
      </c>
      <c r="Y419" s="88" t="e">
        <f t="shared" si="192"/>
        <v>#DIV/0!</v>
      </c>
      <c r="Z419" s="88">
        <f t="shared" si="193"/>
        <v>0</v>
      </c>
      <c r="AA419" s="88" t="e">
        <f t="shared" si="194"/>
        <v>#DIV/0!</v>
      </c>
      <c r="AB419" s="88">
        <f t="shared" si="185"/>
        <v>0</v>
      </c>
      <c r="AC419" s="88" t="e">
        <f t="shared" si="186"/>
        <v>#DIV/0!</v>
      </c>
      <c r="AD419" s="168"/>
    </row>
    <row r="420" spans="1:30" ht="12.75" hidden="1" customHeight="1">
      <c r="A420" s="76"/>
      <c r="B420" s="89" t="s">
        <v>135</v>
      </c>
      <c r="C420" s="90">
        <v>3111</v>
      </c>
      <c r="D420" s="91"/>
      <c r="E420" s="91"/>
      <c r="F420" s="91"/>
      <c r="G420" s="91"/>
      <c r="H420" s="91"/>
      <c r="I420" s="91"/>
      <c r="J420" s="92"/>
      <c r="K420" s="92"/>
      <c r="L420" s="91"/>
      <c r="M420" s="91"/>
      <c r="N420" s="92"/>
      <c r="O420" s="92"/>
      <c r="P420" s="92"/>
      <c r="Q420" s="92"/>
      <c r="R420" s="91"/>
      <c r="S420" s="91"/>
      <c r="T420" s="91"/>
      <c r="U420" s="91"/>
      <c r="V420" s="88">
        <f t="shared" si="189"/>
        <v>0</v>
      </c>
      <c r="W420" s="88" t="e">
        <f t="shared" si="190"/>
        <v>#DIV/0!</v>
      </c>
      <c r="X420" s="88">
        <f t="shared" si="191"/>
        <v>0</v>
      </c>
      <c r="Y420" s="88" t="e">
        <f t="shared" si="192"/>
        <v>#DIV/0!</v>
      </c>
      <c r="Z420" s="88">
        <f t="shared" si="193"/>
        <v>0</v>
      </c>
      <c r="AA420" s="88" t="e">
        <f t="shared" si="194"/>
        <v>#DIV/0!</v>
      </c>
      <c r="AB420" s="88">
        <f t="shared" si="185"/>
        <v>0</v>
      </c>
      <c r="AC420" s="88" t="e">
        <f t="shared" si="186"/>
        <v>#DIV/0!</v>
      </c>
      <c r="AD420" s="168"/>
    </row>
    <row r="421" spans="1:30" ht="12.75" hidden="1" customHeight="1">
      <c r="A421" s="76"/>
      <c r="B421" s="89" t="s">
        <v>136</v>
      </c>
      <c r="C421" s="90">
        <v>3112</v>
      </c>
      <c r="D421" s="91"/>
      <c r="E421" s="91"/>
      <c r="F421" s="91"/>
      <c r="G421" s="91"/>
      <c r="H421" s="91"/>
      <c r="I421" s="91"/>
      <c r="J421" s="92"/>
      <c r="K421" s="92"/>
      <c r="L421" s="91"/>
      <c r="M421" s="91"/>
      <c r="N421" s="92"/>
      <c r="O421" s="92"/>
      <c r="P421" s="92"/>
      <c r="Q421" s="92"/>
      <c r="R421" s="91"/>
      <c r="S421" s="91"/>
      <c r="T421" s="91"/>
      <c r="U421" s="91"/>
      <c r="V421" s="88">
        <f t="shared" si="189"/>
        <v>0</v>
      </c>
      <c r="W421" s="88" t="e">
        <f t="shared" si="190"/>
        <v>#DIV/0!</v>
      </c>
      <c r="X421" s="88">
        <f t="shared" si="191"/>
        <v>0</v>
      </c>
      <c r="Y421" s="88" t="e">
        <f t="shared" si="192"/>
        <v>#DIV/0!</v>
      </c>
      <c r="Z421" s="88">
        <f t="shared" si="193"/>
        <v>0</v>
      </c>
      <c r="AA421" s="88" t="e">
        <f t="shared" si="194"/>
        <v>#DIV/0!</v>
      </c>
      <c r="AB421" s="88">
        <f t="shared" si="185"/>
        <v>0</v>
      </c>
      <c r="AC421" s="88" t="e">
        <f t="shared" si="186"/>
        <v>#DIV/0!</v>
      </c>
      <c r="AD421" s="168"/>
    </row>
    <row r="422" spans="1:30" ht="12.75" hidden="1" customHeight="1">
      <c r="A422" s="76"/>
      <c r="B422" s="89" t="s">
        <v>137</v>
      </c>
      <c r="C422" s="90">
        <v>3113</v>
      </c>
      <c r="D422" s="91"/>
      <c r="E422" s="91"/>
      <c r="F422" s="91"/>
      <c r="G422" s="91"/>
      <c r="H422" s="91"/>
      <c r="I422" s="91"/>
      <c r="J422" s="92"/>
      <c r="K422" s="92"/>
      <c r="L422" s="91"/>
      <c r="M422" s="91"/>
      <c r="N422" s="92"/>
      <c r="O422" s="92"/>
      <c r="P422" s="92"/>
      <c r="Q422" s="92"/>
      <c r="R422" s="91"/>
      <c r="S422" s="91"/>
      <c r="T422" s="91"/>
      <c r="U422" s="91"/>
      <c r="V422" s="88">
        <f t="shared" si="189"/>
        <v>0</v>
      </c>
      <c r="W422" s="88" t="e">
        <f t="shared" si="190"/>
        <v>#DIV/0!</v>
      </c>
      <c r="X422" s="88">
        <f t="shared" si="191"/>
        <v>0</v>
      </c>
      <c r="Y422" s="88" t="e">
        <f t="shared" si="192"/>
        <v>#DIV/0!</v>
      </c>
      <c r="Z422" s="88">
        <f t="shared" si="193"/>
        <v>0</v>
      </c>
      <c r="AA422" s="88" t="e">
        <f t="shared" si="194"/>
        <v>#DIV/0!</v>
      </c>
      <c r="AB422" s="88">
        <f t="shared" si="185"/>
        <v>0</v>
      </c>
      <c r="AC422" s="88" t="e">
        <f t="shared" si="186"/>
        <v>#DIV/0!</v>
      </c>
      <c r="AD422" s="168"/>
    </row>
    <row r="423" spans="1:30" hidden="1">
      <c r="A423" s="76"/>
      <c r="B423" s="178"/>
      <c r="C423" s="179"/>
      <c r="D423" s="91"/>
      <c r="E423" s="91"/>
      <c r="F423" s="91"/>
      <c r="G423" s="91"/>
      <c r="H423" s="91"/>
      <c r="I423" s="91"/>
      <c r="J423" s="92"/>
      <c r="K423" s="92"/>
      <c r="L423" s="91"/>
      <c r="M423" s="91"/>
      <c r="N423" s="92"/>
      <c r="O423" s="92"/>
      <c r="P423" s="92"/>
      <c r="Q423" s="92"/>
      <c r="R423" s="91"/>
      <c r="S423" s="91"/>
      <c r="T423" s="91"/>
      <c r="U423" s="91"/>
      <c r="V423" s="88">
        <f t="shared" si="189"/>
        <v>0</v>
      </c>
      <c r="W423" s="88" t="e">
        <f t="shared" si="190"/>
        <v>#DIV/0!</v>
      </c>
      <c r="X423" s="88">
        <f t="shared" si="191"/>
        <v>0</v>
      </c>
      <c r="Y423" s="88" t="e">
        <f t="shared" si="192"/>
        <v>#DIV/0!</v>
      </c>
      <c r="Z423" s="88">
        <f t="shared" si="193"/>
        <v>0</v>
      </c>
      <c r="AA423" s="88" t="e">
        <f t="shared" si="194"/>
        <v>#DIV/0!</v>
      </c>
      <c r="AB423" s="88">
        <f>T423-R423</f>
        <v>0</v>
      </c>
      <c r="AC423" s="88" t="e">
        <f>+T423/R423*100</f>
        <v>#DIV/0!</v>
      </c>
      <c r="AD423" s="168"/>
    </row>
    <row r="424" spans="1:30" hidden="1" outlineLevel="1">
      <c r="A424" s="76">
        <v>9</v>
      </c>
      <c r="B424" s="138" t="s">
        <v>164</v>
      </c>
      <c r="C424" s="180" t="s">
        <v>165</v>
      </c>
      <c r="D424" s="140"/>
      <c r="E424" s="140"/>
      <c r="F424" s="140"/>
      <c r="G424" s="140"/>
      <c r="H424" s="140"/>
      <c r="I424" s="140"/>
      <c r="J424" s="141"/>
      <c r="K424" s="141"/>
      <c r="L424" s="140">
        <v>4.2</v>
      </c>
      <c r="M424" s="140"/>
      <c r="N424" s="141"/>
      <c r="O424" s="141"/>
      <c r="P424" s="141"/>
      <c r="Q424" s="141"/>
      <c r="R424" s="140"/>
      <c r="S424" s="140"/>
      <c r="T424" s="140"/>
      <c r="U424" s="140"/>
      <c r="V424" s="140"/>
      <c r="W424" s="140"/>
      <c r="X424" s="140"/>
      <c r="Y424" s="140"/>
      <c r="Z424" s="140"/>
      <c r="AA424" s="140"/>
      <c r="AB424" s="140"/>
      <c r="AC424" s="140"/>
      <c r="AD424" s="168"/>
    </row>
    <row r="425" spans="1:30" hidden="1" outlineLevel="1">
      <c r="A425" s="76"/>
      <c r="B425" s="142" t="s">
        <v>142</v>
      </c>
      <c r="C425" s="143"/>
      <c r="D425" s="85">
        <f>SUM(D426:D432,D437:D454)</f>
        <v>58821.7</v>
      </c>
      <c r="E425" s="85">
        <f>SUM(E426:E432,E437:E454)</f>
        <v>700</v>
      </c>
      <c r="F425" s="85">
        <f t="shared" ref="F425:U425" si="196">SUM(F426:F432,F437:F454)</f>
        <v>56856.659</v>
      </c>
      <c r="G425" s="85">
        <f t="shared" si="196"/>
        <v>618.4</v>
      </c>
      <c r="H425" s="86">
        <f t="shared" si="196"/>
        <v>78983.5</v>
      </c>
      <c r="I425" s="86">
        <f t="shared" si="196"/>
        <v>700</v>
      </c>
      <c r="J425" s="85">
        <f t="shared" si="196"/>
        <v>52013.188999999991</v>
      </c>
      <c r="K425" s="85">
        <f t="shared" si="196"/>
        <v>0</v>
      </c>
      <c r="L425" s="86">
        <f t="shared" si="196"/>
        <v>78990.7</v>
      </c>
      <c r="M425" s="86">
        <f t="shared" si="196"/>
        <v>0</v>
      </c>
      <c r="N425" s="85">
        <f t="shared" si="196"/>
        <v>99574.399999999994</v>
      </c>
      <c r="O425" s="85">
        <f t="shared" si="196"/>
        <v>700</v>
      </c>
      <c r="P425" s="85">
        <f t="shared" si="196"/>
        <v>0</v>
      </c>
      <c r="Q425" s="85">
        <f t="shared" si="196"/>
        <v>0</v>
      </c>
      <c r="R425" s="86">
        <f t="shared" si="196"/>
        <v>101759.4</v>
      </c>
      <c r="S425" s="86">
        <f>SUM(S426:S432,S437:S454)</f>
        <v>700</v>
      </c>
      <c r="T425" s="86">
        <f t="shared" si="196"/>
        <v>102929.4</v>
      </c>
      <c r="U425" s="86">
        <f t="shared" si="196"/>
        <v>700</v>
      </c>
      <c r="V425" s="87">
        <f t="shared" ref="V425:V443" si="197">L425-F425</f>
        <v>22134.040999999997</v>
      </c>
      <c r="W425" s="87">
        <f t="shared" ref="W425:W443" si="198">+L425/F425*100</f>
        <v>138.92954913161535</v>
      </c>
      <c r="X425" s="87">
        <f t="shared" ref="X425:X441" si="199">N425-H425</f>
        <v>20590.899999999994</v>
      </c>
      <c r="Y425" s="87">
        <f t="shared" ref="Y425:Y441" si="200">+N425/H425*100</f>
        <v>126.0698753537131</v>
      </c>
      <c r="Z425" s="87">
        <f t="shared" ref="Z425:Z440" si="201">R425-N425</f>
        <v>2185</v>
      </c>
      <c r="AA425" s="87">
        <f t="shared" ref="AA425:AA440" si="202">+R425/N425*100</f>
        <v>102.19433910724041</v>
      </c>
      <c r="AB425" s="87">
        <f>T425-R425</f>
        <v>1170</v>
      </c>
      <c r="AC425" s="87">
        <f>+T425/R425*100</f>
        <v>101.14977093025313</v>
      </c>
      <c r="AD425" s="168"/>
    </row>
    <row r="426" spans="1:30" hidden="1" outlineLevel="1">
      <c r="A426" s="76"/>
      <c r="B426" s="89" t="s">
        <v>102</v>
      </c>
      <c r="C426" s="90">
        <v>2111</v>
      </c>
      <c r="D426" s="155">
        <v>9102.9</v>
      </c>
      <c r="E426" s="91">
        <v>10.5</v>
      </c>
      <c r="F426" s="181">
        <v>12346.014999999999</v>
      </c>
      <c r="G426" s="91"/>
      <c r="H426" s="91">
        <v>20829</v>
      </c>
      <c r="I426" s="91">
        <v>10.5</v>
      </c>
      <c r="J426" s="92">
        <v>7422.5810000000001</v>
      </c>
      <c r="K426" s="92"/>
      <c r="L426" s="91">
        <v>20829</v>
      </c>
      <c r="M426" s="91"/>
      <c r="N426" s="92">
        <v>20829</v>
      </c>
      <c r="O426" s="92">
        <v>10.5</v>
      </c>
      <c r="P426" s="92"/>
      <c r="Q426" s="92"/>
      <c r="R426" s="92">
        <v>20829</v>
      </c>
      <c r="S426" s="92">
        <v>10.5</v>
      </c>
      <c r="T426" s="92">
        <v>20829</v>
      </c>
      <c r="U426" s="92">
        <v>10.5</v>
      </c>
      <c r="V426" s="88">
        <f t="shared" si="197"/>
        <v>8482.9850000000006</v>
      </c>
      <c r="W426" s="88">
        <f t="shared" si="198"/>
        <v>168.71030854895287</v>
      </c>
      <c r="X426" s="88">
        <f t="shared" si="199"/>
        <v>0</v>
      </c>
      <c r="Y426" s="88">
        <f t="shared" si="200"/>
        <v>100</v>
      </c>
      <c r="Z426" s="88">
        <f t="shared" si="201"/>
        <v>0</v>
      </c>
      <c r="AA426" s="88">
        <f t="shared" si="202"/>
        <v>100</v>
      </c>
      <c r="AB426" s="88">
        <f t="shared" ref="AB426:AB459" si="203">T426-R426</f>
        <v>0</v>
      </c>
      <c r="AC426" s="88">
        <f t="shared" ref="AC426:AC459" si="204">+T426/R426*100</f>
        <v>100</v>
      </c>
      <c r="AD426" s="168"/>
    </row>
    <row r="427" spans="1:30" hidden="1" outlineLevel="1">
      <c r="A427" s="76"/>
      <c r="B427" s="89" t="s">
        <v>143</v>
      </c>
      <c r="C427" s="90">
        <v>2121</v>
      </c>
      <c r="D427" s="155">
        <v>1348.5</v>
      </c>
      <c r="E427" s="91">
        <v>1.8</v>
      </c>
      <c r="F427" s="181">
        <v>1900.1</v>
      </c>
      <c r="G427" s="91"/>
      <c r="H427" s="146">
        <v>3190.4</v>
      </c>
      <c r="I427" s="91">
        <v>1.8</v>
      </c>
      <c r="J427" s="92">
        <v>1070.8</v>
      </c>
      <c r="K427" s="92"/>
      <c r="L427" s="146">
        <v>3190.4</v>
      </c>
      <c r="M427" s="91"/>
      <c r="N427" s="92">
        <v>3190.4</v>
      </c>
      <c r="O427" s="92">
        <v>1.8</v>
      </c>
      <c r="P427" s="92"/>
      <c r="Q427" s="92"/>
      <c r="R427" s="92">
        <v>3190.4</v>
      </c>
      <c r="S427" s="92">
        <v>1.8</v>
      </c>
      <c r="T427" s="92">
        <v>3190.4</v>
      </c>
      <c r="U427" s="92">
        <v>1.8</v>
      </c>
      <c r="V427" s="88">
        <f t="shared" si="197"/>
        <v>1290.3000000000002</v>
      </c>
      <c r="W427" s="88">
        <f t="shared" si="198"/>
        <v>167.90695226567024</v>
      </c>
      <c r="X427" s="88">
        <f t="shared" si="199"/>
        <v>0</v>
      </c>
      <c r="Y427" s="88">
        <f t="shared" si="200"/>
        <v>100</v>
      </c>
      <c r="Z427" s="88">
        <f t="shared" si="201"/>
        <v>0</v>
      </c>
      <c r="AA427" s="88">
        <f t="shared" si="202"/>
        <v>100</v>
      </c>
      <c r="AB427" s="88">
        <f t="shared" si="203"/>
        <v>0</v>
      </c>
      <c r="AC427" s="88">
        <f t="shared" si="204"/>
        <v>100</v>
      </c>
      <c r="AD427" s="168"/>
    </row>
    <row r="428" spans="1:30" hidden="1" outlineLevel="1">
      <c r="A428" s="76"/>
      <c r="B428" s="147" t="s">
        <v>104</v>
      </c>
      <c r="C428" s="90">
        <v>2211</v>
      </c>
      <c r="D428" s="155">
        <v>30</v>
      </c>
      <c r="E428" s="91"/>
      <c r="F428" s="181">
        <v>8.0299999999999994</v>
      </c>
      <c r="G428" s="91"/>
      <c r="H428" s="146">
        <v>130</v>
      </c>
      <c r="I428" s="91"/>
      <c r="J428" s="92">
        <v>62.4</v>
      </c>
      <c r="K428" s="92"/>
      <c r="L428" s="146">
        <v>130</v>
      </c>
      <c r="M428" s="91"/>
      <c r="N428" s="92">
        <v>100</v>
      </c>
      <c r="O428" s="92"/>
      <c r="P428" s="92"/>
      <c r="Q428" s="92"/>
      <c r="R428" s="91">
        <v>100</v>
      </c>
      <c r="S428" s="91"/>
      <c r="T428" s="91">
        <v>150</v>
      </c>
      <c r="U428" s="91"/>
      <c r="V428" s="88">
        <f t="shared" si="197"/>
        <v>121.97</v>
      </c>
      <c r="W428" s="88">
        <f t="shared" si="198"/>
        <v>1618.9290161892902</v>
      </c>
      <c r="X428" s="88">
        <f t="shared" si="199"/>
        <v>-30</v>
      </c>
      <c r="Y428" s="88">
        <f t="shared" si="200"/>
        <v>76.923076923076934</v>
      </c>
      <c r="Z428" s="88">
        <f t="shared" si="201"/>
        <v>0</v>
      </c>
      <c r="AA428" s="88">
        <f t="shared" si="202"/>
        <v>100</v>
      </c>
      <c r="AB428" s="88">
        <f t="shared" si="203"/>
        <v>50</v>
      </c>
      <c r="AC428" s="88">
        <f t="shared" si="204"/>
        <v>150</v>
      </c>
      <c r="AD428" s="168"/>
    </row>
    <row r="429" spans="1:30" hidden="1" outlineLevel="1">
      <c r="A429" s="76"/>
      <c r="B429" s="95" t="s">
        <v>105</v>
      </c>
      <c r="C429" s="96">
        <v>2212</v>
      </c>
      <c r="D429" s="155">
        <v>30</v>
      </c>
      <c r="E429" s="91"/>
      <c r="F429" s="181">
        <v>30</v>
      </c>
      <c r="G429" s="91"/>
      <c r="H429" s="146">
        <v>30</v>
      </c>
      <c r="I429" s="91"/>
      <c r="J429" s="92">
        <v>7.5</v>
      </c>
      <c r="K429" s="92"/>
      <c r="L429" s="146">
        <v>30</v>
      </c>
      <c r="M429" s="91"/>
      <c r="N429" s="92">
        <v>30</v>
      </c>
      <c r="O429" s="92"/>
      <c r="P429" s="92"/>
      <c r="Q429" s="92"/>
      <c r="R429" s="91">
        <v>30</v>
      </c>
      <c r="S429" s="91"/>
      <c r="T429" s="91">
        <v>40</v>
      </c>
      <c r="U429" s="91"/>
      <c r="V429" s="88">
        <f t="shared" si="197"/>
        <v>0</v>
      </c>
      <c r="W429" s="88">
        <f t="shared" si="198"/>
        <v>100</v>
      </c>
      <c r="X429" s="88">
        <f t="shared" si="199"/>
        <v>0</v>
      </c>
      <c r="Y429" s="88">
        <f t="shared" si="200"/>
        <v>100</v>
      </c>
      <c r="Z429" s="88">
        <f t="shared" si="201"/>
        <v>0</v>
      </c>
      <c r="AA429" s="88">
        <f t="shared" si="202"/>
        <v>100</v>
      </c>
      <c r="AB429" s="88">
        <f t="shared" si="203"/>
        <v>10</v>
      </c>
      <c r="AC429" s="88">
        <f t="shared" si="204"/>
        <v>133.33333333333331</v>
      </c>
      <c r="AD429" s="168"/>
    </row>
    <row r="430" spans="1:30" hidden="1" outlineLevel="1">
      <c r="A430" s="76"/>
      <c r="B430" s="97" t="s">
        <v>106</v>
      </c>
      <c r="C430" s="96">
        <v>2213</v>
      </c>
      <c r="D430" s="155">
        <v>450</v>
      </c>
      <c r="E430" s="91"/>
      <c r="F430" s="181">
        <v>450</v>
      </c>
      <c r="G430" s="91"/>
      <c r="H430" s="146">
        <v>450</v>
      </c>
      <c r="I430" s="91"/>
      <c r="J430" s="92">
        <v>112.5</v>
      </c>
      <c r="K430" s="92"/>
      <c r="L430" s="146">
        <v>450</v>
      </c>
      <c r="M430" s="91"/>
      <c r="N430" s="92">
        <v>600</v>
      </c>
      <c r="O430" s="92"/>
      <c r="P430" s="92"/>
      <c r="Q430" s="92"/>
      <c r="R430" s="91">
        <v>600</v>
      </c>
      <c r="S430" s="91"/>
      <c r="T430" s="91">
        <v>600</v>
      </c>
      <c r="U430" s="91"/>
      <c r="V430" s="88">
        <f t="shared" si="197"/>
        <v>0</v>
      </c>
      <c r="W430" s="88">
        <f t="shared" si="198"/>
        <v>100</v>
      </c>
      <c r="X430" s="88">
        <f t="shared" si="199"/>
        <v>150</v>
      </c>
      <c r="Y430" s="88">
        <f t="shared" si="200"/>
        <v>133.33333333333331</v>
      </c>
      <c r="Z430" s="88">
        <f t="shared" si="201"/>
        <v>0</v>
      </c>
      <c r="AA430" s="88">
        <f t="shared" si="202"/>
        <v>100</v>
      </c>
      <c r="AB430" s="88">
        <f t="shared" si="203"/>
        <v>0</v>
      </c>
      <c r="AC430" s="88">
        <f t="shared" si="204"/>
        <v>100</v>
      </c>
      <c r="AD430" s="168"/>
    </row>
    <row r="431" spans="1:30" hidden="1" outlineLevel="1">
      <c r="A431" s="76"/>
      <c r="B431" s="97" t="s">
        <v>107</v>
      </c>
      <c r="C431" s="96">
        <v>2214</v>
      </c>
      <c r="D431" s="155">
        <v>8354.4</v>
      </c>
      <c r="E431" s="91">
        <v>74</v>
      </c>
      <c r="F431" s="181">
        <v>10361.871999999999</v>
      </c>
      <c r="G431" s="91">
        <v>113.6</v>
      </c>
      <c r="H431" s="146">
        <v>11909.5</v>
      </c>
      <c r="I431" s="91">
        <v>97</v>
      </c>
      <c r="J431" s="92">
        <v>2923.145</v>
      </c>
      <c r="K431" s="92"/>
      <c r="L431" s="146">
        <f>11909.5-183</f>
        <v>11726.5</v>
      </c>
      <c r="M431" s="91"/>
      <c r="N431" s="92">
        <v>12000</v>
      </c>
      <c r="O431" s="92">
        <v>100</v>
      </c>
      <c r="P431" s="92"/>
      <c r="Q431" s="92"/>
      <c r="R431" s="91">
        <v>12500</v>
      </c>
      <c r="S431" s="91">
        <v>90</v>
      </c>
      <c r="T431" s="91">
        <v>12500</v>
      </c>
      <c r="U431" s="91">
        <v>100</v>
      </c>
      <c r="V431" s="88">
        <f t="shared" si="197"/>
        <v>1364.6280000000006</v>
      </c>
      <c r="W431" s="88">
        <f t="shared" si="198"/>
        <v>113.16970524245041</v>
      </c>
      <c r="X431" s="88">
        <f t="shared" si="199"/>
        <v>90.5</v>
      </c>
      <c r="Y431" s="88">
        <f t="shared" si="200"/>
        <v>100.75989756077081</v>
      </c>
      <c r="Z431" s="88">
        <f t="shared" si="201"/>
        <v>500</v>
      </c>
      <c r="AA431" s="88">
        <f t="shared" si="202"/>
        <v>104.16666666666667</v>
      </c>
      <c r="AB431" s="88">
        <f t="shared" si="203"/>
        <v>0</v>
      </c>
      <c r="AC431" s="88">
        <f t="shared" si="204"/>
        <v>100</v>
      </c>
      <c r="AD431" s="168"/>
    </row>
    <row r="432" spans="1:30" hidden="1" outlineLevel="1">
      <c r="A432" s="76"/>
      <c r="B432" s="149" t="s">
        <v>108</v>
      </c>
      <c r="C432" s="99">
        <v>2215</v>
      </c>
      <c r="D432" s="182">
        <f>D433+D434+D435+D436</f>
        <v>2196.8000000000002</v>
      </c>
      <c r="E432" s="102">
        <f>E433+E434+E435+E436</f>
        <v>12.7</v>
      </c>
      <c r="F432" s="183">
        <f>F433+F434+F435+F436</f>
        <v>941.73699999999997</v>
      </c>
      <c r="G432" s="102">
        <f t="shared" ref="G432:U432" si="205">G433+G434+G435+G436</f>
        <v>10.3</v>
      </c>
      <c r="H432" s="102">
        <f t="shared" si="205"/>
        <v>2336.6999999999998</v>
      </c>
      <c r="I432" s="102">
        <f t="shared" si="205"/>
        <v>26.7</v>
      </c>
      <c r="J432" s="100">
        <f t="shared" si="205"/>
        <v>471.43099999999998</v>
      </c>
      <c r="K432" s="100">
        <f t="shared" si="205"/>
        <v>0</v>
      </c>
      <c r="L432" s="102">
        <f>L433+L434+L435+L436</f>
        <v>2270.2999999999997</v>
      </c>
      <c r="M432" s="102">
        <f t="shared" si="205"/>
        <v>0</v>
      </c>
      <c r="N432" s="100">
        <f t="shared" si="205"/>
        <v>3065</v>
      </c>
      <c r="O432" s="100">
        <f t="shared" si="205"/>
        <v>20</v>
      </c>
      <c r="P432" s="100">
        <f t="shared" si="205"/>
        <v>0</v>
      </c>
      <c r="Q432" s="100">
        <f t="shared" si="205"/>
        <v>0</v>
      </c>
      <c r="R432" s="102">
        <f t="shared" si="205"/>
        <v>3180</v>
      </c>
      <c r="S432" s="102">
        <f t="shared" si="205"/>
        <v>30</v>
      </c>
      <c r="T432" s="102">
        <f t="shared" si="205"/>
        <v>3285</v>
      </c>
      <c r="U432" s="102">
        <f t="shared" si="205"/>
        <v>30</v>
      </c>
      <c r="V432" s="88">
        <f t="shared" si="197"/>
        <v>1328.5629999999996</v>
      </c>
      <c r="W432" s="88">
        <f t="shared" si="198"/>
        <v>241.07579929428277</v>
      </c>
      <c r="X432" s="88">
        <f t="shared" si="199"/>
        <v>728.30000000000018</v>
      </c>
      <c r="Y432" s="88">
        <f t="shared" si="200"/>
        <v>131.16788633543032</v>
      </c>
      <c r="Z432" s="88">
        <f t="shared" si="201"/>
        <v>115</v>
      </c>
      <c r="AA432" s="88">
        <f t="shared" si="202"/>
        <v>103.75203915171289</v>
      </c>
      <c r="AB432" s="88">
        <f t="shared" si="203"/>
        <v>105</v>
      </c>
      <c r="AC432" s="88">
        <f t="shared" si="204"/>
        <v>103.30188679245282</v>
      </c>
      <c r="AD432" s="168"/>
    </row>
    <row r="433" spans="1:30" hidden="1" outlineLevel="1">
      <c r="A433" s="76"/>
      <c r="B433" s="103" t="s">
        <v>144</v>
      </c>
      <c r="C433" s="96">
        <v>22151</v>
      </c>
      <c r="D433" s="181"/>
      <c r="E433" s="91"/>
      <c r="F433" s="181">
        <v>3</v>
      </c>
      <c r="G433" s="91"/>
      <c r="H433" s="91">
        <v>11</v>
      </c>
      <c r="I433" s="91"/>
      <c r="J433" s="92"/>
      <c r="K433" s="92"/>
      <c r="L433" s="91">
        <v>11</v>
      </c>
      <c r="M433" s="91"/>
      <c r="N433" s="92">
        <v>50</v>
      </c>
      <c r="O433" s="92"/>
      <c r="P433" s="92"/>
      <c r="Q433" s="92"/>
      <c r="R433" s="91">
        <v>60</v>
      </c>
      <c r="S433" s="91"/>
      <c r="T433" s="91">
        <v>60</v>
      </c>
      <c r="U433" s="91"/>
      <c r="V433" s="88">
        <f t="shared" si="197"/>
        <v>8</v>
      </c>
      <c r="W433" s="88">
        <f t="shared" si="198"/>
        <v>366.66666666666663</v>
      </c>
      <c r="X433" s="88">
        <f t="shared" si="199"/>
        <v>39</v>
      </c>
      <c r="Y433" s="88">
        <f t="shared" si="200"/>
        <v>454.54545454545456</v>
      </c>
      <c r="Z433" s="88">
        <f t="shared" si="201"/>
        <v>10</v>
      </c>
      <c r="AA433" s="88">
        <f t="shared" si="202"/>
        <v>120</v>
      </c>
      <c r="AB433" s="88">
        <f t="shared" si="203"/>
        <v>0</v>
      </c>
      <c r="AC433" s="88">
        <f t="shared" si="204"/>
        <v>100</v>
      </c>
      <c r="AD433" s="168"/>
    </row>
    <row r="434" spans="1:30" hidden="1" outlineLevel="1">
      <c r="A434" s="76"/>
      <c r="B434" s="103" t="s">
        <v>145</v>
      </c>
      <c r="C434" s="96">
        <v>22152</v>
      </c>
      <c r="D434" s="181"/>
      <c r="E434" s="91"/>
      <c r="F434" s="181"/>
      <c r="G434" s="91"/>
      <c r="H434" s="91"/>
      <c r="I434" s="91"/>
      <c r="J434" s="92"/>
      <c r="K434" s="92"/>
      <c r="L434" s="91"/>
      <c r="M434" s="91"/>
      <c r="N434" s="92"/>
      <c r="O434" s="92"/>
      <c r="P434" s="92"/>
      <c r="Q434" s="92"/>
      <c r="R434" s="91"/>
      <c r="S434" s="91"/>
      <c r="T434" s="91"/>
      <c r="U434" s="91"/>
      <c r="V434" s="88">
        <f t="shared" si="197"/>
        <v>0</v>
      </c>
      <c r="W434" s="88" t="e">
        <f t="shared" si="198"/>
        <v>#DIV/0!</v>
      </c>
      <c r="X434" s="88">
        <f t="shared" si="199"/>
        <v>0</v>
      </c>
      <c r="Y434" s="88" t="e">
        <f t="shared" si="200"/>
        <v>#DIV/0!</v>
      </c>
      <c r="Z434" s="88">
        <f t="shared" si="201"/>
        <v>0</v>
      </c>
      <c r="AA434" s="88" t="e">
        <f t="shared" si="202"/>
        <v>#DIV/0!</v>
      </c>
      <c r="AB434" s="88">
        <f t="shared" si="203"/>
        <v>0</v>
      </c>
      <c r="AC434" s="88" t="e">
        <f t="shared" si="204"/>
        <v>#DIV/0!</v>
      </c>
      <c r="AD434" s="168"/>
    </row>
    <row r="435" spans="1:30" hidden="1" outlineLevel="1">
      <c r="A435" s="76"/>
      <c r="B435" s="103" t="s">
        <v>111</v>
      </c>
      <c r="C435" s="96">
        <v>22153</v>
      </c>
      <c r="D435" s="181"/>
      <c r="E435" s="91"/>
      <c r="F435" s="181">
        <v>5</v>
      </c>
      <c r="G435" s="91"/>
      <c r="H435" s="91"/>
      <c r="I435" s="91"/>
      <c r="J435" s="92"/>
      <c r="K435" s="92"/>
      <c r="L435" s="91"/>
      <c r="M435" s="91"/>
      <c r="N435" s="92">
        <v>15</v>
      </c>
      <c r="O435" s="92"/>
      <c r="P435" s="92"/>
      <c r="Q435" s="92"/>
      <c r="R435" s="91">
        <v>20</v>
      </c>
      <c r="S435" s="91"/>
      <c r="T435" s="91">
        <v>25</v>
      </c>
      <c r="U435" s="91"/>
      <c r="V435" s="88">
        <f t="shared" si="197"/>
        <v>-5</v>
      </c>
      <c r="W435" s="88">
        <f t="shared" si="198"/>
        <v>0</v>
      </c>
      <c r="X435" s="88">
        <f t="shared" si="199"/>
        <v>15</v>
      </c>
      <c r="Y435" s="88" t="e">
        <f t="shared" si="200"/>
        <v>#DIV/0!</v>
      </c>
      <c r="Z435" s="88">
        <f t="shared" si="201"/>
        <v>5</v>
      </c>
      <c r="AA435" s="88">
        <f t="shared" si="202"/>
        <v>133.33333333333331</v>
      </c>
      <c r="AB435" s="88">
        <f t="shared" si="203"/>
        <v>5</v>
      </c>
      <c r="AC435" s="88">
        <f t="shared" si="204"/>
        <v>125</v>
      </c>
      <c r="AD435" s="168"/>
    </row>
    <row r="436" spans="1:30" hidden="1" outlineLevel="1">
      <c r="A436" s="76"/>
      <c r="B436" s="103" t="s">
        <v>146</v>
      </c>
      <c r="C436" s="96">
        <v>22154</v>
      </c>
      <c r="D436" s="155">
        <v>2196.8000000000002</v>
      </c>
      <c r="E436" s="91">
        <v>12.7</v>
      </c>
      <c r="F436" s="181">
        <v>933.73699999999997</v>
      </c>
      <c r="G436" s="91">
        <v>10.3</v>
      </c>
      <c r="H436" s="91">
        <v>2325.6999999999998</v>
      </c>
      <c r="I436" s="91">
        <v>26.7</v>
      </c>
      <c r="J436" s="92">
        <v>471.43099999999998</v>
      </c>
      <c r="K436" s="92"/>
      <c r="L436" s="91">
        <f>2325.7-66.4</f>
        <v>2259.2999999999997</v>
      </c>
      <c r="M436" s="91"/>
      <c r="N436" s="92">
        <v>3000</v>
      </c>
      <c r="O436" s="92">
        <v>20</v>
      </c>
      <c r="P436" s="92"/>
      <c r="Q436" s="92"/>
      <c r="R436" s="91">
        <v>3100</v>
      </c>
      <c r="S436" s="91">
        <v>30</v>
      </c>
      <c r="T436" s="91">
        <v>3200</v>
      </c>
      <c r="U436" s="91">
        <v>30</v>
      </c>
      <c r="V436" s="88">
        <f t="shared" si="197"/>
        <v>1325.5629999999996</v>
      </c>
      <c r="W436" s="88">
        <f t="shared" si="198"/>
        <v>241.96320805537317</v>
      </c>
      <c r="X436" s="88">
        <f t="shared" si="199"/>
        <v>674.30000000000018</v>
      </c>
      <c r="Y436" s="88">
        <f t="shared" si="200"/>
        <v>128.9934213355119</v>
      </c>
      <c r="Z436" s="88">
        <f t="shared" si="201"/>
        <v>100</v>
      </c>
      <c r="AA436" s="88">
        <f t="shared" si="202"/>
        <v>103.33333333333334</v>
      </c>
      <c r="AB436" s="88">
        <f t="shared" si="203"/>
        <v>100</v>
      </c>
      <c r="AC436" s="88">
        <f t="shared" si="204"/>
        <v>103.2258064516129</v>
      </c>
      <c r="AD436" s="168"/>
    </row>
    <row r="437" spans="1:30" hidden="1" outlineLevel="1">
      <c r="A437" s="76"/>
      <c r="B437" s="105" t="s">
        <v>113</v>
      </c>
      <c r="C437" s="106">
        <v>2217</v>
      </c>
      <c r="D437" s="181"/>
      <c r="E437" s="91"/>
      <c r="F437" s="181"/>
      <c r="G437" s="91"/>
      <c r="H437" s="146"/>
      <c r="I437" s="91"/>
      <c r="J437" s="92"/>
      <c r="K437" s="92"/>
      <c r="L437" s="146"/>
      <c r="M437" s="91"/>
      <c r="N437" s="92"/>
      <c r="O437" s="92"/>
      <c r="P437" s="92"/>
      <c r="Q437" s="92"/>
      <c r="R437" s="91"/>
      <c r="S437" s="91"/>
      <c r="T437" s="91"/>
      <c r="U437" s="91"/>
      <c r="V437" s="88">
        <f t="shared" si="197"/>
        <v>0</v>
      </c>
      <c r="W437" s="88" t="e">
        <f t="shared" si="198"/>
        <v>#DIV/0!</v>
      </c>
      <c r="X437" s="88">
        <f t="shared" si="199"/>
        <v>0</v>
      </c>
      <c r="Y437" s="88" t="e">
        <f t="shared" si="200"/>
        <v>#DIV/0!</v>
      </c>
      <c r="Z437" s="88">
        <f t="shared" si="201"/>
        <v>0</v>
      </c>
      <c r="AA437" s="88" t="e">
        <f t="shared" si="202"/>
        <v>#DIV/0!</v>
      </c>
      <c r="AB437" s="88">
        <f t="shared" si="203"/>
        <v>0</v>
      </c>
      <c r="AC437" s="88" t="e">
        <f t="shared" si="204"/>
        <v>#DIV/0!</v>
      </c>
      <c r="AD437" s="168"/>
    </row>
    <row r="438" spans="1:30" hidden="1" outlineLevel="1">
      <c r="A438" s="76"/>
      <c r="B438" s="109" t="s">
        <v>114</v>
      </c>
      <c r="C438" s="106">
        <v>2218</v>
      </c>
      <c r="D438" s="181"/>
      <c r="E438" s="91"/>
      <c r="F438" s="181"/>
      <c r="G438" s="91"/>
      <c r="H438" s="146"/>
      <c r="I438" s="91"/>
      <c r="J438" s="92"/>
      <c r="K438" s="92"/>
      <c r="L438" s="146"/>
      <c r="M438" s="91"/>
      <c r="N438" s="92"/>
      <c r="O438" s="92"/>
      <c r="P438" s="92"/>
      <c r="Q438" s="92"/>
      <c r="R438" s="91"/>
      <c r="S438" s="91"/>
      <c r="T438" s="91"/>
      <c r="U438" s="91"/>
      <c r="V438" s="88">
        <f t="shared" si="197"/>
        <v>0</v>
      </c>
      <c r="W438" s="88" t="e">
        <f t="shared" si="198"/>
        <v>#DIV/0!</v>
      </c>
      <c r="X438" s="88">
        <f t="shared" si="199"/>
        <v>0</v>
      </c>
      <c r="Y438" s="88" t="e">
        <f t="shared" si="200"/>
        <v>#DIV/0!</v>
      </c>
      <c r="Z438" s="88">
        <f t="shared" si="201"/>
        <v>0</v>
      </c>
      <c r="AA438" s="88" t="e">
        <f t="shared" si="202"/>
        <v>#DIV/0!</v>
      </c>
      <c r="AB438" s="88">
        <f t="shared" si="203"/>
        <v>0</v>
      </c>
      <c r="AC438" s="88" t="e">
        <f t="shared" si="204"/>
        <v>#DIV/0!</v>
      </c>
      <c r="AD438" s="168"/>
    </row>
    <row r="439" spans="1:30" hidden="1" outlineLevel="1">
      <c r="A439" s="76"/>
      <c r="B439" s="97" t="s">
        <v>147</v>
      </c>
      <c r="C439" s="96">
        <v>2221</v>
      </c>
      <c r="D439" s="155"/>
      <c r="E439" s="91"/>
      <c r="F439" s="181">
        <v>5611.0690000000004</v>
      </c>
      <c r="G439" s="91"/>
      <c r="H439" s="146">
        <v>1300.7</v>
      </c>
      <c r="I439" s="91"/>
      <c r="J439" s="92">
        <v>1047.4549999999999</v>
      </c>
      <c r="K439" s="92"/>
      <c r="L439" s="146">
        <f>1300.7+300+200</f>
        <v>1800.7</v>
      </c>
      <c r="M439" s="91"/>
      <c r="N439" s="92">
        <v>7000</v>
      </c>
      <c r="O439" s="92"/>
      <c r="P439" s="92"/>
      <c r="Q439" s="92"/>
      <c r="R439" s="91">
        <v>8000</v>
      </c>
      <c r="S439" s="91"/>
      <c r="T439" s="91">
        <v>9000</v>
      </c>
      <c r="U439" s="91"/>
      <c r="V439" s="88">
        <f t="shared" si="197"/>
        <v>-3810.3690000000006</v>
      </c>
      <c r="W439" s="88">
        <f t="shared" si="198"/>
        <v>32.091924016617867</v>
      </c>
      <c r="X439" s="88">
        <f t="shared" si="199"/>
        <v>5699.3</v>
      </c>
      <c r="Y439" s="88">
        <f t="shared" si="200"/>
        <v>538.17175367110019</v>
      </c>
      <c r="Z439" s="88">
        <f t="shared" si="201"/>
        <v>1000</v>
      </c>
      <c r="AA439" s="88">
        <f t="shared" si="202"/>
        <v>114.28571428571428</v>
      </c>
      <c r="AB439" s="88">
        <f t="shared" si="203"/>
        <v>1000</v>
      </c>
      <c r="AC439" s="88">
        <f t="shared" si="204"/>
        <v>112.5</v>
      </c>
      <c r="AD439" s="168"/>
    </row>
    <row r="440" spans="1:30" ht="25.5" hidden="1" outlineLevel="1">
      <c r="A440" s="76"/>
      <c r="B440" s="110" t="s">
        <v>116</v>
      </c>
      <c r="C440" s="96">
        <v>2222</v>
      </c>
      <c r="D440" s="155">
        <v>1979.7</v>
      </c>
      <c r="E440" s="91">
        <v>65</v>
      </c>
      <c r="F440" s="181">
        <v>2449.326</v>
      </c>
      <c r="G440" s="91"/>
      <c r="H440" s="146">
        <v>12909.6</v>
      </c>
      <c r="I440" s="91"/>
      <c r="J440" s="92">
        <v>1657.7</v>
      </c>
      <c r="K440" s="92"/>
      <c r="L440" s="146">
        <f>12909.6-449.7+300+200+34</f>
        <v>12993.9</v>
      </c>
      <c r="M440" s="91"/>
      <c r="N440" s="92">
        <v>12000</v>
      </c>
      <c r="O440" s="92"/>
      <c r="P440" s="92"/>
      <c r="Q440" s="92"/>
      <c r="R440" s="91">
        <v>12500</v>
      </c>
      <c r="S440" s="91"/>
      <c r="T440" s="91">
        <v>12500</v>
      </c>
      <c r="U440" s="91"/>
      <c r="V440" s="88">
        <f t="shared" si="197"/>
        <v>10544.574000000001</v>
      </c>
      <c r="W440" s="88">
        <f t="shared" si="198"/>
        <v>530.50920947232009</v>
      </c>
      <c r="X440" s="88">
        <f t="shared" si="199"/>
        <v>-909.60000000000036</v>
      </c>
      <c r="Y440" s="88">
        <f t="shared" si="200"/>
        <v>92.954080684142028</v>
      </c>
      <c r="Z440" s="88">
        <f t="shared" si="201"/>
        <v>500</v>
      </c>
      <c r="AA440" s="88">
        <f t="shared" si="202"/>
        <v>104.16666666666667</v>
      </c>
      <c r="AB440" s="88">
        <f t="shared" si="203"/>
        <v>0</v>
      </c>
      <c r="AC440" s="88">
        <f t="shared" si="204"/>
        <v>100</v>
      </c>
      <c r="AD440" s="168"/>
    </row>
    <row r="441" spans="1:30" hidden="1" outlineLevel="1">
      <c r="A441" s="76"/>
      <c r="B441" s="110" t="s">
        <v>117</v>
      </c>
      <c r="C441" s="111">
        <v>2223</v>
      </c>
      <c r="D441" s="155">
        <v>227.9</v>
      </c>
      <c r="E441" s="91"/>
      <c r="F441" s="181">
        <v>227.26</v>
      </c>
      <c r="G441" s="91"/>
      <c r="H441" s="146">
        <v>297.39999999999998</v>
      </c>
      <c r="I441" s="91"/>
      <c r="J441" s="92">
        <v>240</v>
      </c>
      <c r="K441" s="92"/>
      <c r="L441" s="146">
        <f>297.4-57.4</f>
        <v>239.99999999999997</v>
      </c>
      <c r="M441" s="91"/>
      <c r="N441" s="92">
        <v>450</v>
      </c>
      <c r="O441" s="92"/>
      <c r="P441" s="92"/>
      <c r="Q441" s="92"/>
      <c r="R441" s="91">
        <v>500</v>
      </c>
      <c r="S441" s="91"/>
      <c r="T441" s="91">
        <v>500</v>
      </c>
      <c r="U441" s="91"/>
      <c r="V441" s="88">
        <f t="shared" si="197"/>
        <v>12.739999999999981</v>
      </c>
      <c r="W441" s="88">
        <f t="shared" si="198"/>
        <v>105.60591393118013</v>
      </c>
      <c r="X441" s="88">
        <f t="shared" si="199"/>
        <v>152.60000000000002</v>
      </c>
      <c r="Y441" s="88">
        <f t="shared" si="200"/>
        <v>151.31136516476127</v>
      </c>
      <c r="Z441" s="88"/>
      <c r="AA441" s="88"/>
      <c r="AB441" s="88"/>
      <c r="AC441" s="88"/>
      <c r="AD441" s="168"/>
    </row>
    <row r="442" spans="1:30" hidden="1" outlineLevel="1">
      <c r="A442" s="76"/>
      <c r="B442" s="110" t="s">
        <v>153</v>
      </c>
      <c r="C442" s="96">
        <v>2224</v>
      </c>
      <c r="D442" s="155">
        <v>1160</v>
      </c>
      <c r="E442" s="91">
        <v>36</v>
      </c>
      <c r="F442" s="181">
        <v>1123.75</v>
      </c>
      <c r="G442" s="91"/>
      <c r="H442" s="146">
        <v>1240</v>
      </c>
      <c r="I442" s="91">
        <v>64</v>
      </c>
      <c r="J442" s="92"/>
      <c r="K442" s="92"/>
      <c r="L442" s="146">
        <v>1240</v>
      </c>
      <c r="M442" s="91"/>
      <c r="N442" s="92">
        <v>2750</v>
      </c>
      <c r="O442" s="92">
        <v>50</v>
      </c>
      <c r="P442" s="92"/>
      <c r="Q442" s="92"/>
      <c r="R442" s="91">
        <v>2750</v>
      </c>
      <c r="S442" s="91">
        <v>50</v>
      </c>
      <c r="T442" s="91">
        <v>2750</v>
      </c>
      <c r="U442" s="91">
        <v>40</v>
      </c>
      <c r="V442" s="88">
        <f t="shared" si="197"/>
        <v>116.25</v>
      </c>
      <c r="W442" s="88">
        <f t="shared" si="198"/>
        <v>110.34482758620689</v>
      </c>
      <c r="X442" s="88">
        <f>N442-H442</f>
        <v>1510</v>
      </c>
      <c r="Y442" s="88">
        <f>+N442/H442*100</f>
        <v>221.7741935483871</v>
      </c>
      <c r="Z442" s="88">
        <f>R442-N442</f>
        <v>0</v>
      </c>
      <c r="AA442" s="88">
        <f>+R442/N442*100</f>
        <v>100</v>
      </c>
      <c r="AB442" s="88">
        <f t="shared" si="203"/>
        <v>0</v>
      </c>
      <c r="AC442" s="88">
        <f t="shared" si="204"/>
        <v>100</v>
      </c>
      <c r="AD442" s="168"/>
    </row>
    <row r="443" spans="1:30" hidden="1" outlineLevel="1">
      <c r="A443" s="76"/>
      <c r="B443" s="110" t="s">
        <v>148</v>
      </c>
      <c r="C443" s="96">
        <v>2225</v>
      </c>
      <c r="D443" s="155"/>
      <c r="E443" s="91"/>
      <c r="F443" s="181"/>
      <c r="G443" s="91"/>
      <c r="H443" s="91"/>
      <c r="I443" s="91"/>
      <c r="J443" s="92"/>
      <c r="K443" s="92"/>
      <c r="L443" s="91"/>
      <c r="M443" s="91"/>
      <c r="N443" s="92"/>
      <c r="O443" s="92"/>
      <c r="P443" s="92"/>
      <c r="Q443" s="92"/>
      <c r="R443" s="91"/>
      <c r="S443" s="91"/>
      <c r="T443" s="91"/>
      <c r="U443" s="91"/>
      <c r="V443" s="88">
        <f t="shared" si="197"/>
        <v>0</v>
      </c>
      <c r="W443" s="88" t="e">
        <f t="shared" si="198"/>
        <v>#DIV/0!</v>
      </c>
      <c r="X443" s="88">
        <f>N443-H443</f>
        <v>0</v>
      </c>
      <c r="Y443" s="88" t="e">
        <f>+N443/H443*100</f>
        <v>#DIV/0!</v>
      </c>
      <c r="Z443" s="88">
        <f>R443-N443</f>
        <v>0</v>
      </c>
      <c r="AA443" s="88" t="e">
        <f>+R443/N443*100</f>
        <v>#DIV/0!</v>
      </c>
      <c r="AB443" s="88">
        <f t="shared" si="203"/>
        <v>0</v>
      </c>
      <c r="AC443" s="88" t="e">
        <f t="shared" si="204"/>
        <v>#DIV/0!</v>
      </c>
      <c r="AD443" s="168"/>
    </row>
    <row r="444" spans="1:30" hidden="1" outlineLevel="1">
      <c r="A444" s="76"/>
      <c r="B444" s="114" t="s">
        <v>120</v>
      </c>
      <c r="C444" s="115">
        <v>2231</v>
      </c>
      <c r="D444" s="155"/>
      <c r="E444" s="117"/>
      <c r="F444" s="155"/>
      <c r="G444" s="117"/>
      <c r="H444" s="117"/>
      <c r="I444" s="117"/>
      <c r="J444" s="116"/>
      <c r="K444" s="116"/>
      <c r="L444" s="117"/>
      <c r="M444" s="117"/>
      <c r="N444" s="92"/>
      <c r="O444" s="92"/>
      <c r="P444" s="92"/>
      <c r="Q444" s="92"/>
      <c r="R444" s="91"/>
      <c r="S444" s="91"/>
      <c r="T444" s="91"/>
      <c r="U444" s="91"/>
      <c r="V444" s="88"/>
      <c r="W444" s="88"/>
      <c r="X444" s="88"/>
      <c r="Y444" s="88"/>
      <c r="Z444" s="88"/>
      <c r="AA444" s="88"/>
      <c r="AB444" s="88"/>
      <c r="AC444" s="88"/>
      <c r="AD444" s="168"/>
    </row>
    <row r="445" spans="1:30" hidden="1" outlineLevel="1">
      <c r="A445" s="76"/>
      <c r="B445" s="110" t="s">
        <v>121</v>
      </c>
      <c r="C445" s="96">
        <v>22311100</v>
      </c>
      <c r="D445" s="155">
        <v>44.1</v>
      </c>
      <c r="E445" s="117"/>
      <c r="F445" s="155">
        <v>44.1</v>
      </c>
      <c r="G445" s="91"/>
      <c r="H445" s="91">
        <v>93</v>
      </c>
      <c r="I445" s="91"/>
      <c r="J445" s="92"/>
      <c r="K445" s="92"/>
      <c r="L445" s="91">
        <v>93</v>
      </c>
      <c r="M445" s="91"/>
      <c r="N445" s="92">
        <v>100</v>
      </c>
      <c r="O445" s="92"/>
      <c r="P445" s="92"/>
      <c r="Q445" s="92"/>
      <c r="R445" s="91">
        <v>120</v>
      </c>
      <c r="S445" s="91"/>
      <c r="T445" s="91">
        <v>125</v>
      </c>
      <c r="U445" s="91"/>
      <c r="V445" s="88">
        <f t="shared" ref="V445:V456" si="206">L445-F445</f>
        <v>48.9</v>
      </c>
      <c r="W445" s="88">
        <f t="shared" ref="W445:W456" si="207">+L445/F445*100</f>
        <v>210.88435374149662</v>
      </c>
      <c r="X445" s="88">
        <f t="shared" ref="X445:X456" si="208">N445-H445</f>
        <v>7</v>
      </c>
      <c r="Y445" s="88">
        <f t="shared" ref="Y445:Y456" si="209">+N445/H445*100</f>
        <v>107.5268817204301</v>
      </c>
      <c r="Z445" s="88">
        <f t="shared" ref="Z445:Z456" si="210">R445-N445</f>
        <v>20</v>
      </c>
      <c r="AA445" s="88">
        <f t="shared" ref="AA445:AA456" si="211">+R445/N445*100</f>
        <v>120</v>
      </c>
      <c r="AB445" s="88">
        <f t="shared" si="203"/>
        <v>5</v>
      </c>
      <c r="AC445" s="88">
        <f t="shared" si="204"/>
        <v>104.16666666666667</v>
      </c>
      <c r="AD445" s="168"/>
    </row>
    <row r="446" spans="1:30" hidden="1" outlineLevel="1">
      <c r="A446" s="76"/>
      <c r="B446" s="110" t="s">
        <v>122</v>
      </c>
      <c r="C446" s="96">
        <v>22311200</v>
      </c>
      <c r="D446" s="155">
        <v>800</v>
      </c>
      <c r="E446" s="91"/>
      <c r="F446" s="155">
        <v>1018.9</v>
      </c>
      <c r="G446" s="91"/>
      <c r="H446" s="91">
        <v>1156.0999999999999</v>
      </c>
      <c r="I446" s="91"/>
      <c r="J446" s="92">
        <v>279.8</v>
      </c>
      <c r="K446" s="92"/>
      <c r="L446" s="91">
        <v>1156.0999999999999</v>
      </c>
      <c r="M446" s="91"/>
      <c r="N446" s="92">
        <v>1160</v>
      </c>
      <c r="O446" s="92"/>
      <c r="P446" s="92"/>
      <c r="Q446" s="92"/>
      <c r="R446" s="91">
        <v>1160</v>
      </c>
      <c r="S446" s="91"/>
      <c r="T446" s="91">
        <v>1160</v>
      </c>
      <c r="U446" s="91"/>
      <c r="V446" s="88">
        <f t="shared" si="206"/>
        <v>137.19999999999993</v>
      </c>
      <c r="W446" s="88">
        <f t="shared" si="207"/>
        <v>113.4655020119737</v>
      </c>
      <c r="X446" s="88">
        <f t="shared" si="208"/>
        <v>3.9000000000000909</v>
      </c>
      <c r="Y446" s="88">
        <f t="shared" si="209"/>
        <v>100.33734106046191</v>
      </c>
      <c r="Z446" s="88">
        <f t="shared" si="210"/>
        <v>0</v>
      </c>
      <c r="AA446" s="88">
        <f t="shared" si="211"/>
        <v>100</v>
      </c>
      <c r="AB446" s="88">
        <f t="shared" si="203"/>
        <v>0</v>
      </c>
      <c r="AC446" s="88">
        <f t="shared" si="204"/>
        <v>100</v>
      </c>
      <c r="AD446" s="168"/>
    </row>
    <row r="447" spans="1:30" ht="25.5" hidden="1" outlineLevel="1">
      <c r="A447" s="76"/>
      <c r="B447" s="110" t="s">
        <v>123</v>
      </c>
      <c r="C447" s="96">
        <v>22311300</v>
      </c>
      <c r="D447" s="91"/>
      <c r="E447" s="91"/>
      <c r="F447" s="181"/>
      <c r="G447" s="91"/>
      <c r="H447" s="91"/>
      <c r="I447" s="91"/>
      <c r="J447" s="92"/>
      <c r="K447" s="92"/>
      <c r="L447" s="91"/>
      <c r="M447" s="91"/>
      <c r="N447" s="92"/>
      <c r="O447" s="92"/>
      <c r="P447" s="92"/>
      <c r="Q447" s="92"/>
      <c r="R447" s="91"/>
      <c r="S447" s="91"/>
      <c r="T447" s="91"/>
      <c r="U447" s="91"/>
      <c r="V447" s="88">
        <f t="shared" si="206"/>
        <v>0</v>
      </c>
      <c r="W447" s="88" t="e">
        <f t="shared" si="207"/>
        <v>#DIV/0!</v>
      </c>
      <c r="X447" s="88">
        <f t="shared" si="208"/>
        <v>0</v>
      </c>
      <c r="Y447" s="88" t="e">
        <f t="shared" si="209"/>
        <v>#DIV/0!</v>
      </c>
      <c r="Z447" s="88">
        <f t="shared" si="210"/>
        <v>0</v>
      </c>
      <c r="AA447" s="88" t="e">
        <f t="shared" si="211"/>
        <v>#DIV/0!</v>
      </c>
      <c r="AB447" s="88">
        <f t="shared" si="203"/>
        <v>0</v>
      </c>
      <c r="AC447" s="88" t="e">
        <f t="shared" si="204"/>
        <v>#DIV/0!</v>
      </c>
      <c r="AD447" s="168"/>
    </row>
    <row r="448" spans="1:30" hidden="1" outlineLevel="1">
      <c r="A448" s="76"/>
      <c r="B448" s="110" t="s">
        <v>124</v>
      </c>
      <c r="C448" s="96">
        <v>22311400</v>
      </c>
      <c r="D448" s="91"/>
      <c r="E448" s="91"/>
      <c r="F448" s="181"/>
      <c r="G448" s="91"/>
      <c r="H448" s="91"/>
      <c r="I448" s="91"/>
      <c r="J448" s="92"/>
      <c r="K448" s="92"/>
      <c r="L448" s="91"/>
      <c r="M448" s="91"/>
      <c r="N448" s="92"/>
      <c r="O448" s="92"/>
      <c r="P448" s="92"/>
      <c r="Q448" s="92"/>
      <c r="R448" s="91"/>
      <c r="S448" s="91"/>
      <c r="T448" s="91"/>
      <c r="U448" s="91"/>
      <c r="V448" s="88">
        <f t="shared" si="206"/>
        <v>0</v>
      </c>
      <c r="W448" s="88" t="e">
        <f t="shared" si="207"/>
        <v>#DIV/0!</v>
      </c>
      <c r="X448" s="88">
        <f t="shared" si="208"/>
        <v>0</v>
      </c>
      <c r="Y448" s="88" t="e">
        <f t="shared" si="209"/>
        <v>#DIV/0!</v>
      </c>
      <c r="Z448" s="88">
        <f t="shared" si="210"/>
        <v>0</v>
      </c>
      <c r="AA448" s="88" t="e">
        <f t="shared" si="211"/>
        <v>#DIV/0!</v>
      </c>
      <c r="AB448" s="88">
        <f t="shared" si="203"/>
        <v>0</v>
      </c>
      <c r="AC448" s="88" t="e">
        <f t="shared" si="204"/>
        <v>#DIV/0!</v>
      </c>
      <c r="AD448" s="168"/>
    </row>
    <row r="449" spans="1:30" ht="13.5" hidden="1" customHeight="1" outlineLevel="1">
      <c r="A449" s="76"/>
      <c r="B449" s="110" t="s">
        <v>125</v>
      </c>
      <c r="C449" s="96">
        <v>2235</v>
      </c>
      <c r="D449" s="91"/>
      <c r="E449" s="91"/>
      <c r="F449" s="181"/>
      <c r="G449" s="91"/>
      <c r="H449" s="91"/>
      <c r="I449" s="91"/>
      <c r="J449" s="92"/>
      <c r="K449" s="92"/>
      <c r="L449" s="91"/>
      <c r="M449" s="91"/>
      <c r="N449" s="92"/>
      <c r="O449" s="92"/>
      <c r="P449" s="92"/>
      <c r="Q449" s="92"/>
      <c r="R449" s="91"/>
      <c r="S449" s="91"/>
      <c r="T449" s="91"/>
      <c r="U449" s="91"/>
      <c r="V449" s="88">
        <f t="shared" si="206"/>
        <v>0</v>
      </c>
      <c r="W449" s="88" t="e">
        <f t="shared" si="207"/>
        <v>#DIV/0!</v>
      </c>
      <c r="X449" s="88">
        <f t="shared" si="208"/>
        <v>0</v>
      </c>
      <c r="Y449" s="88" t="e">
        <f t="shared" si="209"/>
        <v>#DIV/0!</v>
      </c>
      <c r="Z449" s="88">
        <f t="shared" si="210"/>
        <v>0</v>
      </c>
      <c r="AA449" s="88" t="e">
        <f t="shared" si="211"/>
        <v>#DIV/0!</v>
      </c>
      <c r="AB449" s="88">
        <f t="shared" si="203"/>
        <v>0</v>
      </c>
      <c r="AC449" s="88" t="e">
        <f t="shared" si="204"/>
        <v>#DIV/0!</v>
      </c>
      <c r="AD449" s="168"/>
    </row>
    <row r="450" spans="1:30" ht="13.5" hidden="1" customHeight="1" outlineLevel="1">
      <c r="A450" s="76"/>
      <c r="B450" s="97" t="s">
        <v>126</v>
      </c>
      <c r="C450" s="119">
        <v>2511</v>
      </c>
      <c r="D450" s="91"/>
      <c r="E450" s="91"/>
      <c r="F450" s="181"/>
      <c r="G450" s="91"/>
      <c r="H450" s="91"/>
      <c r="I450" s="91"/>
      <c r="J450" s="92"/>
      <c r="K450" s="92"/>
      <c r="L450" s="91"/>
      <c r="M450" s="91"/>
      <c r="N450" s="92"/>
      <c r="O450" s="92"/>
      <c r="P450" s="92"/>
      <c r="Q450" s="92"/>
      <c r="R450" s="91"/>
      <c r="S450" s="91"/>
      <c r="T450" s="91"/>
      <c r="U450" s="91" t="s">
        <v>75</v>
      </c>
      <c r="V450" s="88">
        <f t="shared" si="206"/>
        <v>0</v>
      </c>
      <c r="W450" s="88" t="e">
        <f t="shared" si="207"/>
        <v>#DIV/0!</v>
      </c>
      <c r="X450" s="88">
        <f t="shared" si="208"/>
        <v>0</v>
      </c>
      <c r="Y450" s="88" t="e">
        <f t="shared" si="209"/>
        <v>#DIV/0!</v>
      </c>
      <c r="Z450" s="88">
        <f t="shared" si="210"/>
        <v>0</v>
      </c>
      <c r="AA450" s="88" t="e">
        <f t="shared" si="211"/>
        <v>#DIV/0!</v>
      </c>
      <c r="AB450" s="88">
        <f t="shared" si="203"/>
        <v>0</v>
      </c>
      <c r="AC450" s="88" t="e">
        <f t="shared" si="204"/>
        <v>#DIV/0!</v>
      </c>
      <c r="AD450" s="168"/>
    </row>
    <row r="451" spans="1:30" hidden="1" outlineLevel="1">
      <c r="A451" s="76"/>
      <c r="B451" s="97" t="s">
        <v>127</v>
      </c>
      <c r="C451" s="119">
        <v>2512</v>
      </c>
      <c r="D451" s="91"/>
      <c r="E451" s="91"/>
      <c r="F451" s="181"/>
      <c r="G451" s="91"/>
      <c r="H451" s="91"/>
      <c r="I451" s="91"/>
      <c r="J451" s="92"/>
      <c r="K451" s="92"/>
      <c r="L451" s="91"/>
      <c r="M451" s="91"/>
      <c r="N451" s="92"/>
      <c r="O451" s="92"/>
      <c r="P451" s="92"/>
      <c r="Q451" s="92"/>
      <c r="R451" s="91"/>
      <c r="S451" s="91"/>
      <c r="T451" s="91"/>
      <c r="U451" s="91"/>
      <c r="V451" s="88">
        <f t="shared" si="206"/>
        <v>0</v>
      </c>
      <c r="W451" s="88" t="e">
        <f t="shared" si="207"/>
        <v>#DIV/0!</v>
      </c>
      <c r="X451" s="88">
        <f t="shared" si="208"/>
        <v>0</v>
      </c>
      <c r="Y451" s="88" t="e">
        <f t="shared" si="209"/>
        <v>#DIV/0!</v>
      </c>
      <c r="Z451" s="88">
        <f t="shared" si="210"/>
        <v>0</v>
      </c>
      <c r="AA451" s="88" t="e">
        <f t="shared" si="211"/>
        <v>#DIV/0!</v>
      </c>
      <c r="AB451" s="88">
        <f t="shared" si="203"/>
        <v>0</v>
      </c>
      <c r="AC451" s="88" t="e">
        <f t="shared" si="204"/>
        <v>#DIV/0!</v>
      </c>
      <c r="AD451" s="168"/>
    </row>
    <row r="452" spans="1:30" hidden="1" outlineLevel="1">
      <c r="A452" s="76"/>
      <c r="B452" s="97" t="s">
        <v>154</v>
      </c>
      <c r="C452" s="119">
        <v>2521</v>
      </c>
      <c r="D452" s="91"/>
      <c r="E452" s="91"/>
      <c r="F452" s="181"/>
      <c r="G452" s="91"/>
      <c r="H452" s="91"/>
      <c r="I452" s="91"/>
      <c r="J452" s="92"/>
      <c r="K452" s="92"/>
      <c r="L452" s="91"/>
      <c r="M452" s="91"/>
      <c r="N452" s="92"/>
      <c r="O452" s="92"/>
      <c r="P452" s="92"/>
      <c r="Q452" s="92"/>
      <c r="R452" s="91"/>
      <c r="S452" s="91"/>
      <c r="T452" s="91"/>
      <c r="U452" s="91"/>
      <c r="V452" s="88">
        <f t="shared" si="206"/>
        <v>0</v>
      </c>
      <c r="W452" s="88" t="e">
        <f t="shared" si="207"/>
        <v>#DIV/0!</v>
      </c>
      <c r="X452" s="88">
        <f t="shared" si="208"/>
        <v>0</v>
      </c>
      <c r="Y452" s="88" t="e">
        <f t="shared" si="209"/>
        <v>#DIV/0!</v>
      </c>
      <c r="Z452" s="88">
        <f t="shared" si="210"/>
        <v>0</v>
      </c>
      <c r="AA452" s="88" t="e">
        <f t="shared" si="211"/>
        <v>#DIV/0!</v>
      </c>
      <c r="AB452" s="88">
        <f t="shared" si="203"/>
        <v>0</v>
      </c>
      <c r="AC452" s="88" t="e">
        <f t="shared" si="204"/>
        <v>#DIV/0!</v>
      </c>
      <c r="AD452" s="168"/>
    </row>
    <row r="453" spans="1:30" ht="25.5" hidden="1" outlineLevel="1">
      <c r="A453" s="76"/>
      <c r="B453" s="122" t="s">
        <v>129</v>
      </c>
      <c r="C453" s="96">
        <v>2721</v>
      </c>
      <c r="D453" s="91"/>
      <c r="E453" s="91"/>
      <c r="F453" s="181"/>
      <c r="G453" s="91"/>
      <c r="H453" s="91"/>
      <c r="I453" s="91"/>
      <c r="J453" s="92"/>
      <c r="K453" s="92"/>
      <c r="L453" s="91"/>
      <c r="M453" s="91"/>
      <c r="N453" s="92"/>
      <c r="O453" s="92"/>
      <c r="P453" s="92"/>
      <c r="Q453" s="92"/>
      <c r="R453" s="91"/>
      <c r="S453" s="91"/>
      <c r="T453" s="91"/>
      <c r="U453" s="91"/>
      <c r="V453" s="88">
        <f t="shared" si="206"/>
        <v>0</v>
      </c>
      <c r="W453" s="88" t="e">
        <f t="shared" si="207"/>
        <v>#DIV/0!</v>
      </c>
      <c r="X453" s="88">
        <f t="shared" si="208"/>
        <v>0</v>
      </c>
      <c r="Y453" s="88" t="e">
        <f t="shared" si="209"/>
        <v>#DIV/0!</v>
      </c>
      <c r="Z453" s="88">
        <f t="shared" si="210"/>
        <v>0</v>
      </c>
      <c r="AA453" s="88" t="e">
        <f t="shared" si="211"/>
        <v>#DIV/0!</v>
      </c>
      <c r="AB453" s="88">
        <f t="shared" si="203"/>
        <v>0</v>
      </c>
      <c r="AC453" s="88" t="e">
        <f t="shared" si="204"/>
        <v>#DIV/0!</v>
      </c>
      <c r="AD453" s="168"/>
    </row>
    <row r="454" spans="1:30" hidden="1" outlineLevel="1">
      <c r="A454" s="76"/>
      <c r="B454" s="128" t="s">
        <v>134</v>
      </c>
      <c r="C454" s="90"/>
      <c r="D454" s="130">
        <f>SUM(D455:D459)</f>
        <v>33097.4</v>
      </c>
      <c r="E454" s="130">
        <f>SUM(E455:E459)</f>
        <v>500</v>
      </c>
      <c r="F454" s="130">
        <f t="shared" ref="F454:U454" si="212">SUM(F455:F459)</f>
        <v>20344.5</v>
      </c>
      <c r="G454" s="130">
        <f t="shared" si="212"/>
        <v>494.5</v>
      </c>
      <c r="H454" s="130">
        <f t="shared" si="212"/>
        <v>23111.1</v>
      </c>
      <c r="I454" s="130">
        <f t="shared" si="212"/>
        <v>500</v>
      </c>
      <c r="J454" s="129">
        <f t="shared" si="212"/>
        <v>36717.876999999993</v>
      </c>
      <c r="K454" s="129">
        <f t="shared" si="212"/>
        <v>0</v>
      </c>
      <c r="L454" s="130">
        <f>SUM(L455:L459)</f>
        <v>22840.799999999999</v>
      </c>
      <c r="M454" s="130">
        <f t="shared" si="212"/>
        <v>0</v>
      </c>
      <c r="N454" s="129">
        <f t="shared" si="212"/>
        <v>36300</v>
      </c>
      <c r="O454" s="129">
        <f t="shared" si="212"/>
        <v>517.70000000000005</v>
      </c>
      <c r="P454" s="129">
        <f>SUM(P455:P459)</f>
        <v>0</v>
      </c>
      <c r="Q454" s="129">
        <f>SUM(Q455:Q459)</f>
        <v>0</v>
      </c>
      <c r="R454" s="130">
        <f t="shared" si="212"/>
        <v>36300</v>
      </c>
      <c r="S454" s="130">
        <f t="shared" si="212"/>
        <v>517.70000000000005</v>
      </c>
      <c r="T454" s="130">
        <f t="shared" si="212"/>
        <v>36300</v>
      </c>
      <c r="U454" s="130">
        <f t="shared" si="212"/>
        <v>517.70000000000005</v>
      </c>
      <c r="V454" s="88">
        <f t="shared" si="206"/>
        <v>2496.2999999999993</v>
      </c>
      <c r="W454" s="88">
        <f t="shared" si="207"/>
        <v>112.27014672270145</v>
      </c>
      <c r="X454" s="88">
        <f t="shared" si="208"/>
        <v>13188.900000000001</v>
      </c>
      <c r="Y454" s="88">
        <f t="shared" si="209"/>
        <v>157.06738320547271</v>
      </c>
      <c r="Z454" s="88">
        <f t="shared" si="210"/>
        <v>0</v>
      </c>
      <c r="AA454" s="88">
        <f t="shared" si="211"/>
        <v>100</v>
      </c>
      <c r="AB454" s="88">
        <f t="shared" si="203"/>
        <v>0</v>
      </c>
      <c r="AC454" s="88">
        <f t="shared" si="204"/>
        <v>100</v>
      </c>
      <c r="AD454" s="168"/>
    </row>
    <row r="455" spans="1:30" hidden="1" outlineLevel="1">
      <c r="A455" s="76"/>
      <c r="B455" s="89" t="s">
        <v>135</v>
      </c>
      <c r="C455" s="90">
        <v>3111</v>
      </c>
      <c r="D455" s="91"/>
      <c r="E455" s="91"/>
      <c r="F455" s="91"/>
      <c r="G455" s="91">
        <v>494.5</v>
      </c>
      <c r="H455" s="91"/>
      <c r="I455" s="91"/>
      <c r="J455" s="92">
        <v>16110.3</v>
      </c>
      <c r="K455" s="92"/>
      <c r="L455" s="91"/>
      <c r="M455" s="91"/>
      <c r="N455" s="92"/>
      <c r="O455" s="92"/>
      <c r="P455" s="92"/>
      <c r="Q455" s="92"/>
      <c r="R455" s="91"/>
      <c r="S455" s="91"/>
      <c r="T455" s="91"/>
      <c r="U455" s="91"/>
      <c r="V455" s="88">
        <f t="shared" si="206"/>
        <v>0</v>
      </c>
      <c r="W455" s="88" t="e">
        <f t="shared" si="207"/>
        <v>#DIV/0!</v>
      </c>
      <c r="X455" s="88">
        <f t="shared" si="208"/>
        <v>0</v>
      </c>
      <c r="Y455" s="88" t="e">
        <f t="shared" si="209"/>
        <v>#DIV/0!</v>
      </c>
      <c r="Z455" s="88">
        <f t="shared" si="210"/>
        <v>0</v>
      </c>
      <c r="AA455" s="88" t="e">
        <f t="shared" si="211"/>
        <v>#DIV/0!</v>
      </c>
      <c r="AB455" s="88">
        <f t="shared" si="203"/>
        <v>0</v>
      </c>
      <c r="AC455" s="88" t="e">
        <f t="shared" si="204"/>
        <v>#DIV/0!</v>
      </c>
      <c r="AD455" s="168"/>
    </row>
    <row r="456" spans="1:30" hidden="1" outlineLevel="1">
      <c r="A456" s="76"/>
      <c r="B456" s="89" t="s">
        <v>136</v>
      </c>
      <c r="C456" s="90">
        <v>3112</v>
      </c>
      <c r="D456" s="91">
        <v>13597.4</v>
      </c>
      <c r="E456" s="91"/>
      <c r="F456" s="91">
        <v>1115.2</v>
      </c>
      <c r="G456" s="91"/>
      <c r="H456" s="91">
        <v>1661.1</v>
      </c>
      <c r="I456" s="91"/>
      <c r="J456" s="92">
        <v>1617.9580000000001</v>
      </c>
      <c r="K456" s="92"/>
      <c r="L456" s="91">
        <f>1661.1-26+1666+250</f>
        <v>3551.1</v>
      </c>
      <c r="M456" s="91"/>
      <c r="N456" s="92"/>
      <c r="O456" s="92"/>
      <c r="P456" s="92"/>
      <c r="Q456" s="92"/>
      <c r="R456" s="91"/>
      <c r="S456" s="91"/>
      <c r="T456" s="91"/>
      <c r="U456" s="91"/>
      <c r="V456" s="88">
        <f t="shared" si="206"/>
        <v>2435.8999999999996</v>
      </c>
      <c r="W456" s="88">
        <f t="shared" si="207"/>
        <v>318.42718794835008</v>
      </c>
      <c r="X456" s="88">
        <f t="shared" si="208"/>
        <v>-1661.1</v>
      </c>
      <c r="Y456" s="88">
        <f t="shared" si="209"/>
        <v>0</v>
      </c>
      <c r="Z456" s="88">
        <f t="shared" si="210"/>
        <v>0</v>
      </c>
      <c r="AA456" s="88" t="e">
        <f t="shared" si="211"/>
        <v>#DIV/0!</v>
      </c>
      <c r="AB456" s="88">
        <f t="shared" si="203"/>
        <v>0</v>
      </c>
      <c r="AC456" s="88" t="e">
        <f t="shared" si="204"/>
        <v>#DIV/0!</v>
      </c>
      <c r="AD456" s="168"/>
    </row>
    <row r="457" spans="1:30" hidden="1" outlineLevel="1">
      <c r="A457" s="76"/>
      <c r="B457" s="89" t="s">
        <v>137</v>
      </c>
      <c r="C457" s="90">
        <v>3113</v>
      </c>
      <c r="D457" s="91"/>
      <c r="E457" s="91"/>
      <c r="F457" s="91"/>
      <c r="G457" s="91"/>
      <c r="H457" s="91"/>
      <c r="I457" s="91"/>
      <c r="J457" s="92"/>
      <c r="K457" s="92"/>
      <c r="L457" s="91"/>
      <c r="M457" s="91"/>
      <c r="N457" s="92"/>
      <c r="O457" s="92"/>
      <c r="P457" s="92"/>
      <c r="Q457" s="92"/>
      <c r="R457" s="91"/>
      <c r="S457" s="91"/>
      <c r="T457" s="91"/>
      <c r="U457" s="91"/>
      <c r="V457" s="88"/>
      <c r="W457" s="88"/>
      <c r="X457" s="88"/>
      <c r="Y457" s="88"/>
      <c r="Z457" s="88"/>
      <c r="AA457" s="88"/>
      <c r="AB457" s="88"/>
      <c r="AC457" s="88"/>
      <c r="AD457" s="168"/>
    </row>
    <row r="458" spans="1:30" ht="25.5" hidden="1" outlineLevel="1">
      <c r="A458" s="76"/>
      <c r="B458" s="131" t="s">
        <v>138</v>
      </c>
      <c r="C458" s="132">
        <v>3122</v>
      </c>
      <c r="D458" s="91">
        <v>19500</v>
      </c>
      <c r="E458" s="91">
        <v>500</v>
      </c>
      <c r="F458" s="157">
        <v>19229.3</v>
      </c>
      <c r="G458" s="157"/>
      <c r="H458" s="91">
        <v>21450</v>
      </c>
      <c r="I458" s="91">
        <v>500</v>
      </c>
      <c r="J458" s="92">
        <v>18989.618999999999</v>
      </c>
      <c r="K458" s="92"/>
      <c r="L458" s="91">
        <f>21450-2460.3+300</f>
        <v>19289.7</v>
      </c>
      <c r="M458" s="91"/>
      <c r="N458" s="92">
        <v>36300</v>
      </c>
      <c r="O458" s="92">
        <v>517.70000000000005</v>
      </c>
      <c r="P458" s="92"/>
      <c r="Q458" s="92"/>
      <c r="R458" s="91">
        <v>36300</v>
      </c>
      <c r="S458" s="91">
        <v>517.70000000000005</v>
      </c>
      <c r="T458" s="91">
        <v>36300</v>
      </c>
      <c r="U458" s="91">
        <v>517.70000000000005</v>
      </c>
      <c r="V458" s="88"/>
      <c r="W458" s="88"/>
      <c r="X458" s="88"/>
      <c r="Y458" s="88"/>
      <c r="Z458" s="88"/>
      <c r="AA458" s="88"/>
      <c r="AB458" s="88"/>
      <c r="AC458" s="88"/>
      <c r="AD458" s="168"/>
    </row>
    <row r="459" spans="1:30" ht="25.5" hidden="1" outlineLevel="1">
      <c r="A459" s="76"/>
      <c r="B459" s="131" t="s">
        <v>140</v>
      </c>
      <c r="C459" s="132">
        <v>3314</v>
      </c>
      <c r="D459" s="91"/>
      <c r="E459" s="91"/>
      <c r="F459" s="157"/>
      <c r="G459" s="91"/>
      <c r="H459" s="91"/>
      <c r="I459" s="91"/>
      <c r="J459" s="92"/>
      <c r="K459" s="92"/>
      <c r="L459" s="91"/>
      <c r="M459" s="91"/>
      <c r="N459" s="92"/>
      <c r="O459" s="92"/>
      <c r="P459" s="92"/>
      <c r="Q459" s="92"/>
      <c r="R459" s="91"/>
      <c r="S459" s="91"/>
      <c r="T459" s="91"/>
      <c r="U459" s="91"/>
      <c r="V459" s="88">
        <f>L459-F459</f>
        <v>0</v>
      </c>
      <c r="W459" s="88" t="e">
        <f>+L459/F459*100</f>
        <v>#DIV/0!</v>
      </c>
      <c r="X459" s="88">
        <f>N459-H459</f>
        <v>0</v>
      </c>
      <c r="Y459" s="88" t="e">
        <f>+N459/H459*100</f>
        <v>#DIV/0!</v>
      </c>
      <c r="Z459" s="88">
        <f>R459-N459</f>
        <v>0</v>
      </c>
      <c r="AA459" s="88" t="e">
        <f>+R459/N459*100</f>
        <v>#DIV/0!</v>
      </c>
      <c r="AB459" s="88">
        <f t="shared" si="203"/>
        <v>0</v>
      </c>
      <c r="AC459" s="88" t="e">
        <f t="shared" si="204"/>
        <v>#DIV/0!</v>
      </c>
      <c r="AD459" s="168"/>
    </row>
    <row r="460" spans="1:30" hidden="1" outlineLevel="1">
      <c r="A460" s="76"/>
      <c r="B460" s="89"/>
      <c r="C460" s="90"/>
      <c r="D460" s="91"/>
      <c r="E460" s="91"/>
      <c r="F460" s="91"/>
      <c r="G460" s="91"/>
      <c r="H460" s="91"/>
      <c r="I460" s="91"/>
      <c r="J460" s="92"/>
      <c r="K460" s="92"/>
      <c r="L460" s="91"/>
      <c r="M460" s="91"/>
      <c r="N460" s="92"/>
      <c r="O460" s="92"/>
      <c r="P460" s="92"/>
      <c r="Q460" s="92"/>
      <c r="R460" s="91"/>
      <c r="S460" s="91"/>
      <c r="T460" s="91"/>
      <c r="U460" s="91"/>
      <c r="V460" s="88">
        <f>L460-F460</f>
        <v>0</v>
      </c>
      <c r="W460" s="88" t="e">
        <f>+L460/F460*100</f>
        <v>#DIV/0!</v>
      </c>
      <c r="X460" s="88">
        <f>N460-H460</f>
        <v>0</v>
      </c>
      <c r="Y460" s="88" t="e">
        <f>+N460/H460*100</f>
        <v>#DIV/0!</v>
      </c>
      <c r="Z460" s="88">
        <f>R460-N460</f>
        <v>0</v>
      </c>
      <c r="AA460" s="88" t="e">
        <f>+R460/N460*100</f>
        <v>#DIV/0!</v>
      </c>
      <c r="AB460" s="88">
        <f>T460-R460</f>
        <v>0</v>
      </c>
      <c r="AC460" s="88" t="e">
        <f>+T460/R460*100</f>
        <v>#DIV/0!</v>
      </c>
      <c r="AD460" s="168"/>
    </row>
    <row r="461" spans="1:30" ht="30" hidden="1" customHeight="1" outlineLevel="1">
      <c r="A461" s="76">
        <v>10</v>
      </c>
      <c r="B461" s="138" t="s">
        <v>166</v>
      </c>
      <c r="C461" s="184" t="s">
        <v>167</v>
      </c>
      <c r="D461" s="140"/>
      <c r="E461" s="140"/>
      <c r="F461" s="140"/>
      <c r="G461" s="140"/>
      <c r="H461" s="140"/>
      <c r="I461" s="140"/>
      <c r="J461" s="141"/>
      <c r="K461" s="141"/>
      <c r="L461" s="140"/>
      <c r="M461" s="140"/>
      <c r="N461" s="141"/>
      <c r="O461" s="141"/>
      <c r="P461" s="141"/>
      <c r="Q461" s="141"/>
      <c r="R461" s="140"/>
      <c r="S461" s="140"/>
      <c r="T461" s="140"/>
      <c r="U461" s="140"/>
      <c r="V461" s="140"/>
      <c r="W461" s="140"/>
      <c r="X461" s="140"/>
      <c r="Y461" s="140"/>
      <c r="Z461" s="140"/>
      <c r="AA461" s="140"/>
      <c r="AB461" s="140"/>
      <c r="AC461" s="140"/>
      <c r="AD461" s="168"/>
    </row>
    <row r="462" spans="1:30" hidden="1" outlineLevel="1">
      <c r="A462" s="76"/>
      <c r="B462" s="142" t="s">
        <v>142</v>
      </c>
      <c r="C462" s="143"/>
      <c r="D462" s="85">
        <f>SUM(D463:D469,D474:D491)</f>
        <v>1076.8</v>
      </c>
      <c r="E462" s="85">
        <f>SUM(E463:E469,E474:E491)</f>
        <v>0</v>
      </c>
      <c r="F462" s="85">
        <f t="shared" ref="F462:U462" si="213">SUM(F463:F469,F474:F491)</f>
        <v>1239.1389999999999</v>
      </c>
      <c r="G462" s="85">
        <f t="shared" si="213"/>
        <v>0</v>
      </c>
      <c r="H462" s="85">
        <f t="shared" si="213"/>
        <v>1885</v>
      </c>
      <c r="I462" s="85">
        <f t="shared" si="213"/>
        <v>0</v>
      </c>
      <c r="J462" s="85">
        <f t="shared" si="213"/>
        <v>699.4</v>
      </c>
      <c r="K462" s="85">
        <f t="shared" si="213"/>
        <v>0</v>
      </c>
      <c r="L462" s="85">
        <f t="shared" si="213"/>
        <v>1884.6000000000001</v>
      </c>
      <c r="M462" s="86">
        <f t="shared" si="213"/>
        <v>0</v>
      </c>
      <c r="N462" s="85">
        <f t="shared" si="213"/>
        <v>1877.5000000000002</v>
      </c>
      <c r="O462" s="85">
        <f t="shared" si="213"/>
        <v>0</v>
      </c>
      <c r="P462" s="85">
        <f t="shared" si="213"/>
        <v>0</v>
      </c>
      <c r="Q462" s="85">
        <f t="shared" si="213"/>
        <v>0</v>
      </c>
      <c r="R462" s="86">
        <f t="shared" si="213"/>
        <v>1947.8</v>
      </c>
      <c r="S462" s="86">
        <f t="shared" si="213"/>
        <v>0</v>
      </c>
      <c r="T462" s="86">
        <f t="shared" si="213"/>
        <v>1947.8</v>
      </c>
      <c r="U462" s="86">
        <f t="shared" si="213"/>
        <v>0</v>
      </c>
      <c r="V462" s="87">
        <f t="shared" ref="V462:V477" si="214">L462-F462</f>
        <v>645.46100000000024</v>
      </c>
      <c r="W462" s="87">
        <f t="shared" ref="W462:W477" si="215">+L462/F462*100</f>
        <v>152.0894750306463</v>
      </c>
      <c r="X462" s="87">
        <f t="shared" ref="X462:X477" si="216">N462-H462</f>
        <v>-7.4999999999997726</v>
      </c>
      <c r="Y462" s="87">
        <f t="shared" ref="Y462:Y477" si="217">+N462/H462*100</f>
        <v>99.602122015915128</v>
      </c>
      <c r="Z462" s="87">
        <f t="shared" ref="Z462:Z477" si="218">R462-N462</f>
        <v>70.299999999999727</v>
      </c>
      <c r="AA462" s="87">
        <f t="shared" ref="AA462:AA477" si="219">+R462/N462*100</f>
        <v>103.74434087882823</v>
      </c>
      <c r="AB462" s="87">
        <f>T462-R462</f>
        <v>0</v>
      </c>
      <c r="AC462" s="87">
        <f>+T462/R462*100</f>
        <v>100</v>
      </c>
      <c r="AD462" s="168"/>
    </row>
    <row r="463" spans="1:30" hidden="1" outlineLevel="1">
      <c r="A463" s="76"/>
      <c r="B463" s="89" t="s">
        <v>102</v>
      </c>
      <c r="C463" s="90">
        <v>2111</v>
      </c>
      <c r="D463" s="155">
        <v>760.8</v>
      </c>
      <c r="E463" s="155"/>
      <c r="F463" s="181">
        <v>912.89800000000002</v>
      </c>
      <c r="G463" s="91"/>
      <c r="H463" s="91">
        <v>1441.5</v>
      </c>
      <c r="I463" s="91"/>
      <c r="J463" s="92">
        <v>563.53499999999997</v>
      </c>
      <c r="K463" s="92"/>
      <c r="L463" s="91">
        <v>1441.5</v>
      </c>
      <c r="M463" s="91"/>
      <c r="N463" s="92">
        <v>1425.4</v>
      </c>
      <c r="O463" s="162"/>
      <c r="P463" s="92"/>
      <c r="Q463" s="162"/>
      <c r="R463" s="92">
        <v>1441.5</v>
      </c>
      <c r="S463" s="91"/>
      <c r="T463" s="92">
        <v>1441.5</v>
      </c>
      <c r="U463" s="91"/>
      <c r="V463" s="88">
        <f t="shared" si="214"/>
        <v>528.60199999999998</v>
      </c>
      <c r="W463" s="88">
        <f t="shared" si="215"/>
        <v>157.9037307563386</v>
      </c>
      <c r="X463" s="88">
        <f t="shared" si="216"/>
        <v>-16.099999999999909</v>
      </c>
      <c r="Y463" s="88">
        <f t="shared" si="217"/>
        <v>98.883107873742631</v>
      </c>
      <c r="Z463" s="88">
        <f t="shared" si="218"/>
        <v>16.099999999999909</v>
      </c>
      <c r="AA463" s="88">
        <f t="shared" si="219"/>
        <v>101.12950750666478</v>
      </c>
      <c r="AB463" s="88">
        <f t="shared" ref="AB463:AB496" si="220">T463-R463</f>
        <v>0</v>
      </c>
      <c r="AC463" s="88">
        <f t="shared" ref="AC463:AC496" si="221">+T463/R463*100</f>
        <v>100</v>
      </c>
      <c r="AD463" s="168">
        <f t="shared" ref="AD463:AD499" si="222">+P463/12*1</f>
        <v>0</v>
      </c>
    </row>
    <row r="464" spans="1:30" hidden="1" outlineLevel="1">
      <c r="A464" s="76"/>
      <c r="B464" s="89" t="s">
        <v>143</v>
      </c>
      <c r="C464" s="90">
        <v>2121</v>
      </c>
      <c r="D464" s="155">
        <v>112.5</v>
      </c>
      <c r="E464" s="155"/>
      <c r="F464" s="181">
        <v>148.602</v>
      </c>
      <c r="G464" s="91"/>
      <c r="H464" s="146">
        <v>215.5</v>
      </c>
      <c r="I464" s="91"/>
      <c r="J464" s="92">
        <v>86.665000000000006</v>
      </c>
      <c r="K464" s="92"/>
      <c r="L464" s="146">
        <v>215.5</v>
      </c>
      <c r="M464" s="91"/>
      <c r="N464" s="92">
        <v>213.1</v>
      </c>
      <c r="O464" s="162"/>
      <c r="P464" s="92"/>
      <c r="Q464" s="162"/>
      <c r="R464" s="92">
        <v>215.5</v>
      </c>
      <c r="S464" s="91"/>
      <c r="T464" s="92">
        <v>215.5</v>
      </c>
      <c r="U464" s="91"/>
      <c r="V464" s="88">
        <f t="shared" si="214"/>
        <v>66.897999999999996</v>
      </c>
      <c r="W464" s="88">
        <f t="shared" si="215"/>
        <v>145.01823663207762</v>
      </c>
      <c r="X464" s="88">
        <f t="shared" si="216"/>
        <v>-2.4000000000000057</v>
      </c>
      <c r="Y464" s="88">
        <f t="shared" si="217"/>
        <v>98.886310904872389</v>
      </c>
      <c r="Z464" s="88">
        <f t="shared" si="218"/>
        <v>2.4000000000000057</v>
      </c>
      <c r="AA464" s="88">
        <f t="shared" si="219"/>
        <v>101.1262318160488</v>
      </c>
      <c r="AB464" s="88">
        <f t="shared" si="220"/>
        <v>0</v>
      </c>
      <c r="AC464" s="88">
        <f t="shared" si="221"/>
        <v>100</v>
      </c>
      <c r="AD464" s="168">
        <f t="shared" si="222"/>
        <v>0</v>
      </c>
    </row>
    <row r="465" spans="1:30" hidden="1" outlineLevel="1">
      <c r="A465" s="76"/>
      <c r="B465" s="147" t="s">
        <v>104</v>
      </c>
      <c r="C465" s="90">
        <v>2211</v>
      </c>
      <c r="D465" s="155">
        <v>86.4</v>
      </c>
      <c r="E465" s="155"/>
      <c r="F465" s="181">
        <v>18.757999999999999</v>
      </c>
      <c r="G465" s="91"/>
      <c r="H465" s="146">
        <v>86.4</v>
      </c>
      <c r="I465" s="91"/>
      <c r="J465" s="92">
        <v>1.6</v>
      </c>
      <c r="K465" s="92"/>
      <c r="L465" s="146">
        <v>86.4</v>
      </c>
      <c r="M465" s="91"/>
      <c r="N465" s="92">
        <v>86.4</v>
      </c>
      <c r="O465" s="162"/>
      <c r="P465" s="92"/>
      <c r="Q465" s="162"/>
      <c r="R465" s="91">
        <v>125.6</v>
      </c>
      <c r="S465" s="91"/>
      <c r="T465" s="91">
        <v>125.6</v>
      </c>
      <c r="U465" s="91"/>
      <c r="V465" s="88">
        <f t="shared" si="214"/>
        <v>67.64200000000001</v>
      </c>
      <c r="W465" s="88">
        <f t="shared" si="215"/>
        <v>460.60347585030394</v>
      </c>
      <c r="X465" s="88">
        <f t="shared" si="216"/>
        <v>0</v>
      </c>
      <c r="Y465" s="88">
        <f t="shared" si="217"/>
        <v>100</v>
      </c>
      <c r="Z465" s="88">
        <f t="shared" si="218"/>
        <v>39.199999999999989</v>
      </c>
      <c r="AA465" s="88">
        <f t="shared" si="219"/>
        <v>145.37037037037035</v>
      </c>
      <c r="AB465" s="88">
        <f t="shared" si="220"/>
        <v>0</v>
      </c>
      <c r="AC465" s="88">
        <f t="shared" si="221"/>
        <v>100</v>
      </c>
      <c r="AD465" s="168">
        <f t="shared" si="222"/>
        <v>0</v>
      </c>
    </row>
    <row r="466" spans="1:30" hidden="1" outlineLevel="1">
      <c r="A466" s="76"/>
      <c r="B466" s="95" t="s">
        <v>105</v>
      </c>
      <c r="C466" s="96">
        <v>2212</v>
      </c>
      <c r="D466" s="155">
        <v>25.7</v>
      </c>
      <c r="E466" s="155"/>
      <c r="F466" s="181">
        <v>22.7</v>
      </c>
      <c r="G466" s="91"/>
      <c r="H466" s="146">
        <v>21.3</v>
      </c>
      <c r="I466" s="91"/>
      <c r="J466" s="92">
        <v>7.6</v>
      </c>
      <c r="K466" s="92"/>
      <c r="L466" s="146">
        <v>21.3</v>
      </c>
      <c r="M466" s="91"/>
      <c r="N466" s="92">
        <v>25.7</v>
      </c>
      <c r="O466" s="162"/>
      <c r="P466" s="92"/>
      <c r="Q466" s="162"/>
      <c r="R466" s="91">
        <v>25.7</v>
      </c>
      <c r="S466" s="91"/>
      <c r="T466" s="91">
        <v>25.7</v>
      </c>
      <c r="U466" s="91"/>
      <c r="V466" s="88">
        <f t="shared" si="214"/>
        <v>-1.3999999999999986</v>
      </c>
      <c r="W466" s="88">
        <f t="shared" si="215"/>
        <v>93.832599118942738</v>
      </c>
      <c r="X466" s="88">
        <f t="shared" si="216"/>
        <v>4.3999999999999986</v>
      </c>
      <c r="Y466" s="88">
        <f t="shared" si="217"/>
        <v>120.65727699530515</v>
      </c>
      <c r="Z466" s="88">
        <f t="shared" si="218"/>
        <v>0</v>
      </c>
      <c r="AA466" s="88">
        <f t="shared" si="219"/>
        <v>100</v>
      </c>
      <c r="AB466" s="88">
        <f t="shared" si="220"/>
        <v>0</v>
      </c>
      <c r="AC466" s="88">
        <f t="shared" si="221"/>
        <v>100</v>
      </c>
      <c r="AD466" s="168">
        <f t="shared" si="222"/>
        <v>0</v>
      </c>
    </row>
    <row r="467" spans="1:30" hidden="1" outlineLevel="1">
      <c r="A467" s="76"/>
      <c r="B467" s="97" t="s">
        <v>106</v>
      </c>
      <c r="C467" s="96">
        <v>2213</v>
      </c>
      <c r="D467" s="155"/>
      <c r="E467" s="155"/>
      <c r="F467" s="181"/>
      <c r="G467" s="91"/>
      <c r="H467" s="146"/>
      <c r="I467" s="91"/>
      <c r="J467" s="92"/>
      <c r="K467" s="92"/>
      <c r="L467" s="146"/>
      <c r="M467" s="91"/>
      <c r="N467" s="92"/>
      <c r="O467" s="162"/>
      <c r="P467" s="92"/>
      <c r="Q467" s="162"/>
      <c r="R467" s="91"/>
      <c r="S467" s="91"/>
      <c r="T467" s="91"/>
      <c r="U467" s="91"/>
      <c r="V467" s="88">
        <f t="shared" si="214"/>
        <v>0</v>
      </c>
      <c r="W467" s="88" t="e">
        <f t="shared" si="215"/>
        <v>#DIV/0!</v>
      </c>
      <c r="X467" s="88">
        <f t="shared" si="216"/>
        <v>0</v>
      </c>
      <c r="Y467" s="88" t="e">
        <f t="shared" si="217"/>
        <v>#DIV/0!</v>
      </c>
      <c r="Z467" s="88">
        <f t="shared" si="218"/>
        <v>0</v>
      </c>
      <c r="AA467" s="88" t="e">
        <f t="shared" si="219"/>
        <v>#DIV/0!</v>
      </c>
      <c r="AB467" s="88">
        <f t="shared" si="220"/>
        <v>0</v>
      </c>
      <c r="AC467" s="88" t="e">
        <f t="shared" si="221"/>
        <v>#DIV/0!</v>
      </c>
      <c r="AD467" s="168">
        <f t="shared" si="222"/>
        <v>0</v>
      </c>
    </row>
    <row r="468" spans="1:30" hidden="1" outlineLevel="1">
      <c r="A468" s="76"/>
      <c r="B468" s="97" t="s">
        <v>107</v>
      </c>
      <c r="C468" s="96">
        <v>2214</v>
      </c>
      <c r="D468" s="155">
        <v>69.3</v>
      </c>
      <c r="E468" s="155"/>
      <c r="F468" s="181">
        <v>69.3</v>
      </c>
      <c r="G468" s="91"/>
      <c r="H468" s="146">
        <v>88</v>
      </c>
      <c r="I468" s="91"/>
      <c r="J468" s="92">
        <v>40</v>
      </c>
      <c r="K468" s="92"/>
      <c r="L468" s="146">
        <v>88</v>
      </c>
      <c r="M468" s="91"/>
      <c r="N468" s="92">
        <v>95.7</v>
      </c>
      <c r="O468" s="162"/>
      <c r="P468" s="92"/>
      <c r="Q468" s="162"/>
      <c r="R468" s="91">
        <v>101.2</v>
      </c>
      <c r="S468" s="91"/>
      <c r="T468" s="91">
        <v>101.2</v>
      </c>
      <c r="U468" s="91"/>
      <c r="V468" s="88">
        <f t="shared" si="214"/>
        <v>18.700000000000003</v>
      </c>
      <c r="W468" s="88">
        <f t="shared" si="215"/>
        <v>126.984126984127</v>
      </c>
      <c r="X468" s="88">
        <f t="shared" si="216"/>
        <v>7.7000000000000028</v>
      </c>
      <c r="Y468" s="88">
        <f t="shared" si="217"/>
        <v>108.75000000000001</v>
      </c>
      <c r="Z468" s="88">
        <f t="shared" si="218"/>
        <v>5.5</v>
      </c>
      <c r="AA468" s="88">
        <f t="shared" si="219"/>
        <v>105.74712643678161</v>
      </c>
      <c r="AB468" s="88">
        <f t="shared" si="220"/>
        <v>0</v>
      </c>
      <c r="AC468" s="88">
        <f t="shared" si="221"/>
        <v>100</v>
      </c>
      <c r="AD468" s="168">
        <f t="shared" si="222"/>
        <v>0</v>
      </c>
    </row>
    <row r="469" spans="1:30" hidden="1" outlineLevel="1">
      <c r="A469" s="76"/>
      <c r="B469" s="149" t="s">
        <v>108</v>
      </c>
      <c r="C469" s="99">
        <v>2215</v>
      </c>
      <c r="D469" s="182">
        <f>D470+D471+D472+D473</f>
        <v>10.1</v>
      </c>
      <c r="E469" s="182"/>
      <c r="F469" s="182">
        <f>F470+F471+F472+F473</f>
        <v>17.021000000000001</v>
      </c>
      <c r="G469" s="102">
        <f t="shared" ref="G469:U469" si="223">G470+G471+G472+G473</f>
        <v>0</v>
      </c>
      <c r="H469" s="102">
        <f t="shared" si="223"/>
        <v>10.3</v>
      </c>
      <c r="I469" s="102">
        <f t="shared" si="223"/>
        <v>0</v>
      </c>
      <c r="J469" s="100">
        <f t="shared" si="223"/>
        <v>0</v>
      </c>
      <c r="K469" s="100">
        <f t="shared" si="223"/>
        <v>0</v>
      </c>
      <c r="L469" s="102">
        <f>L470+L471+L472+L473</f>
        <v>9.8999999999999986</v>
      </c>
      <c r="M469" s="102">
        <f t="shared" si="223"/>
        <v>0</v>
      </c>
      <c r="N469" s="100">
        <f t="shared" si="223"/>
        <v>14.2</v>
      </c>
      <c r="O469" s="185">
        <f t="shared" si="223"/>
        <v>0</v>
      </c>
      <c r="P469" s="100">
        <f>P470+P471+P472+P473</f>
        <v>0</v>
      </c>
      <c r="Q469" s="185">
        <f>Q470+Q471+Q472+Q473</f>
        <v>0</v>
      </c>
      <c r="R469" s="102">
        <f t="shared" si="223"/>
        <v>20.3</v>
      </c>
      <c r="S469" s="102">
        <f t="shared" si="223"/>
        <v>0</v>
      </c>
      <c r="T469" s="102">
        <f t="shared" si="223"/>
        <v>20.3</v>
      </c>
      <c r="U469" s="102">
        <f t="shared" si="223"/>
        <v>0</v>
      </c>
      <c r="V469" s="88">
        <f t="shared" si="214"/>
        <v>-7.1210000000000022</v>
      </c>
      <c r="W469" s="88">
        <f t="shared" si="215"/>
        <v>58.163445155983773</v>
      </c>
      <c r="X469" s="88">
        <f t="shared" si="216"/>
        <v>3.8999999999999986</v>
      </c>
      <c r="Y469" s="88">
        <f t="shared" si="217"/>
        <v>137.86407766990288</v>
      </c>
      <c r="Z469" s="88">
        <f t="shared" si="218"/>
        <v>6.1000000000000014</v>
      </c>
      <c r="AA469" s="88">
        <f t="shared" si="219"/>
        <v>142.95774647887325</v>
      </c>
      <c r="AB469" s="88">
        <f t="shared" si="220"/>
        <v>0</v>
      </c>
      <c r="AC469" s="88">
        <f t="shared" si="221"/>
        <v>100</v>
      </c>
      <c r="AD469" s="168">
        <f t="shared" si="222"/>
        <v>0</v>
      </c>
    </row>
    <row r="470" spans="1:30" hidden="1" outlineLevel="1">
      <c r="A470" s="76"/>
      <c r="B470" s="103" t="s">
        <v>144</v>
      </c>
      <c r="C470" s="96">
        <v>22151</v>
      </c>
      <c r="D470" s="181"/>
      <c r="E470" s="181"/>
      <c r="F470" s="181">
        <v>7.5</v>
      </c>
      <c r="G470" s="91"/>
      <c r="H470" s="91">
        <v>5.2</v>
      </c>
      <c r="I470" s="91"/>
      <c r="J470" s="92"/>
      <c r="K470" s="92"/>
      <c r="L470" s="91">
        <v>5.2</v>
      </c>
      <c r="M470" s="91"/>
      <c r="N470" s="92"/>
      <c r="O470" s="162"/>
      <c r="P470" s="92"/>
      <c r="Q470" s="162"/>
      <c r="R470" s="91"/>
      <c r="S470" s="91"/>
      <c r="T470" s="91"/>
      <c r="U470" s="91"/>
      <c r="V470" s="88">
        <f t="shared" si="214"/>
        <v>-2.2999999999999998</v>
      </c>
      <c r="W470" s="88">
        <f t="shared" si="215"/>
        <v>69.333333333333343</v>
      </c>
      <c r="X470" s="88">
        <f t="shared" si="216"/>
        <v>-5.2</v>
      </c>
      <c r="Y470" s="88">
        <f t="shared" si="217"/>
        <v>0</v>
      </c>
      <c r="Z470" s="88">
        <f t="shared" si="218"/>
        <v>0</v>
      </c>
      <c r="AA470" s="88" t="e">
        <f t="shared" si="219"/>
        <v>#DIV/0!</v>
      </c>
      <c r="AB470" s="88">
        <f t="shared" si="220"/>
        <v>0</v>
      </c>
      <c r="AC470" s="88" t="e">
        <f t="shared" si="221"/>
        <v>#DIV/0!</v>
      </c>
      <c r="AD470" s="168">
        <f t="shared" si="222"/>
        <v>0</v>
      </c>
    </row>
    <row r="471" spans="1:30" hidden="1" outlineLevel="1">
      <c r="A471" s="76"/>
      <c r="B471" s="103" t="s">
        <v>145</v>
      </c>
      <c r="C471" s="96">
        <v>22152</v>
      </c>
      <c r="D471" s="181"/>
      <c r="E471" s="181"/>
      <c r="F471" s="181"/>
      <c r="G471" s="91"/>
      <c r="H471" s="146"/>
      <c r="I471" s="91"/>
      <c r="J471" s="92"/>
      <c r="K471" s="92"/>
      <c r="L471" s="146"/>
      <c r="M471" s="91"/>
      <c r="N471" s="92"/>
      <c r="O471" s="162"/>
      <c r="P471" s="92"/>
      <c r="Q471" s="162"/>
      <c r="R471" s="91"/>
      <c r="S471" s="91"/>
      <c r="T471" s="91"/>
      <c r="U471" s="91"/>
      <c r="V471" s="88">
        <f t="shared" si="214"/>
        <v>0</v>
      </c>
      <c r="W471" s="88" t="e">
        <f t="shared" si="215"/>
        <v>#DIV/0!</v>
      </c>
      <c r="X471" s="88">
        <f t="shared" si="216"/>
        <v>0</v>
      </c>
      <c r="Y471" s="88" t="e">
        <f t="shared" si="217"/>
        <v>#DIV/0!</v>
      </c>
      <c r="Z471" s="88">
        <f t="shared" si="218"/>
        <v>0</v>
      </c>
      <c r="AA471" s="88" t="e">
        <f t="shared" si="219"/>
        <v>#DIV/0!</v>
      </c>
      <c r="AB471" s="88">
        <f t="shared" si="220"/>
        <v>0</v>
      </c>
      <c r="AC471" s="88" t="e">
        <f t="shared" si="221"/>
        <v>#DIV/0!</v>
      </c>
      <c r="AD471" s="168">
        <f t="shared" si="222"/>
        <v>0</v>
      </c>
    </row>
    <row r="472" spans="1:30" hidden="1" outlineLevel="1">
      <c r="A472" s="76"/>
      <c r="B472" s="103" t="s">
        <v>111</v>
      </c>
      <c r="C472" s="96">
        <v>22153</v>
      </c>
      <c r="D472" s="181"/>
      <c r="E472" s="181"/>
      <c r="F472" s="181"/>
      <c r="G472" s="91"/>
      <c r="H472" s="146"/>
      <c r="I472" s="91"/>
      <c r="J472" s="92"/>
      <c r="K472" s="92"/>
      <c r="L472" s="146"/>
      <c r="M472" s="91"/>
      <c r="N472" s="92"/>
      <c r="O472" s="162"/>
      <c r="P472" s="92"/>
      <c r="Q472" s="162"/>
      <c r="R472" s="91"/>
      <c r="S472" s="91"/>
      <c r="T472" s="91"/>
      <c r="U472" s="91"/>
      <c r="V472" s="88">
        <f t="shared" si="214"/>
        <v>0</v>
      </c>
      <c r="W472" s="88" t="e">
        <f t="shared" si="215"/>
        <v>#DIV/0!</v>
      </c>
      <c r="X472" s="88">
        <f t="shared" si="216"/>
        <v>0</v>
      </c>
      <c r="Y472" s="88" t="e">
        <f t="shared" si="217"/>
        <v>#DIV/0!</v>
      </c>
      <c r="Z472" s="88">
        <f t="shared" si="218"/>
        <v>0</v>
      </c>
      <c r="AA472" s="88" t="e">
        <f t="shared" si="219"/>
        <v>#DIV/0!</v>
      </c>
      <c r="AB472" s="88">
        <f t="shared" si="220"/>
        <v>0</v>
      </c>
      <c r="AC472" s="88" t="e">
        <f t="shared" si="221"/>
        <v>#DIV/0!</v>
      </c>
      <c r="AD472" s="168">
        <f t="shared" si="222"/>
        <v>0</v>
      </c>
    </row>
    <row r="473" spans="1:30" hidden="1" outlineLevel="1">
      <c r="A473" s="76"/>
      <c r="B473" s="103" t="s">
        <v>146</v>
      </c>
      <c r="C473" s="96">
        <v>22154</v>
      </c>
      <c r="D473" s="181">
        <v>10.1</v>
      </c>
      <c r="E473" s="181"/>
      <c r="F473" s="181">
        <v>9.5210000000000008</v>
      </c>
      <c r="G473" s="91"/>
      <c r="H473" s="146">
        <v>5.0999999999999996</v>
      </c>
      <c r="I473" s="91"/>
      <c r="J473" s="92">
        <v>0</v>
      </c>
      <c r="K473" s="92"/>
      <c r="L473" s="146">
        <f>5.1-0.4</f>
        <v>4.6999999999999993</v>
      </c>
      <c r="M473" s="91"/>
      <c r="N473" s="92">
        <v>14.2</v>
      </c>
      <c r="O473" s="162"/>
      <c r="P473" s="92"/>
      <c r="Q473" s="162"/>
      <c r="R473" s="91">
        <v>20.3</v>
      </c>
      <c r="S473" s="91"/>
      <c r="T473" s="91">
        <v>20.3</v>
      </c>
      <c r="U473" s="91"/>
      <c r="V473" s="88">
        <f t="shared" si="214"/>
        <v>-4.8210000000000015</v>
      </c>
      <c r="W473" s="88">
        <f t="shared" si="215"/>
        <v>49.364562545951046</v>
      </c>
      <c r="X473" s="88">
        <f t="shared" si="216"/>
        <v>9.1</v>
      </c>
      <c r="Y473" s="88">
        <f t="shared" si="217"/>
        <v>278.43137254901961</v>
      </c>
      <c r="Z473" s="88">
        <f t="shared" si="218"/>
        <v>6.1000000000000014</v>
      </c>
      <c r="AA473" s="88">
        <f t="shared" si="219"/>
        <v>142.95774647887325</v>
      </c>
      <c r="AB473" s="88">
        <f t="shared" si="220"/>
        <v>0</v>
      </c>
      <c r="AC473" s="88">
        <f t="shared" si="221"/>
        <v>100</v>
      </c>
      <c r="AD473" s="168">
        <f t="shared" si="222"/>
        <v>0</v>
      </c>
    </row>
    <row r="474" spans="1:30" hidden="1" outlineLevel="1">
      <c r="A474" s="76"/>
      <c r="B474" s="105" t="s">
        <v>113</v>
      </c>
      <c r="C474" s="106">
        <v>2217</v>
      </c>
      <c r="D474" s="181"/>
      <c r="E474" s="181"/>
      <c r="F474" s="181"/>
      <c r="G474" s="91"/>
      <c r="H474" s="146"/>
      <c r="I474" s="91"/>
      <c r="J474" s="92"/>
      <c r="K474" s="92"/>
      <c r="L474" s="146"/>
      <c r="M474" s="91"/>
      <c r="N474" s="92"/>
      <c r="O474" s="162"/>
      <c r="P474" s="92"/>
      <c r="Q474" s="162"/>
      <c r="R474" s="91"/>
      <c r="S474" s="91"/>
      <c r="T474" s="91"/>
      <c r="U474" s="91"/>
      <c r="V474" s="88">
        <f t="shared" si="214"/>
        <v>0</v>
      </c>
      <c r="W474" s="88" t="e">
        <f t="shared" si="215"/>
        <v>#DIV/0!</v>
      </c>
      <c r="X474" s="88">
        <f t="shared" si="216"/>
        <v>0</v>
      </c>
      <c r="Y474" s="88" t="e">
        <f t="shared" si="217"/>
        <v>#DIV/0!</v>
      </c>
      <c r="Z474" s="88">
        <f t="shared" si="218"/>
        <v>0</v>
      </c>
      <c r="AA474" s="88" t="e">
        <f t="shared" si="219"/>
        <v>#DIV/0!</v>
      </c>
      <c r="AB474" s="88">
        <f t="shared" si="220"/>
        <v>0</v>
      </c>
      <c r="AC474" s="88" t="e">
        <f t="shared" si="221"/>
        <v>#DIV/0!</v>
      </c>
      <c r="AD474" s="168">
        <f t="shared" si="222"/>
        <v>0</v>
      </c>
    </row>
    <row r="475" spans="1:30" hidden="1" outlineLevel="1">
      <c r="A475" s="76"/>
      <c r="B475" s="109" t="s">
        <v>114</v>
      </c>
      <c r="C475" s="106">
        <v>2218</v>
      </c>
      <c r="D475" s="181"/>
      <c r="E475" s="181"/>
      <c r="F475" s="181"/>
      <c r="G475" s="91"/>
      <c r="H475" s="146"/>
      <c r="I475" s="91"/>
      <c r="J475" s="92"/>
      <c r="K475" s="92"/>
      <c r="L475" s="146"/>
      <c r="M475" s="91"/>
      <c r="N475" s="92"/>
      <c r="O475" s="162"/>
      <c r="P475" s="92"/>
      <c r="Q475" s="162"/>
      <c r="R475" s="91"/>
      <c r="S475" s="91"/>
      <c r="T475" s="91"/>
      <c r="U475" s="91"/>
      <c r="V475" s="88">
        <f t="shared" si="214"/>
        <v>0</v>
      </c>
      <c r="W475" s="88" t="e">
        <f t="shared" si="215"/>
        <v>#DIV/0!</v>
      </c>
      <c r="X475" s="88">
        <f t="shared" si="216"/>
        <v>0</v>
      </c>
      <c r="Y475" s="88" t="e">
        <f t="shared" si="217"/>
        <v>#DIV/0!</v>
      </c>
      <c r="Z475" s="88">
        <f t="shared" si="218"/>
        <v>0</v>
      </c>
      <c r="AA475" s="88" t="e">
        <f t="shared" si="219"/>
        <v>#DIV/0!</v>
      </c>
      <c r="AB475" s="88">
        <f t="shared" si="220"/>
        <v>0</v>
      </c>
      <c r="AC475" s="88" t="e">
        <f t="shared" si="221"/>
        <v>#DIV/0!</v>
      </c>
      <c r="AD475" s="168">
        <f t="shared" si="222"/>
        <v>0</v>
      </c>
    </row>
    <row r="476" spans="1:30" hidden="1" outlineLevel="1">
      <c r="A476" s="76"/>
      <c r="B476" s="97" t="s">
        <v>147</v>
      </c>
      <c r="C476" s="96">
        <v>2221</v>
      </c>
      <c r="D476" s="181"/>
      <c r="E476" s="181"/>
      <c r="F476" s="181"/>
      <c r="G476" s="91"/>
      <c r="H476" s="146"/>
      <c r="I476" s="91"/>
      <c r="J476" s="92"/>
      <c r="K476" s="92"/>
      <c r="L476" s="146"/>
      <c r="M476" s="91"/>
      <c r="N476" s="92"/>
      <c r="O476" s="162"/>
      <c r="P476" s="92"/>
      <c r="Q476" s="162"/>
      <c r="R476" s="91"/>
      <c r="S476" s="91"/>
      <c r="T476" s="91"/>
      <c r="U476" s="91"/>
      <c r="V476" s="88">
        <f t="shared" si="214"/>
        <v>0</v>
      </c>
      <c r="W476" s="88" t="e">
        <f t="shared" si="215"/>
        <v>#DIV/0!</v>
      </c>
      <c r="X476" s="88">
        <f t="shared" si="216"/>
        <v>0</v>
      </c>
      <c r="Y476" s="88" t="e">
        <f t="shared" si="217"/>
        <v>#DIV/0!</v>
      </c>
      <c r="Z476" s="88">
        <f t="shared" si="218"/>
        <v>0</v>
      </c>
      <c r="AA476" s="88" t="e">
        <f t="shared" si="219"/>
        <v>#DIV/0!</v>
      </c>
      <c r="AB476" s="88">
        <f t="shared" si="220"/>
        <v>0</v>
      </c>
      <c r="AC476" s="88" t="e">
        <f t="shared" si="221"/>
        <v>#DIV/0!</v>
      </c>
      <c r="AD476" s="168">
        <f t="shared" si="222"/>
        <v>0</v>
      </c>
    </row>
    <row r="477" spans="1:30" ht="25.5" hidden="1" outlineLevel="1">
      <c r="A477" s="76"/>
      <c r="B477" s="110" t="s">
        <v>116</v>
      </c>
      <c r="C477" s="96">
        <v>2222</v>
      </c>
      <c r="D477" s="155">
        <v>12</v>
      </c>
      <c r="E477" s="155"/>
      <c r="F477" s="181">
        <v>11.86</v>
      </c>
      <c r="G477" s="91"/>
      <c r="H477" s="146">
        <v>12</v>
      </c>
      <c r="I477" s="91"/>
      <c r="J477" s="92"/>
      <c r="K477" s="92"/>
      <c r="L477" s="146">
        <v>12</v>
      </c>
      <c r="M477" s="91"/>
      <c r="N477" s="92">
        <v>17</v>
      </c>
      <c r="O477" s="162"/>
      <c r="P477" s="92"/>
      <c r="Q477" s="162"/>
      <c r="R477" s="91">
        <v>18</v>
      </c>
      <c r="S477" s="91"/>
      <c r="T477" s="91">
        <v>18</v>
      </c>
      <c r="U477" s="91"/>
      <c r="V477" s="88">
        <f t="shared" si="214"/>
        <v>0.14000000000000057</v>
      </c>
      <c r="W477" s="88">
        <f t="shared" si="215"/>
        <v>101.1804384485666</v>
      </c>
      <c r="X477" s="88">
        <f t="shared" si="216"/>
        <v>5</v>
      </c>
      <c r="Y477" s="88">
        <f t="shared" si="217"/>
        <v>141.66666666666669</v>
      </c>
      <c r="Z477" s="88">
        <f t="shared" si="218"/>
        <v>1</v>
      </c>
      <c r="AA477" s="88">
        <f t="shared" si="219"/>
        <v>105.88235294117648</v>
      </c>
      <c r="AB477" s="88">
        <f t="shared" si="220"/>
        <v>0</v>
      </c>
      <c r="AC477" s="88">
        <f t="shared" si="221"/>
        <v>100</v>
      </c>
      <c r="AD477" s="168">
        <f t="shared" si="222"/>
        <v>0</v>
      </c>
    </row>
    <row r="478" spans="1:30" hidden="1" outlineLevel="1">
      <c r="A478" s="76"/>
      <c r="B478" s="110" t="s">
        <v>117</v>
      </c>
      <c r="C478" s="111">
        <v>2223</v>
      </c>
      <c r="D478" s="181"/>
      <c r="E478" s="181"/>
      <c r="F478" s="181"/>
      <c r="G478" s="91"/>
      <c r="H478" s="91"/>
      <c r="I478" s="91"/>
      <c r="J478" s="92"/>
      <c r="K478" s="92"/>
      <c r="L478" s="91"/>
      <c r="M478" s="91"/>
      <c r="N478" s="92"/>
      <c r="O478" s="92"/>
      <c r="P478" s="92"/>
      <c r="Q478" s="92"/>
      <c r="R478" s="91"/>
      <c r="S478" s="91"/>
      <c r="T478" s="91"/>
      <c r="U478" s="91"/>
      <c r="V478" s="88"/>
      <c r="W478" s="88"/>
      <c r="X478" s="88"/>
      <c r="Y478" s="88"/>
      <c r="Z478" s="88"/>
      <c r="AA478" s="88"/>
      <c r="AB478" s="88"/>
      <c r="AC478" s="88"/>
      <c r="AD478" s="168">
        <f t="shared" si="222"/>
        <v>0</v>
      </c>
    </row>
    <row r="479" spans="1:30" hidden="1" outlineLevel="1">
      <c r="A479" s="76"/>
      <c r="B479" s="110" t="s">
        <v>153</v>
      </c>
      <c r="C479" s="96">
        <v>2224</v>
      </c>
      <c r="D479" s="181"/>
      <c r="E479" s="181"/>
      <c r="F479" s="181"/>
      <c r="G479" s="91"/>
      <c r="H479" s="91"/>
      <c r="I479" s="91"/>
      <c r="J479" s="92"/>
      <c r="K479" s="92"/>
      <c r="L479" s="91"/>
      <c r="M479" s="91"/>
      <c r="N479" s="92"/>
      <c r="O479" s="92"/>
      <c r="P479" s="92"/>
      <c r="Q479" s="92"/>
      <c r="R479" s="91"/>
      <c r="S479" s="91"/>
      <c r="T479" s="91"/>
      <c r="U479" s="91"/>
      <c r="V479" s="88">
        <f>L479-F479</f>
        <v>0</v>
      </c>
      <c r="W479" s="88" t="e">
        <f>+L479/F479*100</f>
        <v>#DIV/0!</v>
      </c>
      <c r="X479" s="88">
        <f>N479-H479</f>
        <v>0</v>
      </c>
      <c r="Y479" s="88" t="e">
        <f>+N479/H479*100</f>
        <v>#DIV/0!</v>
      </c>
      <c r="Z479" s="88">
        <f>R479-N479</f>
        <v>0</v>
      </c>
      <c r="AA479" s="88" t="e">
        <f>+R479/N479*100</f>
        <v>#DIV/0!</v>
      </c>
      <c r="AB479" s="88">
        <f t="shared" si="220"/>
        <v>0</v>
      </c>
      <c r="AC479" s="88" t="e">
        <f t="shared" si="221"/>
        <v>#DIV/0!</v>
      </c>
      <c r="AD479" s="168">
        <f t="shared" si="222"/>
        <v>0</v>
      </c>
    </row>
    <row r="480" spans="1:30" hidden="1" outlineLevel="1">
      <c r="A480" s="76"/>
      <c r="B480" s="110" t="s">
        <v>148</v>
      </c>
      <c r="C480" s="96">
        <v>2225</v>
      </c>
      <c r="D480" s="181"/>
      <c r="E480" s="181"/>
      <c r="F480" s="181"/>
      <c r="G480" s="91"/>
      <c r="H480" s="91"/>
      <c r="I480" s="91"/>
      <c r="J480" s="92"/>
      <c r="K480" s="92"/>
      <c r="L480" s="91"/>
      <c r="M480" s="91"/>
      <c r="N480" s="92"/>
      <c r="O480" s="92"/>
      <c r="P480" s="92"/>
      <c r="Q480" s="92"/>
      <c r="R480" s="91"/>
      <c r="S480" s="91"/>
      <c r="T480" s="91"/>
      <c r="U480" s="91"/>
      <c r="V480" s="88">
        <f>L480-F480</f>
        <v>0</v>
      </c>
      <c r="W480" s="88" t="e">
        <f>+L480/F480*100</f>
        <v>#DIV/0!</v>
      </c>
      <c r="X480" s="88">
        <f>N480-H480</f>
        <v>0</v>
      </c>
      <c r="Y480" s="88" t="e">
        <f>+N480/H480*100</f>
        <v>#DIV/0!</v>
      </c>
      <c r="Z480" s="88">
        <f>R480-N480</f>
        <v>0</v>
      </c>
      <c r="AA480" s="88" t="e">
        <f>+R480/N480*100</f>
        <v>#DIV/0!</v>
      </c>
      <c r="AB480" s="88">
        <f t="shared" si="220"/>
        <v>0</v>
      </c>
      <c r="AC480" s="88" t="e">
        <f t="shared" si="221"/>
        <v>#DIV/0!</v>
      </c>
      <c r="AD480" s="168">
        <f t="shared" si="222"/>
        <v>0</v>
      </c>
    </row>
    <row r="481" spans="1:30" hidden="1" outlineLevel="1">
      <c r="A481" s="76"/>
      <c r="B481" s="114" t="s">
        <v>120</v>
      </c>
      <c r="C481" s="115">
        <v>2231</v>
      </c>
      <c r="D481" s="181"/>
      <c r="E481" s="181"/>
      <c r="F481" s="181"/>
      <c r="G481" s="117"/>
      <c r="H481" s="117"/>
      <c r="I481" s="117"/>
      <c r="J481" s="116"/>
      <c r="K481" s="116"/>
      <c r="L481" s="117"/>
      <c r="M481" s="117"/>
      <c r="N481" s="92"/>
      <c r="O481" s="92"/>
      <c r="P481" s="92"/>
      <c r="Q481" s="92"/>
      <c r="R481" s="91"/>
      <c r="S481" s="91"/>
      <c r="T481" s="91"/>
      <c r="U481" s="117"/>
      <c r="V481" s="88"/>
      <c r="W481" s="88"/>
      <c r="X481" s="88"/>
      <c r="Y481" s="88"/>
      <c r="Z481" s="88"/>
      <c r="AA481" s="88"/>
      <c r="AB481" s="88"/>
      <c r="AC481" s="88"/>
      <c r="AD481" s="168">
        <f t="shared" si="222"/>
        <v>0</v>
      </c>
    </row>
    <row r="482" spans="1:30" ht="13.5" hidden="1" customHeight="1" outlineLevel="1">
      <c r="A482" s="76"/>
      <c r="B482" s="110" t="s">
        <v>121</v>
      </c>
      <c r="C482" s="96">
        <v>22311100</v>
      </c>
      <c r="D482" s="181"/>
      <c r="E482" s="181"/>
      <c r="F482" s="181"/>
      <c r="G482" s="91"/>
      <c r="H482" s="91"/>
      <c r="I482" s="91"/>
      <c r="J482" s="92"/>
      <c r="K482" s="92"/>
      <c r="L482" s="91"/>
      <c r="M482" s="91"/>
      <c r="N482" s="92"/>
      <c r="O482" s="92"/>
      <c r="P482" s="92"/>
      <c r="Q482" s="92"/>
      <c r="R482" s="91"/>
      <c r="S482" s="91"/>
      <c r="T482" s="91"/>
      <c r="U482" s="91"/>
      <c r="V482" s="88">
        <f t="shared" ref="V482:V493" si="224">L482-F482</f>
        <v>0</v>
      </c>
      <c r="W482" s="88" t="e">
        <f t="shared" ref="W482:W493" si="225">+L482/F482*100</f>
        <v>#DIV/0!</v>
      </c>
      <c r="X482" s="88">
        <f t="shared" ref="X482:X493" si="226">N482-H482</f>
        <v>0</v>
      </c>
      <c r="Y482" s="88" t="e">
        <f t="shared" ref="Y482:Y493" si="227">+N482/H482*100</f>
        <v>#DIV/0!</v>
      </c>
      <c r="Z482" s="88">
        <f t="shared" ref="Z482:Z493" si="228">R482-N482</f>
        <v>0</v>
      </c>
      <c r="AA482" s="88" t="e">
        <f t="shared" ref="AA482:AA493" si="229">+R482/N482*100</f>
        <v>#DIV/0!</v>
      </c>
      <c r="AB482" s="88">
        <f t="shared" si="220"/>
        <v>0</v>
      </c>
      <c r="AC482" s="88" t="e">
        <f t="shared" si="221"/>
        <v>#DIV/0!</v>
      </c>
      <c r="AD482" s="168">
        <f t="shared" si="222"/>
        <v>0</v>
      </c>
    </row>
    <row r="483" spans="1:30" ht="13.5" hidden="1" customHeight="1" outlineLevel="1">
      <c r="A483" s="76"/>
      <c r="B483" s="110" t="s">
        <v>122</v>
      </c>
      <c r="C483" s="96">
        <v>22311200</v>
      </c>
      <c r="D483" s="181"/>
      <c r="E483" s="181"/>
      <c r="F483" s="181"/>
      <c r="G483" s="91"/>
      <c r="H483" s="91"/>
      <c r="I483" s="91"/>
      <c r="J483" s="92"/>
      <c r="K483" s="92"/>
      <c r="L483" s="91"/>
      <c r="M483" s="91"/>
      <c r="N483" s="92"/>
      <c r="O483" s="92"/>
      <c r="P483" s="92"/>
      <c r="Q483" s="92"/>
      <c r="R483" s="91"/>
      <c r="S483" s="91"/>
      <c r="T483" s="91"/>
      <c r="U483" s="91"/>
      <c r="V483" s="88">
        <f t="shared" si="224"/>
        <v>0</v>
      </c>
      <c r="W483" s="88" t="e">
        <f t="shared" si="225"/>
        <v>#DIV/0!</v>
      </c>
      <c r="X483" s="88">
        <f t="shared" si="226"/>
        <v>0</v>
      </c>
      <c r="Y483" s="88" t="e">
        <f t="shared" si="227"/>
        <v>#DIV/0!</v>
      </c>
      <c r="Z483" s="88">
        <f t="shared" si="228"/>
        <v>0</v>
      </c>
      <c r="AA483" s="88" t="e">
        <f t="shared" si="229"/>
        <v>#DIV/0!</v>
      </c>
      <c r="AB483" s="88">
        <f t="shared" si="220"/>
        <v>0</v>
      </c>
      <c r="AC483" s="88" t="e">
        <f t="shared" si="221"/>
        <v>#DIV/0!</v>
      </c>
      <c r="AD483" s="168">
        <f t="shared" si="222"/>
        <v>0</v>
      </c>
    </row>
    <row r="484" spans="1:30" ht="13.5" hidden="1" customHeight="1" outlineLevel="1">
      <c r="A484" s="76"/>
      <c r="B484" s="110" t="s">
        <v>123</v>
      </c>
      <c r="C484" s="96">
        <v>22311300</v>
      </c>
      <c r="D484" s="181"/>
      <c r="E484" s="181"/>
      <c r="F484" s="181"/>
      <c r="G484" s="91"/>
      <c r="H484" s="91"/>
      <c r="I484" s="91"/>
      <c r="J484" s="92"/>
      <c r="K484" s="92"/>
      <c r="L484" s="91"/>
      <c r="M484" s="91"/>
      <c r="N484" s="92"/>
      <c r="O484" s="92"/>
      <c r="P484" s="92"/>
      <c r="Q484" s="92"/>
      <c r="R484" s="91"/>
      <c r="S484" s="91"/>
      <c r="T484" s="91"/>
      <c r="U484" s="91"/>
      <c r="V484" s="88">
        <f t="shared" si="224"/>
        <v>0</v>
      </c>
      <c r="W484" s="88" t="e">
        <f t="shared" si="225"/>
        <v>#DIV/0!</v>
      </c>
      <c r="X484" s="88">
        <f t="shared" si="226"/>
        <v>0</v>
      </c>
      <c r="Y484" s="88" t="e">
        <f t="shared" si="227"/>
        <v>#DIV/0!</v>
      </c>
      <c r="Z484" s="88">
        <f t="shared" si="228"/>
        <v>0</v>
      </c>
      <c r="AA484" s="88" t="e">
        <f t="shared" si="229"/>
        <v>#DIV/0!</v>
      </c>
      <c r="AB484" s="88">
        <f t="shared" si="220"/>
        <v>0</v>
      </c>
      <c r="AC484" s="88" t="e">
        <f t="shared" si="221"/>
        <v>#DIV/0!</v>
      </c>
      <c r="AD484" s="168">
        <f t="shared" si="222"/>
        <v>0</v>
      </c>
    </row>
    <row r="485" spans="1:30" ht="13.5" hidden="1" customHeight="1" outlineLevel="1">
      <c r="A485" s="76"/>
      <c r="B485" s="110" t="s">
        <v>124</v>
      </c>
      <c r="C485" s="96">
        <v>22311400</v>
      </c>
      <c r="D485" s="181"/>
      <c r="E485" s="181"/>
      <c r="F485" s="181"/>
      <c r="G485" s="91"/>
      <c r="H485" s="91"/>
      <c r="I485" s="91"/>
      <c r="J485" s="92"/>
      <c r="K485" s="92"/>
      <c r="L485" s="91"/>
      <c r="M485" s="91"/>
      <c r="N485" s="92"/>
      <c r="O485" s="92"/>
      <c r="P485" s="92"/>
      <c r="Q485" s="92"/>
      <c r="R485" s="91"/>
      <c r="S485" s="91"/>
      <c r="T485" s="91"/>
      <c r="U485" s="91"/>
      <c r="V485" s="88">
        <f t="shared" si="224"/>
        <v>0</v>
      </c>
      <c r="W485" s="88" t="e">
        <f t="shared" si="225"/>
        <v>#DIV/0!</v>
      </c>
      <c r="X485" s="88">
        <f t="shared" si="226"/>
        <v>0</v>
      </c>
      <c r="Y485" s="88" t="e">
        <f t="shared" si="227"/>
        <v>#DIV/0!</v>
      </c>
      <c r="Z485" s="88">
        <f t="shared" si="228"/>
        <v>0</v>
      </c>
      <c r="AA485" s="88" t="e">
        <f t="shared" si="229"/>
        <v>#DIV/0!</v>
      </c>
      <c r="AB485" s="88">
        <f t="shared" si="220"/>
        <v>0</v>
      </c>
      <c r="AC485" s="88" t="e">
        <f t="shared" si="221"/>
        <v>#DIV/0!</v>
      </c>
      <c r="AD485" s="168">
        <f t="shared" si="222"/>
        <v>0</v>
      </c>
    </row>
    <row r="486" spans="1:30" ht="13.5" hidden="1" customHeight="1" outlineLevel="1">
      <c r="A486" s="76"/>
      <c r="B486" s="110" t="s">
        <v>125</v>
      </c>
      <c r="C486" s="96">
        <v>2235</v>
      </c>
      <c r="D486" s="181"/>
      <c r="E486" s="181"/>
      <c r="F486" s="181"/>
      <c r="G486" s="91"/>
      <c r="H486" s="91"/>
      <c r="I486" s="91"/>
      <c r="J486" s="92"/>
      <c r="K486" s="92"/>
      <c r="L486" s="91"/>
      <c r="M486" s="91"/>
      <c r="N486" s="92"/>
      <c r="O486" s="92"/>
      <c r="P486" s="92"/>
      <c r="Q486" s="92"/>
      <c r="R486" s="91"/>
      <c r="S486" s="91"/>
      <c r="T486" s="91"/>
      <c r="U486" s="91"/>
      <c r="V486" s="88">
        <f t="shared" si="224"/>
        <v>0</v>
      </c>
      <c r="W486" s="88" t="e">
        <f t="shared" si="225"/>
        <v>#DIV/0!</v>
      </c>
      <c r="X486" s="88">
        <f t="shared" si="226"/>
        <v>0</v>
      </c>
      <c r="Y486" s="88" t="e">
        <f t="shared" si="227"/>
        <v>#DIV/0!</v>
      </c>
      <c r="Z486" s="88">
        <f t="shared" si="228"/>
        <v>0</v>
      </c>
      <c r="AA486" s="88" t="e">
        <f t="shared" si="229"/>
        <v>#DIV/0!</v>
      </c>
      <c r="AB486" s="88">
        <f t="shared" si="220"/>
        <v>0</v>
      </c>
      <c r="AC486" s="88" t="e">
        <f t="shared" si="221"/>
        <v>#DIV/0!</v>
      </c>
      <c r="AD486" s="168">
        <f t="shared" si="222"/>
        <v>0</v>
      </c>
    </row>
    <row r="487" spans="1:30" ht="13.5" hidden="1" customHeight="1" outlineLevel="1">
      <c r="A487" s="76"/>
      <c r="B487" s="97" t="s">
        <v>126</v>
      </c>
      <c r="C487" s="119">
        <v>2511</v>
      </c>
      <c r="D487" s="181"/>
      <c r="E487" s="181"/>
      <c r="F487" s="181"/>
      <c r="G487" s="91"/>
      <c r="H487" s="91"/>
      <c r="I487" s="91"/>
      <c r="J487" s="92"/>
      <c r="K487" s="92"/>
      <c r="L487" s="91"/>
      <c r="M487" s="91"/>
      <c r="N487" s="92"/>
      <c r="O487" s="92"/>
      <c r="P487" s="92"/>
      <c r="Q487" s="92"/>
      <c r="R487" s="91"/>
      <c r="S487" s="91"/>
      <c r="T487" s="91"/>
      <c r="U487" s="91"/>
      <c r="V487" s="88">
        <f t="shared" si="224"/>
        <v>0</v>
      </c>
      <c r="W487" s="88" t="e">
        <f t="shared" si="225"/>
        <v>#DIV/0!</v>
      </c>
      <c r="X487" s="88">
        <f t="shared" si="226"/>
        <v>0</v>
      </c>
      <c r="Y487" s="88" t="e">
        <f t="shared" si="227"/>
        <v>#DIV/0!</v>
      </c>
      <c r="Z487" s="88">
        <f t="shared" si="228"/>
        <v>0</v>
      </c>
      <c r="AA487" s="88" t="e">
        <f t="shared" si="229"/>
        <v>#DIV/0!</v>
      </c>
      <c r="AB487" s="88">
        <f t="shared" si="220"/>
        <v>0</v>
      </c>
      <c r="AC487" s="88" t="e">
        <f t="shared" si="221"/>
        <v>#DIV/0!</v>
      </c>
      <c r="AD487" s="168">
        <f t="shared" si="222"/>
        <v>0</v>
      </c>
    </row>
    <row r="488" spans="1:30" hidden="1" outlineLevel="1">
      <c r="A488" s="76"/>
      <c r="B488" s="97" t="s">
        <v>127</v>
      </c>
      <c r="C488" s="119">
        <v>2512</v>
      </c>
      <c r="D488" s="91"/>
      <c r="E488" s="91"/>
      <c r="F488" s="91"/>
      <c r="G488" s="91"/>
      <c r="H488" s="91"/>
      <c r="I488" s="91"/>
      <c r="J488" s="92"/>
      <c r="K488" s="92"/>
      <c r="L488" s="91"/>
      <c r="M488" s="91"/>
      <c r="N488" s="92"/>
      <c r="O488" s="92"/>
      <c r="P488" s="92"/>
      <c r="Q488" s="92"/>
      <c r="R488" s="91"/>
      <c r="S488" s="91"/>
      <c r="T488" s="91"/>
      <c r="U488" s="91"/>
      <c r="V488" s="88">
        <f t="shared" si="224"/>
        <v>0</v>
      </c>
      <c r="W488" s="88" t="e">
        <f t="shared" si="225"/>
        <v>#DIV/0!</v>
      </c>
      <c r="X488" s="88">
        <f t="shared" si="226"/>
        <v>0</v>
      </c>
      <c r="Y488" s="88" t="e">
        <f t="shared" si="227"/>
        <v>#DIV/0!</v>
      </c>
      <c r="Z488" s="88">
        <f t="shared" si="228"/>
        <v>0</v>
      </c>
      <c r="AA488" s="88" t="e">
        <f t="shared" si="229"/>
        <v>#DIV/0!</v>
      </c>
      <c r="AB488" s="88">
        <f t="shared" si="220"/>
        <v>0</v>
      </c>
      <c r="AC488" s="88" t="e">
        <f t="shared" si="221"/>
        <v>#DIV/0!</v>
      </c>
      <c r="AD488" s="168">
        <f t="shared" si="222"/>
        <v>0</v>
      </c>
    </row>
    <row r="489" spans="1:30" hidden="1" outlineLevel="1">
      <c r="A489" s="76"/>
      <c r="B489" s="97" t="s">
        <v>154</v>
      </c>
      <c r="C489" s="119">
        <v>2521</v>
      </c>
      <c r="D489" s="91"/>
      <c r="E489" s="91"/>
      <c r="F489" s="91"/>
      <c r="G489" s="91"/>
      <c r="H489" s="91"/>
      <c r="I489" s="91"/>
      <c r="J489" s="92"/>
      <c r="K489" s="92"/>
      <c r="L489" s="91"/>
      <c r="M489" s="91"/>
      <c r="N489" s="92"/>
      <c r="O489" s="92"/>
      <c r="P489" s="92"/>
      <c r="Q489" s="92"/>
      <c r="R489" s="91"/>
      <c r="S489" s="91"/>
      <c r="T489" s="91"/>
      <c r="U489" s="91"/>
      <c r="V489" s="88">
        <f t="shared" si="224"/>
        <v>0</v>
      </c>
      <c r="W489" s="88" t="e">
        <f t="shared" si="225"/>
        <v>#DIV/0!</v>
      </c>
      <c r="X489" s="88">
        <f t="shared" si="226"/>
        <v>0</v>
      </c>
      <c r="Y489" s="88" t="e">
        <f t="shared" si="227"/>
        <v>#DIV/0!</v>
      </c>
      <c r="Z489" s="88">
        <f t="shared" si="228"/>
        <v>0</v>
      </c>
      <c r="AA489" s="88" t="e">
        <f t="shared" si="229"/>
        <v>#DIV/0!</v>
      </c>
      <c r="AB489" s="88">
        <f t="shared" si="220"/>
        <v>0</v>
      </c>
      <c r="AC489" s="88" t="e">
        <f t="shared" si="221"/>
        <v>#DIV/0!</v>
      </c>
      <c r="AD489" s="168">
        <f t="shared" si="222"/>
        <v>0</v>
      </c>
    </row>
    <row r="490" spans="1:30" ht="25.5" hidden="1" outlineLevel="1">
      <c r="A490" s="76"/>
      <c r="B490" s="122" t="s">
        <v>129</v>
      </c>
      <c r="C490" s="96">
        <v>2721</v>
      </c>
      <c r="D490" s="91"/>
      <c r="E490" s="91"/>
      <c r="F490" s="91"/>
      <c r="G490" s="91"/>
      <c r="H490" s="91"/>
      <c r="I490" s="91"/>
      <c r="J490" s="92"/>
      <c r="K490" s="92"/>
      <c r="L490" s="91"/>
      <c r="M490" s="91"/>
      <c r="N490" s="92"/>
      <c r="O490" s="92"/>
      <c r="P490" s="92"/>
      <c r="Q490" s="92"/>
      <c r="R490" s="91"/>
      <c r="S490" s="91"/>
      <c r="T490" s="91"/>
      <c r="U490" s="91"/>
      <c r="V490" s="88">
        <f t="shared" si="224"/>
        <v>0</v>
      </c>
      <c r="W490" s="88" t="e">
        <f t="shared" si="225"/>
        <v>#DIV/0!</v>
      </c>
      <c r="X490" s="88">
        <f t="shared" si="226"/>
        <v>0</v>
      </c>
      <c r="Y490" s="88" t="e">
        <f t="shared" si="227"/>
        <v>#DIV/0!</v>
      </c>
      <c r="Z490" s="88">
        <f t="shared" si="228"/>
        <v>0</v>
      </c>
      <c r="AA490" s="88" t="e">
        <f t="shared" si="229"/>
        <v>#DIV/0!</v>
      </c>
      <c r="AB490" s="88">
        <f t="shared" si="220"/>
        <v>0</v>
      </c>
      <c r="AC490" s="88" t="e">
        <f t="shared" si="221"/>
        <v>#DIV/0!</v>
      </c>
      <c r="AD490" s="168">
        <f t="shared" si="222"/>
        <v>0</v>
      </c>
    </row>
    <row r="491" spans="1:30" hidden="1" outlineLevel="1">
      <c r="A491" s="76"/>
      <c r="B491" s="128" t="s">
        <v>134</v>
      </c>
      <c r="C491" s="90"/>
      <c r="D491" s="130">
        <f>SUM(D492:D496)</f>
        <v>0</v>
      </c>
      <c r="E491" s="130">
        <f>SUM(E492:E496)</f>
        <v>0</v>
      </c>
      <c r="F491" s="130">
        <f t="shared" ref="F491:U491" si="230">SUM(F492:F496)</f>
        <v>38</v>
      </c>
      <c r="G491" s="130">
        <f t="shared" si="230"/>
        <v>0</v>
      </c>
      <c r="H491" s="130">
        <f t="shared" si="230"/>
        <v>10</v>
      </c>
      <c r="I491" s="130">
        <f t="shared" si="230"/>
        <v>0</v>
      </c>
      <c r="J491" s="129">
        <f t="shared" si="230"/>
        <v>0</v>
      </c>
      <c r="K491" s="129">
        <f t="shared" si="230"/>
        <v>0</v>
      </c>
      <c r="L491" s="130">
        <f>SUM(L492:L496)</f>
        <v>10</v>
      </c>
      <c r="M491" s="130">
        <f t="shared" si="230"/>
        <v>0</v>
      </c>
      <c r="N491" s="129">
        <f t="shared" si="230"/>
        <v>0</v>
      </c>
      <c r="O491" s="129">
        <f t="shared" si="230"/>
        <v>0</v>
      </c>
      <c r="P491" s="129">
        <f t="shared" si="230"/>
        <v>0</v>
      </c>
      <c r="Q491" s="129">
        <f t="shared" si="230"/>
        <v>0</v>
      </c>
      <c r="R491" s="130">
        <f t="shared" si="230"/>
        <v>0</v>
      </c>
      <c r="S491" s="130">
        <f t="shared" si="230"/>
        <v>0</v>
      </c>
      <c r="T491" s="130">
        <f t="shared" si="230"/>
        <v>0</v>
      </c>
      <c r="U491" s="130">
        <f t="shared" si="230"/>
        <v>0</v>
      </c>
      <c r="V491" s="88">
        <f t="shared" si="224"/>
        <v>-28</v>
      </c>
      <c r="W491" s="88">
        <f t="shared" si="225"/>
        <v>26.315789473684209</v>
      </c>
      <c r="X491" s="88">
        <f t="shared" si="226"/>
        <v>-10</v>
      </c>
      <c r="Y491" s="88">
        <f t="shared" si="227"/>
        <v>0</v>
      </c>
      <c r="Z491" s="88">
        <f t="shared" si="228"/>
        <v>0</v>
      </c>
      <c r="AA491" s="88" t="e">
        <f t="shared" si="229"/>
        <v>#DIV/0!</v>
      </c>
      <c r="AB491" s="88">
        <f t="shared" si="220"/>
        <v>0</v>
      </c>
      <c r="AC491" s="88" t="e">
        <f t="shared" si="221"/>
        <v>#DIV/0!</v>
      </c>
      <c r="AD491" s="168">
        <f t="shared" si="222"/>
        <v>0</v>
      </c>
    </row>
    <row r="492" spans="1:30" hidden="1" outlineLevel="1">
      <c r="A492" s="76"/>
      <c r="B492" s="89" t="s">
        <v>135</v>
      </c>
      <c r="C492" s="90">
        <v>3111</v>
      </c>
      <c r="D492" s="91"/>
      <c r="E492" s="91"/>
      <c r="F492" s="91"/>
      <c r="G492" s="91"/>
      <c r="H492" s="91"/>
      <c r="I492" s="91"/>
      <c r="J492" s="92"/>
      <c r="K492" s="92"/>
      <c r="L492" s="91"/>
      <c r="M492" s="91"/>
      <c r="N492" s="92"/>
      <c r="O492" s="92"/>
      <c r="P492" s="92"/>
      <c r="Q492" s="92"/>
      <c r="R492" s="91"/>
      <c r="S492" s="91"/>
      <c r="T492" s="91"/>
      <c r="U492" s="91"/>
      <c r="V492" s="88">
        <f t="shared" si="224"/>
        <v>0</v>
      </c>
      <c r="W492" s="88" t="e">
        <f t="shared" si="225"/>
        <v>#DIV/0!</v>
      </c>
      <c r="X492" s="88">
        <f t="shared" si="226"/>
        <v>0</v>
      </c>
      <c r="Y492" s="88" t="e">
        <f t="shared" si="227"/>
        <v>#DIV/0!</v>
      </c>
      <c r="Z492" s="88">
        <f t="shared" si="228"/>
        <v>0</v>
      </c>
      <c r="AA492" s="88" t="e">
        <f t="shared" si="229"/>
        <v>#DIV/0!</v>
      </c>
      <c r="AB492" s="88">
        <f t="shared" si="220"/>
        <v>0</v>
      </c>
      <c r="AC492" s="88" t="e">
        <f t="shared" si="221"/>
        <v>#DIV/0!</v>
      </c>
      <c r="AD492" s="168">
        <f t="shared" si="222"/>
        <v>0</v>
      </c>
    </row>
    <row r="493" spans="1:30" hidden="1" outlineLevel="1">
      <c r="A493" s="76"/>
      <c r="B493" s="89" t="s">
        <v>136</v>
      </c>
      <c r="C493" s="90">
        <v>3112</v>
      </c>
      <c r="D493" s="91"/>
      <c r="E493" s="91"/>
      <c r="F493" s="91">
        <v>38</v>
      </c>
      <c r="G493" s="91"/>
      <c r="H493" s="91">
        <v>10</v>
      </c>
      <c r="I493" s="91"/>
      <c r="J493" s="92"/>
      <c r="K493" s="92"/>
      <c r="L493" s="91">
        <v>10</v>
      </c>
      <c r="M493" s="91"/>
      <c r="N493" s="92"/>
      <c r="O493" s="92"/>
      <c r="P493" s="92"/>
      <c r="Q493" s="92"/>
      <c r="R493" s="91"/>
      <c r="S493" s="91"/>
      <c r="T493" s="91"/>
      <c r="U493" s="91"/>
      <c r="V493" s="88">
        <f t="shared" si="224"/>
        <v>-28</v>
      </c>
      <c r="W493" s="88">
        <f t="shared" si="225"/>
        <v>26.315789473684209</v>
      </c>
      <c r="X493" s="88">
        <f t="shared" si="226"/>
        <v>-10</v>
      </c>
      <c r="Y493" s="88">
        <f t="shared" si="227"/>
        <v>0</v>
      </c>
      <c r="Z493" s="88">
        <f t="shared" si="228"/>
        <v>0</v>
      </c>
      <c r="AA493" s="88" t="e">
        <f t="shared" si="229"/>
        <v>#DIV/0!</v>
      </c>
      <c r="AB493" s="88">
        <f t="shared" si="220"/>
        <v>0</v>
      </c>
      <c r="AC493" s="88" t="e">
        <f t="shared" si="221"/>
        <v>#DIV/0!</v>
      </c>
      <c r="AD493" s="168">
        <f t="shared" si="222"/>
        <v>0</v>
      </c>
    </row>
    <row r="494" spans="1:30" hidden="1" outlineLevel="1">
      <c r="A494" s="76"/>
      <c r="B494" s="89" t="s">
        <v>137</v>
      </c>
      <c r="C494" s="90">
        <v>3113</v>
      </c>
      <c r="D494" s="91"/>
      <c r="E494" s="91"/>
      <c r="F494" s="91"/>
      <c r="G494" s="91"/>
      <c r="H494" s="91"/>
      <c r="I494" s="91"/>
      <c r="J494" s="92"/>
      <c r="K494" s="92"/>
      <c r="L494" s="91"/>
      <c r="M494" s="91"/>
      <c r="N494" s="92"/>
      <c r="O494" s="92"/>
      <c r="P494" s="92"/>
      <c r="Q494" s="92"/>
      <c r="R494" s="91"/>
      <c r="S494" s="91"/>
      <c r="T494" s="91"/>
      <c r="U494" s="91"/>
      <c r="V494" s="88"/>
      <c r="W494" s="88"/>
      <c r="X494" s="88"/>
      <c r="Y494" s="88"/>
      <c r="Z494" s="88"/>
      <c r="AA494" s="88"/>
      <c r="AB494" s="88"/>
      <c r="AC494" s="88"/>
      <c r="AD494" s="168">
        <f t="shared" si="222"/>
        <v>0</v>
      </c>
    </row>
    <row r="495" spans="1:30" ht="25.5" hidden="1" outlineLevel="1">
      <c r="A495" s="76"/>
      <c r="B495" s="131" t="s">
        <v>138</v>
      </c>
      <c r="C495" s="132">
        <v>3122</v>
      </c>
      <c r="D495" s="91"/>
      <c r="E495" s="91"/>
      <c r="F495" s="91"/>
      <c r="G495" s="91"/>
      <c r="H495" s="91"/>
      <c r="I495" s="91"/>
      <c r="J495" s="92"/>
      <c r="K495" s="92"/>
      <c r="L495" s="91"/>
      <c r="M495" s="91"/>
      <c r="N495" s="92"/>
      <c r="O495" s="92"/>
      <c r="P495" s="92"/>
      <c r="Q495" s="92"/>
      <c r="R495" s="91"/>
      <c r="S495" s="91"/>
      <c r="T495" s="91"/>
      <c r="U495" s="91"/>
      <c r="V495" s="88"/>
      <c r="W495" s="88"/>
      <c r="X495" s="88"/>
      <c r="Y495" s="88"/>
      <c r="Z495" s="88"/>
      <c r="AA495" s="88"/>
      <c r="AB495" s="88"/>
      <c r="AC495" s="88"/>
      <c r="AD495" s="168">
        <f t="shared" si="222"/>
        <v>0</v>
      </c>
    </row>
    <row r="496" spans="1:30" ht="25.5" hidden="1" outlineLevel="1">
      <c r="A496" s="76"/>
      <c r="B496" s="131" t="s">
        <v>140</v>
      </c>
      <c r="C496" s="132">
        <v>3314</v>
      </c>
      <c r="D496" s="91"/>
      <c r="E496" s="91"/>
      <c r="F496" s="91"/>
      <c r="G496" s="91"/>
      <c r="H496" s="91"/>
      <c r="I496" s="91"/>
      <c r="J496" s="92"/>
      <c r="K496" s="92"/>
      <c r="L496" s="91"/>
      <c r="M496" s="91"/>
      <c r="N496" s="92"/>
      <c r="O496" s="92"/>
      <c r="P496" s="92"/>
      <c r="Q496" s="92"/>
      <c r="R496" s="91"/>
      <c r="S496" s="91"/>
      <c r="T496" s="91"/>
      <c r="U496" s="91"/>
      <c r="V496" s="88">
        <f>L496-F496</f>
        <v>0</v>
      </c>
      <c r="W496" s="88" t="e">
        <f>+L496/F496*100</f>
        <v>#DIV/0!</v>
      </c>
      <c r="X496" s="88">
        <f>N496-H496</f>
        <v>0</v>
      </c>
      <c r="Y496" s="88" t="e">
        <f>+N496/H496*100</f>
        <v>#DIV/0!</v>
      </c>
      <c r="Z496" s="88">
        <f>R496-N496</f>
        <v>0</v>
      </c>
      <c r="AA496" s="88" t="e">
        <f>+R496/N496*100</f>
        <v>#DIV/0!</v>
      </c>
      <c r="AB496" s="88">
        <f t="shared" si="220"/>
        <v>0</v>
      </c>
      <c r="AC496" s="88" t="e">
        <f t="shared" si="221"/>
        <v>#DIV/0!</v>
      </c>
      <c r="AD496" s="168">
        <f t="shared" si="222"/>
        <v>0</v>
      </c>
    </row>
    <row r="497" spans="1:30" hidden="1" outlineLevel="1">
      <c r="A497" s="76"/>
      <c r="B497" s="178"/>
      <c r="C497" s="179"/>
      <c r="D497" s="91"/>
      <c r="E497" s="91"/>
      <c r="F497" s="91"/>
      <c r="G497" s="91"/>
      <c r="H497" s="91"/>
      <c r="I497" s="91"/>
      <c r="J497" s="92"/>
      <c r="K497" s="92"/>
      <c r="L497" s="91"/>
      <c r="M497" s="91"/>
      <c r="N497" s="92"/>
      <c r="O497" s="92"/>
      <c r="P497" s="92"/>
      <c r="Q497" s="92"/>
      <c r="R497" s="91"/>
      <c r="S497" s="91"/>
      <c r="T497" s="91"/>
      <c r="U497" s="91"/>
      <c r="V497" s="88">
        <f>L497-F497</f>
        <v>0</v>
      </c>
      <c r="W497" s="88" t="e">
        <f>+L497/F497*100</f>
        <v>#DIV/0!</v>
      </c>
      <c r="X497" s="88">
        <f>N497-H497</f>
        <v>0</v>
      </c>
      <c r="Y497" s="88" t="e">
        <f>+N497/H497*100</f>
        <v>#DIV/0!</v>
      </c>
      <c r="Z497" s="88">
        <f>R497-N497</f>
        <v>0</v>
      </c>
      <c r="AA497" s="88" t="e">
        <f>+R497/N497*100</f>
        <v>#DIV/0!</v>
      </c>
      <c r="AB497" s="88">
        <f>T497-R497</f>
        <v>0</v>
      </c>
      <c r="AC497" s="88" t="e">
        <f>+T497/R497*100</f>
        <v>#DIV/0!</v>
      </c>
      <c r="AD497" s="168">
        <f t="shared" si="222"/>
        <v>0</v>
      </c>
    </row>
    <row r="498" spans="1:30" ht="38.25" hidden="1" outlineLevel="1">
      <c r="A498" s="76">
        <v>11</v>
      </c>
      <c r="B498" s="138" t="s">
        <v>168</v>
      </c>
      <c r="C498" s="180" t="s">
        <v>167</v>
      </c>
      <c r="D498" s="140"/>
      <c r="E498" s="140"/>
      <c r="F498" s="140"/>
      <c r="G498" s="140"/>
      <c r="H498" s="140"/>
      <c r="I498" s="140"/>
      <c r="J498" s="141"/>
      <c r="K498" s="141"/>
      <c r="L498" s="140"/>
      <c r="M498" s="140"/>
      <c r="N498" s="141"/>
      <c r="O498" s="141"/>
      <c r="P498" s="141"/>
      <c r="Q498" s="141"/>
      <c r="R498" s="140"/>
      <c r="S498" s="140"/>
      <c r="T498" s="140"/>
      <c r="U498" s="140"/>
      <c r="V498" s="140"/>
      <c r="W498" s="140"/>
      <c r="X498" s="140"/>
      <c r="Y498" s="140"/>
      <c r="Z498" s="140"/>
      <c r="AA498" s="140"/>
      <c r="AB498" s="140"/>
      <c r="AC498" s="140"/>
      <c r="AD498" s="168">
        <f t="shared" si="222"/>
        <v>0</v>
      </c>
    </row>
    <row r="499" spans="1:30" hidden="1" outlineLevel="1">
      <c r="A499" s="76"/>
      <c r="B499" s="142" t="s">
        <v>142</v>
      </c>
      <c r="C499" s="143"/>
      <c r="D499" s="85">
        <f>SUM(D500:D506,D511:D528)</f>
        <v>3500</v>
      </c>
      <c r="E499" s="86">
        <f>SUM(E500:E506,E511:E528)</f>
        <v>0</v>
      </c>
      <c r="F499" s="86">
        <f>SUM(F500:F506,F511:F528)</f>
        <v>6750</v>
      </c>
      <c r="G499" s="86">
        <f t="shared" ref="G499:U499" si="231">SUM(G500:G506,G511:G528)</f>
        <v>0</v>
      </c>
      <c r="H499" s="86">
        <f t="shared" si="231"/>
        <v>8500</v>
      </c>
      <c r="I499" s="86">
        <f t="shared" si="231"/>
        <v>0</v>
      </c>
      <c r="J499" s="85">
        <f t="shared" si="231"/>
        <v>4550</v>
      </c>
      <c r="K499" s="85">
        <f t="shared" si="231"/>
        <v>0</v>
      </c>
      <c r="L499" s="86">
        <f t="shared" si="231"/>
        <v>8500</v>
      </c>
      <c r="M499" s="86">
        <f t="shared" si="231"/>
        <v>0</v>
      </c>
      <c r="N499" s="85">
        <f t="shared" si="231"/>
        <v>8000</v>
      </c>
      <c r="O499" s="85">
        <f t="shared" si="231"/>
        <v>0</v>
      </c>
      <c r="P499" s="85">
        <f>SUM(P500:P506,P511:P528)</f>
        <v>0</v>
      </c>
      <c r="Q499" s="85">
        <f>SUM(Q500:Q506,Q511:Q528)</f>
        <v>0</v>
      </c>
      <c r="R499" s="86">
        <f t="shared" si="231"/>
        <v>8000</v>
      </c>
      <c r="S499" s="86">
        <f t="shared" si="231"/>
        <v>0</v>
      </c>
      <c r="T499" s="86">
        <f t="shared" si="231"/>
        <v>8000</v>
      </c>
      <c r="U499" s="86">
        <f t="shared" si="231"/>
        <v>0</v>
      </c>
      <c r="V499" s="87">
        <f t="shared" ref="V499:V514" si="232">L499-F499</f>
        <v>1750</v>
      </c>
      <c r="W499" s="87">
        <f t="shared" ref="W499:W514" si="233">+L499/F499*100</f>
        <v>125.92592592592592</v>
      </c>
      <c r="X499" s="87">
        <f t="shared" ref="X499:X514" si="234">N499-H499</f>
        <v>-500</v>
      </c>
      <c r="Y499" s="87">
        <f t="shared" ref="Y499:Y514" si="235">+N499/H499*100</f>
        <v>94.117647058823522</v>
      </c>
      <c r="Z499" s="87">
        <f t="shared" ref="Z499:Z514" si="236">R499-N499</f>
        <v>0</v>
      </c>
      <c r="AA499" s="87">
        <f t="shared" ref="AA499:AA514" si="237">+R499/N499*100</f>
        <v>100</v>
      </c>
      <c r="AB499" s="87">
        <f>T499-R499</f>
        <v>0</v>
      </c>
      <c r="AC499" s="87">
        <f>+T499/R499*100</f>
        <v>100</v>
      </c>
      <c r="AD499" s="168">
        <f t="shared" si="222"/>
        <v>0</v>
      </c>
    </row>
    <row r="500" spans="1:30" ht="12.75" hidden="1" customHeight="1" outlineLevel="1">
      <c r="A500" s="76"/>
      <c r="B500" s="89" t="s">
        <v>102</v>
      </c>
      <c r="C500" s="90">
        <v>2111</v>
      </c>
      <c r="D500" s="91"/>
      <c r="E500" s="91"/>
      <c r="F500" s="91"/>
      <c r="G500" s="91"/>
      <c r="H500" s="91"/>
      <c r="I500" s="91"/>
      <c r="J500" s="92"/>
      <c r="K500" s="92"/>
      <c r="L500" s="91"/>
      <c r="M500" s="91"/>
      <c r="N500" s="92"/>
      <c r="O500" s="92"/>
      <c r="P500" s="92"/>
      <c r="Q500" s="92"/>
      <c r="R500" s="91"/>
      <c r="S500" s="91"/>
      <c r="T500" s="91"/>
      <c r="U500" s="91"/>
      <c r="V500" s="88">
        <f t="shared" si="232"/>
        <v>0</v>
      </c>
      <c r="W500" s="88" t="e">
        <f t="shared" si="233"/>
        <v>#DIV/0!</v>
      </c>
      <c r="X500" s="88">
        <f t="shared" si="234"/>
        <v>0</v>
      </c>
      <c r="Y500" s="88" t="e">
        <f t="shared" si="235"/>
        <v>#DIV/0!</v>
      </c>
      <c r="Z500" s="88">
        <f t="shared" si="236"/>
        <v>0</v>
      </c>
      <c r="AA500" s="88" t="e">
        <f t="shared" si="237"/>
        <v>#DIV/0!</v>
      </c>
      <c r="AB500" s="88">
        <f t="shared" ref="AB500:AB533" si="238">T500-R500</f>
        <v>0</v>
      </c>
      <c r="AC500" s="88" t="e">
        <f t="shared" ref="AC500:AC533" si="239">+T500/R500*100</f>
        <v>#DIV/0!</v>
      </c>
      <c r="AD500" s="168"/>
    </row>
    <row r="501" spans="1:30" ht="12.75" hidden="1" customHeight="1" outlineLevel="1">
      <c r="A501" s="76"/>
      <c r="B501" s="89" t="s">
        <v>143</v>
      </c>
      <c r="C501" s="90">
        <v>2121</v>
      </c>
      <c r="D501" s="91"/>
      <c r="E501" s="91"/>
      <c r="F501" s="91"/>
      <c r="G501" s="91"/>
      <c r="H501" s="91"/>
      <c r="I501" s="91"/>
      <c r="J501" s="92"/>
      <c r="K501" s="92"/>
      <c r="L501" s="91"/>
      <c r="M501" s="91"/>
      <c r="N501" s="92"/>
      <c r="O501" s="92"/>
      <c r="P501" s="92"/>
      <c r="Q501" s="92"/>
      <c r="R501" s="91"/>
      <c r="S501" s="91"/>
      <c r="T501" s="91"/>
      <c r="U501" s="91"/>
      <c r="V501" s="88">
        <f t="shared" si="232"/>
        <v>0</v>
      </c>
      <c r="W501" s="88" t="e">
        <f t="shared" si="233"/>
        <v>#DIV/0!</v>
      </c>
      <c r="X501" s="88">
        <f t="shared" si="234"/>
        <v>0</v>
      </c>
      <c r="Y501" s="88" t="e">
        <f t="shared" si="235"/>
        <v>#DIV/0!</v>
      </c>
      <c r="Z501" s="88">
        <f t="shared" si="236"/>
        <v>0</v>
      </c>
      <c r="AA501" s="88" t="e">
        <f t="shared" si="237"/>
        <v>#DIV/0!</v>
      </c>
      <c r="AB501" s="88">
        <f t="shared" si="238"/>
        <v>0</v>
      </c>
      <c r="AC501" s="88" t="e">
        <f t="shared" si="239"/>
        <v>#DIV/0!</v>
      </c>
      <c r="AD501" s="168"/>
    </row>
    <row r="502" spans="1:30" ht="12.75" hidden="1" customHeight="1" outlineLevel="1">
      <c r="A502" s="76"/>
      <c r="B502" s="147" t="s">
        <v>104</v>
      </c>
      <c r="C502" s="90">
        <v>2211</v>
      </c>
      <c r="D502" s="91"/>
      <c r="E502" s="91"/>
      <c r="F502" s="91"/>
      <c r="G502" s="91"/>
      <c r="H502" s="91"/>
      <c r="I502" s="91"/>
      <c r="J502" s="92"/>
      <c r="K502" s="92"/>
      <c r="L502" s="91"/>
      <c r="M502" s="91"/>
      <c r="N502" s="92"/>
      <c r="O502" s="92"/>
      <c r="P502" s="92"/>
      <c r="Q502" s="92"/>
      <c r="R502" s="91"/>
      <c r="S502" s="91"/>
      <c r="T502" s="91"/>
      <c r="U502" s="91"/>
      <c r="V502" s="88">
        <f t="shared" si="232"/>
        <v>0</v>
      </c>
      <c r="W502" s="88" t="e">
        <f t="shared" si="233"/>
        <v>#DIV/0!</v>
      </c>
      <c r="X502" s="88">
        <f t="shared" si="234"/>
        <v>0</v>
      </c>
      <c r="Y502" s="88" t="e">
        <f t="shared" si="235"/>
        <v>#DIV/0!</v>
      </c>
      <c r="Z502" s="88">
        <f t="shared" si="236"/>
        <v>0</v>
      </c>
      <c r="AA502" s="88" t="e">
        <f t="shared" si="237"/>
        <v>#DIV/0!</v>
      </c>
      <c r="AB502" s="88">
        <f t="shared" si="238"/>
        <v>0</v>
      </c>
      <c r="AC502" s="88" t="e">
        <f t="shared" si="239"/>
        <v>#DIV/0!</v>
      </c>
      <c r="AD502" s="168"/>
    </row>
    <row r="503" spans="1:30" ht="13.5" hidden="1" customHeight="1" outlineLevel="1">
      <c r="A503" s="76"/>
      <c r="B503" s="95" t="s">
        <v>105</v>
      </c>
      <c r="C503" s="96">
        <v>2212</v>
      </c>
      <c r="D503" s="91"/>
      <c r="E503" s="91"/>
      <c r="F503" s="91"/>
      <c r="G503" s="91"/>
      <c r="H503" s="91"/>
      <c r="I503" s="91"/>
      <c r="J503" s="92"/>
      <c r="K503" s="92"/>
      <c r="L503" s="91"/>
      <c r="M503" s="91"/>
      <c r="N503" s="92"/>
      <c r="O503" s="92"/>
      <c r="P503" s="92"/>
      <c r="Q503" s="92"/>
      <c r="R503" s="91"/>
      <c r="S503" s="91"/>
      <c r="T503" s="91"/>
      <c r="U503" s="91"/>
      <c r="V503" s="88">
        <f t="shared" si="232"/>
        <v>0</v>
      </c>
      <c r="W503" s="88" t="e">
        <f t="shared" si="233"/>
        <v>#DIV/0!</v>
      </c>
      <c r="X503" s="88">
        <f t="shared" si="234"/>
        <v>0</v>
      </c>
      <c r="Y503" s="88" t="e">
        <f t="shared" si="235"/>
        <v>#DIV/0!</v>
      </c>
      <c r="Z503" s="88">
        <f t="shared" si="236"/>
        <v>0</v>
      </c>
      <c r="AA503" s="88" t="e">
        <f t="shared" si="237"/>
        <v>#DIV/0!</v>
      </c>
      <c r="AB503" s="88">
        <f t="shared" si="238"/>
        <v>0</v>
      </c>
      <c r="AC503" s="88" t="e">
        <f t="shared" si="239"/>
        <v>#DIV/0!</v>
      </c>
      <c r="AD503" s="168"/>
    </row>
    <row r="504" spans="1:30" ht="13.5" hidden="1" customHeight="1" outlineLevel="1">
      <c r="A504" s="76"/>
      <c r="B504" s="97" t="s">
        <v>106</v>
      </c>
      <c r="C504" s="96">
        <v>2213</v>
      </c>
      <c r="D504" s="91"/>
      <c r="E504" s="91"/>
      <c r="F504" s="91"/>
      <c r="G504" s="91"/>
      <c r="H504" s="91"/>
      <c r="I504" s="91"/>
      <c r="J504" s="92"/>
      <c r="K504" s="92"/>
      <c r="L504" s="91"/>
      <c r="M504" s="91"/>
      <c r="N504" s="92"/>
      <c r="O504" s="92"/>
      <c r="P504" s="92"/>
      <c r="Q504" s="92"/>
      <c r="R504" s="91"/>
      <c r="S504" s="91"/>
      <c r="T504" s="91"/>
      <c r="U504" s="91"/>
      <c r="V504" s="88">
        <f t="shared" si="232"/>
        <v>0</v>
      </c>
      <c r="W504" s="88" t="e">
        <f t="shared" si="233"/>
        <v>#DIV/0!</v>
      </c>
      <c r="X504" s="88">
        <f t="shared" si="234"/>
        <v>0</v>
      </c>
      <c r="Y504" s="88" t="e">
        <f t="shared" si="235"/>
        <v>#DIV/0!</v>
      </c>
      <c r="Z504" s="88">
        <f t="shared" si="236"/>
        <v>0</v>
      </c>
      <c r="AA504" s="88" t="e">
        <f t="shared" si="237"/>
        <v>#DIV/0!</v>
      </c>
      <c r="AB504" s="88">
        <f t="shared" si="238"/>
        <v>0</v>
      </c>
      <c r="AC504" s="88" t="e">
        <f t="shared" si="239"/>
        <v>#DIV/0!</v>
      </c>
      <c r="AD504" s="168"/>
    </row>
    <row r="505" spans="1:30" ht="13.5" hidden="1" customHeight="1" outlineLevel="1">
      <c r="A505" s="76"/>
      <c r="B505" s="97" t="s">
        <v>107</v>
      </c>
      <c r="C505" s="96">
        <v>2214</v>
      </c>
      <c r="D505" s="91"/>
      <c r="E505" s="91"/>
      <c r="F505" s="91"/>
      <c r="G505" s="91"/>
      <c r="H505" s="91"/>
      <c r="I505" s="91"/>
      <c r="J505" s="92"/>
      <c r="K505" s="92"/>
      <c r="L505" s="91"/>
      <c r="M505" s="91"/>
      <c r="N505" s="92"/>
      <c r="O505" s="92"/>
      <c r="P505" s="92"/>
      <c r="Q505" s="92"/>
      <c r="R505" s="91"/>
      <c r="S505" s="91"/>
      <c r="T505" s="91"/>
      <c r="U505" s="91"/>
      <c r="V505" s="88">
        <f t="shared" si="232"/>
        <v>0</v>
      </c>
      <c r="W505" s="88" t="e">
        <f t="shared" si="233"/>
        <v>#DIV/0!</v>
      </c>
      <c r="X505" s="88">
        <f t="shared" si="234"/>
        <v>0</v>
      </c>
      <c r="Y505" s="88" t="e">
        <f t="shared" si="235"/>
        <v>#DIV/0!</v>
      </c>
      <c r="Z505" s="88">
        <f t="shared" si="236"/>
        <v>0</v>
      </c>
      <c r="AA505" s="88" t="e">
        <f t="shared" si="237"/>
        <v>#DIV/0!</v>
      </c>
      <c r="AB505" s="88">
        <f t="shared" si="238"/>
        <v>0</v>
      </c>
      <c r="AC505" s="88" t="e">
        <f t="shared" si="239"/>
        <v>#DIV/0!</v>
      </c>
      <c r="AD505" s="168"/>
    </row>
    <row r="506" spans="1:30" ht="13.5" hidden="1" customHeight="1" outlineLevel="1">
      <c r="A506" s="76"/>
      <c r="B506" s="149" t="s">
        <v>108</v>
      </c>
      <c r="C506" s="99">
        <v>2215</v>
      </c>
      <c r="D506" s="102">
        <f>D507+D508+D509+D510</f>
        <v>0</v>
      </c>
      <c r="E506" s="102">
        <f>E507+E508+E509+E510</f>
        <v>0</v>
      </c>
      <c r="F506" s="102">
        <f t="shared" ref="F506:U506" si="240">F507+F508+F509+F510</f>
        <v>0</v>
      </c>
      <c r="G506" s="102">
        <f t="shared" si="240"/>
        <v>0</v>
      </c>
      <c r="H506" s="102">
        <f t="shared" si="240"/>
        <v>0</v>
      </c>
      <c r="I506" s="102">
        <f t="shared" si="240"/>
        <v>0</v>
      </c>
      <c r="J506" s="100">
        <f t="shared" si="240"/>
        <v>0</v>
      </c>
      <c r="K506" s="100">
        <f t="shared" si="240"/>
        <v>0</v>
      </c>
      <c r="L506" s="102">
        <f t="shared" si="240"/>
        <v>0</v>
      </c>
      <c r="M506" s="102">
        <f t="shared" si="240"/>
        <v>0</v>
      </c>
      <c r="N506" s="100">
        <f t="shared" si="240"/>
        <v>0</v>
      </c>
      <c r="O506" s="100">
        <f t="shared" si="240"/>
        <v>0</v>
      </c>
      <c r="P506" s="100">
        <f>P507+P508+P509+P510</f>
        <v>0</v>
      </c>
      <c r="Q506" s="100">
        <f>Q507+Q508+Q509+Q510</f>
        <v>0</v>
      </c>
      <c r="R506" s="102">
        <f t="shared" si="240"/>
        <v>0</v>
      </c>
      <c r="S506" s="102">
        <f t="shared" si="240"/>
        <v>0</v>
      </c>
      <c r="T506" s="102">
        <f t="shared" si="240"/>
        <v>0</v>
      </c>
      <c r="U506" s="102">
        <f t="shared" si="240"/>
        <v>0</v>
      </c>
      <c r="V506" s="88">
        <f t="shared" si="232"/>
        <v>0</v>
      </c>
      <c r="W506" s="88" t="e">
        <f t="shared" si="233"/>
        <v>#DIV/0!</v>
      </c>
      <c r="X506" s="88">
        <f t="shared" si="234"/>
        <v>0</v>
      </c>
      <c r="Y506" s="88" t="e">
        <f t="shared" si="235"/>
        <v>#DIV/0!</v>
      </c>
      <c r="Z506" s="88">
        <f t="shared" si="236"/>
        <v>0</v>
      </c>
      <c r="AA506" s="88" t="e">
        <f t="shared" si="237"/>
        <v>#DIV/0!</v>
      </c>
      <c r="AB506" s="88">
        <f t="shared" si="238"/>
        <v>0</v>
      </c>
      <c r="AC506" s="88" t="e">
        <f t="shared" si="239"/>
        <v>#DIV/0!</v>
      </c>
      <c r="AD506" s="168"/>
    </row>
    <row r="507" spans="1:30" ht="13.5" hidden="1" customHeight="1" outlineLevel="1">
      <c r="A507" s="76"/>
      <c r="B507" s="103" t="s">
        <v>144</v>
      </c>
      <c r="C507" s="96">
        <v>22151</v>
      </c>
      <c r="D507" s="91"/>
      <c r="E507" s="91"/>
      <c r="F507" s="91"/>
      <c r="G507" s="91"/>
      <c r="H507" s="91"/>
      <c r="I507" s="91"/>
      <c r="J507" s="92"/>
      <c r="K507" s="92"/>
      <c r="L507" s="91"/>
      <c r="M507" s="91"/>
      <c r="N507" s="92"/>
      <c r="O507" s="92"/>
      <c r="P507" s="92"/>
      <c r="Q507" s="92"/>
      <c r="R507" s="91"/>
      <c r="S507" s="91"/>
      <c r="T507" s="91"/>
      <c r="U507" s="91"/>
      <c r="V507" s="88">
        <f t="shared" si="232"/>
        <v>0</v>
      </c>
      <c r="W507" s="88" t="e">
        <f t="shared" si="233"/>
        <v>#DIV/0!</v>
      </c>
      <c r="X507" s="88">
        <f t="shared" si="234"/>
        <v>0</v>
      </c>
      <c r="Y507" s="88" t="e">
        <f t="shared" si="235"/>
        <v>#DIV/0!</v>
      </c>
      <c r="Z507" s="88">
        <f t="shared" si="236"/>
        <v>0</v>
      </c>
      <c r="AA507" s="88" t="e">
        <f t="shared" si="237"/>
        <v>#DIV/0!</v>
      </c>
      <c r="AB507" s="88">
        <f t="shared" si="238"/>
        <v>0</v>
      </c>
      <c r="AC507" s="88" t="e">
        <f t="shared" si="239"/>
        <v>#DIV/0!</v>
      </c>
      <c r="AD507" s="168"/>
    </row>
    <row r="508" spans="1:30" ht="13.5" hidden="1" customHeight="1" outlineLevel="1">
      <c r="A508" s="76"/>
      <c r="B508" s="103" t="s">
        <v>145</v>
      </c>
      <c r="C508" s="96">
        <v>22152</v>
      </c>
      <c r="D508" s="91"/>
      <c r="E508" s="91"/>
      <c r="F508" s="91"/>
      <c r="G508" s="91"/>
      <c r="H508" s="91"/>
      <c r="I508" s="91"/>
      <c r="J508" s="92"/>
      <c r="K508" s="92"/>
      <c r="L508" s="91"/>
      <c r="M508" s="91"/>
      <c r="N508" s="92"/>
      <c r="O508" s="92"/>
      <c r="P508" s="92"/>
      <c r="Q508" s="92"/>
      <c r="R508" s="91"/>
      <c r="S508" s="91"/>
      <c r="T508" s="91"/>
      <c r="U508" s="91"/>
      <c r="V508" s="88">
        <f t="shared" si="232"/>
        <v>0</v>
      </c>
      <c r="W508" s="88" t="e">
        <f t="shared" si="233"/>
        <v>#DIV/0!</v>
      </c>
      <c r="X508" s="88">
        <f t="shared" si="234"/>
        <v>0</v>
      </c>
      <c r="Y508" s="88" t="e">
        <f t="shared" si="235"/>
        <v>#DIV/0!</v>
      </c>
      <c r="Z508" s="88">
        <f t="shared" si="236"/>
        <v>0</v>
      </c>
      <c r="AA508" s="88" t="e">
        <f t="shared" si="237"/>
        <v>#DIV/0!</v>
      </c>
      <c r="AB508" s="88">
        <f t="shared" si="238"/>
        <v>0</v>
      </c>
      <c r="AC508" s="88" t="e">
        <f t="shared" si="239"/>
        <v>#DIV/0!</v>
      </c>
      <c r="AD508" s="168"/>
    </row>
    <row r="509" spans="1:30" ht="13.5" hidden="1" customHeight="1" outlineLevel="1">
      <c r="A509" s="76"/>
      <c r="B509" s="103" t="s">
        <v>111</v>
      </c>
      <c r="C509" s="96">
        <v>22153</v>
      </c>
      <c r="D509" s="91"/>
      <c r="E509" s="91"/>
      <c r="F509" s="91"/>
      <c r="G509" s="91"/>
      <c r="H509" s="91"/>
      <c r="I509" s="91"/>
      <c r="J509" s="92"/>
      <c r="K509" s="92"/>
      <c r="L509" s="91"/>
      <c r="M509" s="91"/>
      <c r="N509" s="92"/>
      <c r="O509" s="92"/>
      <c r="P509" s="92"/>
      <c r="Q509" s="92"/>
      <c r="R509" s="91"/>
      <c r="S509" s="91"/>
      <c r="T509" s="91"/>
      <c r="U509" s="91"/>
      <c r="V509" s="88">
        <f t="shared" si="232"/>
        <v>0</v>
      </c>
      <c r="W509" s="88" t="e">
        <f t="shared" si="233"/>
        <v>#DIV/0!</v>
      </c>
      <c r="X509" s="88">
        <f t="shared" si="234"/>
        <v>0</v>
      </c>
      <c r="Y509" s="88" t="e">
        <f t="shared" si="235"/>
        <v>#DIV/0!</v>
      </c>
      <c r="Z509" s="88">
        <f t="shared" si="236"/>
        <v>0</v>
      </c>
      <c r="AA509" s="88" t="e">
        <f t="shared" si="237"/>
        <v>#DIV/0!</v>
      </c>
      <c r="AB509" s="88">
        <f t="shared" si="238"/>
        <v>0</v>
      </c>
      <c r="AC509" s="88" t="e">
        <f t="shared" si="239"/>
        <v>#DIV/0!</v>
      </c>
      <c r="AD509" s="168"/>
    </row>
    <row r="510" spans="1:30" ht="13.5" hidden="1" customHeight="1" outlineLevel="1">
      <c r="A510" s="76"/>
      <c r="B510" s="103" t="s">
        <v>146</v>
      </c>
      <c r="C510" s="96">
        <v>22154</v>
      </c>
      <c r="D510" s="91"/>
      <c r="E510" s="91"/>
      <c r="F510" s="91"/>
      <c r="G510" s="91"/>
      <c r="H510" s="91"/>
      <c r="I510" s="91"/>
      <c r="J510" s="92"/>
      <c r="K510" s="92"/>
      <c r="L510" s="91"/>
      <c r="M510" s="91"/>
      <c r="N510" s="92"/>
      <c r="O510" s="92"/>
      <c r="P510" s="92"/>
      <c r="Q510" s="92"/>
      <c r="R510" s="91"/>
      <c r="S510" s="91"/>
      <c r="T510" s="91"/>
      <c r="U510" s="91"/>
      <c r="V510" s="88">
        <f t="shared" si="232"/>
        <v>0</v>
      </c>
      <c r="W510" s="88" t="e">
        <f t="shared" si="233"/>
        <v>#DIV/0!</v>
      </c>
      <c r="X510" s="88">
        <f t="shared" si="234"/>
        <v>0</v>
      </c>
      <c r="Y510" s="88" t="e">
        <f t="shared" si="235"/>
        <v>#DIV/0!</v>
      </c>
      <c r="Z510" s="88">
        <f t="shared" si="236"/>
        <v>0</v>
      </c>
      <c r="AA510" s="88" t="e">
        <f t="shared" si="237"/>
        <v>#DIV/0!</v>
      </c>
      <c r="AB510" s="88">
        <f t="shared" si="238"/>
        <v>0</v>
      </c>
      <c r="AC510" s="88" t="e">
        <f t="shared" si="239"/>
        <v>#DIV/0!</v>
      </c>
      <c r="AD510" s="168"/>
    </row>
    <row r="511" spans="1:30" ht="13.5" hidden="1" customHeight="1" outlineLevel="1">
      <c r="A511" s="76"/>
      <c r="B511" s="105" t="s">
        <v>113</v>
      </c>
      <c r="C511" s="106">
        <v>2217</v>
      </c>
      <c r="D511" s="91"/>
      <c r="E511" s="91"/>
      <c r="F511" s="91"/>
      <c r="G511" s="91"/>
      <c r="H511" s="91"/>
      <c r="I511" s="91"/>
      <c r="J511" s="92"/>
      <c r="K511" s="92"/>
      <c r="L511" s="91"/>
      <c r="M511" s="91"/>
      <c r="N511" s="92"/>
      <c r="O511" s="92"/>
      <c r="P511" s="92"/>
      <c r="Q511" s="92"/>
      <c r="R511" s="91"/>
      <c r="S511" s="91"/>
      <c r="T511" s="91"/>
      <c r="U511" s="91"/>
      <c r="V511" s="88">
        <f t="shared" si="232"/>
        <v>0</v>
      </c>
      <c r="W511" s="88" t="e">
        <f t="shared" si="233"/>
        <v>#DIV/0!</v>
      </c>
      <c r="X511" s="88">
        <f t="shared" si="234"/>
        <v>0</v>
      </c>
      <c r="Y511" s="88" t="e">
        <f t="shared" si="235"/>
        <v>#DIV/0!</v>
      </c>
      <c r="Z511" s="88">
        <f t="shared" si="236"/>
        <v>0</v>
      </c>
      <c r="AA511" s="88" t="e">
        <f t="shared" si="237"/>
        <v>#DIV/0!</v>
      </c>
      <c r="AB511" s="88">
        <f t="shared" si="238"/>
        <v>0</v>
      </c>
      <c r="AC511" s="88" t="e">
        <f t="shared" si="239"/>
        <v>#DIV/0!</v>
      </c>
      <c r="AD511" s="168"/>
    </row>
    <row r="512" spans="1:30" ht="13.5" hidden="1" customHeight="1" outlineLevel="1">
      <c r="A512" s="76"/>
      <c r="B512" s="109" t="s">
        <v>114</v>
      </c>
      <c r="C512" s="106">
        <v>2218</v>
      </c>
      <c r="D512" s="91"/>
      <c r="E512" s="91"/>
      <c r="F512" s="91"/>
      <c r="G512" s="91"/>
      <c r="H512" s="91"/>
      <c r="I512" s="91"/>
      <c r="J512" s="92"/>
      <c r="K512" s="92"/>
      <c r="L512" s="91"/>
      <c r="M512" s="91"/>
      <c r="N512" s="92"/>
      <c r="O512" s="92"/>
      <c r="P512" s="92"/>
      <c r="Q512" s="92"/>
      <c r="R512" s="91"/>
      <c r="S512" s="91"/>
      <c r="T512" s="91"/>
      <c r="U512" s="91"/>
      <c r="V512" s="88">
        <f t="shared" si="232"/>
        <v>0</v>
      </c>
      <c r="W512" s="88" t="e">
        <f t="shared" si="233"/>
        <v>#DIV/0!</v>
      </c>
      <c r="X512" s="88">
        <f t="shared" si="234"/>
        <v>0</v>
      </c>
      <c r="Y512" s="88" t="e">
        <f t="shared" si="235"/>
        <v>#DIV/0!</v>
      </c>
      <c r="Z512" s="88">
        <f t="shared" si="236"/>
        <v>0</v>
      </c>
      <c r="AA512" s="88" t="e">
        <f t="shared" si="237"/>
        <v>#DIV/0!</v>
      </c>
      <c r="AB512" s="88">
        <f t="shared" si="238"/>
        <v>0</v>
      </c>
      <c r="AC512" s="88" t="e">
        <f t="shared" si="239"/>
        <v>#DIV/0!</v>
      </c>
      <c r="AD512" s="168"/>
    </row>
    <row r="513" spans="1:30" ht="13.5" hidden="1" customHeight="1" outlineLevel="1">
      <c r="A513" s="76"/>
      <c r="B513" s="97" t="s">
        <v>147</v>
      </c>
      <c r="C513" s="96">
        <v>2221</v>
      </c>
      <c r="D513" s="91"/>
      <c r="E513" s="91"/>
      <c r="F513" s="91"/>
      <c r="G513" s="91"/>
      <c r="H513" s="91"/>
      <c r="I513" s="91"/>
      <c r="J513" s="92"/>
      <c r="K513" s="92"/>
      <c r="L513" s="91"/>
      <c r="M513" s="91"/>
      <c r="N513" s="92"/>
      <c r="O513" s="92"/>
      <c r="P513" s="92"/>
      <c r="Q513" s="92"/>
      <c r="R513" s="91"/>
      <c r="S513" s="91"/>
      <c r="T513" s="91"/>
      <c r="U513" s="91"/>
      <c r="V513" s="88">
        <f t="shared" si="232"/>
        <v>0</v>
      </c>
      <c r="W513" s="88" t="e">
        <f t="shared" si="233"/>
        <v>#DIV/0!</v>
      </c>
      <c r="X513" s="88">
        <f t="shared" si="234"/>
        <v>0</v>
      </c>
      <c r="Y513" s="88" t="e">
        <f t="shared" si="235"/>
        <v>#DIV/0!</v>
      </c>
      <c r="Z513" s="88">
        <f t="shared" si="236"/>
        <v>0</v>
      </c>
      <c r="AA513" s="88" t="e">
        <f t="shared" si="237"/>
        <v>#DIV/0!</v>
      </c>
      <c r="AB513" s="88">
        <f t="shared" si="238"/>
        <v>0</v>
      </c>
      <c r="AC513" s="88" t="e">
        <f t="shared" si="239"/>
        <v>#DIV/0!</v>
      </c>
      <c r="AD513" s="168"/>
    </row>
    <row r="514" spans="1:30" ht="13.5" hidden="1" customHeight="1" outlineLevel="1">
      <c r="A514" s="76"/>
      <c r="B514" s="110" t="s">
        <v>116</v>
      </c>
      <c r="C514" s="96">
        <v>2222</v>
      </c>
      <c r="D514" s="91"/>
      <c r="E514" s="91"/>
      <c r="F514" s="91"/>
      <c r="G514" s="91"/>
      <c r="H514" s="91"/>
      <c r="I514" s="91"/>
      <c r="J514" s="92"/>
      <c r="K514" s="92"/>
      <c r="L514" s="91"/>
      <c r="M514" s="91"/>
      <c r="N514" s="92"/>
      <c r="O514" s="92"/>
      <c r="P514" s="92"/>
      <c r="Q514" s="92"/>
      <c r="R514" s="91"/>
      <c r="S514" s="91"/>
      <c r="T514" s="91"/>
      <c r="U514" s="91"/>
      <c r="V514" s="88">
        <f t="shared" si="232"/>
        <v>0</v>
      </c>
      <c r="W514" s="88" t="e">
        <f t="shared" si="233"/>
        <v>#DIV/0!</v>
      </c>
      <c r="X514" s="88">
        <f t="shared" si="234"/>
        <v>0</v>
      </c>
      <c r="Y514" s="88" t="e">
        <f t="shared" si="235"/>
        <v>#DIV/0!</v>
      </c>
      <c r="Z514" s="88">
        <f t="shared" si="236"/>
        <v>0</v>
      </c>
      <c r="AA514" s="88" t="e">
        <f t="shared" si="237"/>
        <v>#DIV/0!</v>
      </c>
      <c r="AB514" s="88">
        <f t="shared" si="238"/>
        <v>0</v>
      </c>
      <c r="AC514" s="88" t="e">
        <f t="shared" si="239"/>
        <v>#DIV/0!</v>
      </c>
      <c r="AD514" s="168"/>
    </row>
    <row r="515" spans="1:30" ht="13.5" hidden="1" customHeight="1" outlineLevel="1">
      <c r="A515" s="76"/>
      <c r="B515" s="110" t="s">
        <v>117</v>
      </c>
      <c r="C515" s="111">
        <v>2223</v>
      </c>
      <c r="D515" s="91"/>
      <c r="E515" s="91"/>
      <c r="F515" s="91"/>
      <c r="G515" s="91"/>
      <c r="H515" s="91"/>
      <c r="I515" s="91"/>
      <c r="J515" s="92"/>
      <c r="K515" s="92"/>
      <c r="L515" s="91"/>
      <c r="M515" s="91"/>
      <c r="N515" s="92"/>
      <c r="O515" s="92"/>
      <c r="P515" s="92"/>
      <c r="Q515" s="92"/>
      <c r="R515" s="91"/>
      <c r="S515" s="91"/>
      <c r="T515" s="91"/>
      <c r="U515" s="91"/>
      <c r="V515" s="88"/>
      <c r="W515" s="88"/>
      <c r="X515" s="88"/>
      <c r="Y515" s="88"/>
      <c r="Z515" s="88"/>
      <c r="AA515" s="88"/>
      <c r="AB515" s="88"/>
      <c r="AC515" s="88"/>
      <c r="AD515" s="168"/>
    </row>
    <row r="516" spans="1:30" ht="13.5" hidden="1" customHeight="1" outlineLevel="1">
      <c r="A516" s="76"/>
      <c r="B516" s="110" t="s">
        <v>153</v>
      </c>
      <c r="C516" s="96">
        <v>2224</v>
      </c>
      <c r="D516" s="91"/>
      <c r="E516" s="91"/>
      <c r="F516" s="91"/>
      <c r="G516" s="91"/>
      <c r="H516" s="91"/>
      <c r="I516" s="91"/>
      <c r="J516" s="92"/>
      <c r="K516" s="92"/>
      <c r="L516" s="91"/>
      <c r="M516" s="91"/>
      <c r="N516" s="92"/>
      <c r="O516" s="92"/>
      <c r="P516" s="92"/>
      <c r="Q516" s="92"/>
      <c r="R516" s="91"/>
      <c r="S516" s="91"/>
      <c r="T516" s="91"/>
      <c r="U516" s="91"/>
      <c r="V516" s="88">
        <f>L516-F516</f>
        <v>0</v>
      </c>
      <c r="W516" s="88" t="e">
        <f>+L516/F516*100</f>
        <v>#DIV/0!</v>
      </c>
      <c r="X516" s="88">
        <f>N516-H516</f>
        <v>0</v>
      </c>
      <c r="Y516" s="88" t="e">
        <f>+N516/H516*100</f>
        <v>#DIV/0!</v>
      </c>
      <c r="Z516" s="88">
        <f>R516-N516</f>
        <v>0</v>
      </c>
      <c r="AA516" s="88" t="e">
        <f>+R516/N516*100</f>
        <v>#DIV/0!</v>
      </c>
      <c r="AB516" s="88">
        <f t="shared" si="238"/>
        <v>0</v>
      </c>
      <c r="AC516" s="88" t="e">
        <f t="shared" si="239"/>
        <v>#DIV/0!</v>
      </c>
      <c r="AD516" s="168"/>
    </row>
    <row r="517" spans="1:30" ht="13.5" hidden="1" customHeight="1" outlineLevel="1">
      <c r="A517" s="76"/>
      <c r="B517" s="110" t="s">
        <v>148</v>
      </c>
      <c r="C517" s="96">
        <v>2225</v>
      </c>
      <c r="D517" s="91"/>
      <c r="E517" s="91"/>
      <c r="F517" s="91"/>
      <c r="G517" s="91"/>
      <c r="H517" s="91"/>
      <c r="I517" s="91"/>
      <c r="J517" s="92"/>
      <c r="K517" s="92"/>
      <c r="L517" s="91"/>
      <c r="M517" s="91"/>
      <c r="N517" s="92"/>
      <c r="O517" s="92"/>
      <c r="P517" s="92"/>
      <c r="Q517" s="92"/>
      <c r="R517" s="91"/>
      <c r="S517" s="91"/>
      <c r="T517" s="91"/>
      <c r="U517" s="91"/>
      <c r="V517" s="88">
        <f>L517-F517</f>
        <v>0</v>
      </c>
      <c r="W517" s="88" t="e">
        <f>+L517/F517*100</f>
        <v>#DIV/0!</v>
      </c>
      <c r="X517" s="88">
        <f>N517-H517</f>
        <v>0</v>
      </c>
      <c r="Y517" s="88" t="e">
        <f>+N517/H517*100</f>
        <v>#DIV/0!</v>
      </c>
      <c r="Z517" s="88">
        <f>R517-N517</f>
        <v>0</v>
      </c>
      <c r="AA517" s="88" t="e">
        <f>+R517/N517*100</f>
        <v>#DIV/0!</v>
      </c>
      <c r="AB517" s="88">
        <f t="shared" si="238"/>
        <v>0</v>
      </c>
      <c r="AC517" s="88" t="e">
        <f t="shared" si="239"/>
        <v>#DIV/0!</v>
      </c>
      <c r="AD517" s="168"/>
    </row>
    <row r="518" spans="1:30" ht="13.5" hidden="1" customHeight="1" outlineLevel="1">
      <c r="A518" s="76"/>
      <c r="B518" s="114" t="s">
        <v>120</v>
      </c>
      <c r="C518" s="115">
        <v>2231</v>
      </c>
      <c r="D518" s="117"/>
      <c r="E518" s="117"/>
      <c r="F518" s="117"/>
      <c r="G518" s="117"/>
      <c r="H518" s="117"/>
      <c r="I518" s="117"/>
      <c r="J518" s="116"/>
      <c r="K518" s="116"/>
      <c r="L518" s="117"/>
      <c r="M518" s="117"/>
      <c r="N518" s="116"/>
      <c r="O518" s="116"/>
      <c r="P518" s="116"/>
      <c r="Q518" s="116"/>
      <c r="R518" s="117"/>
      <c r="S518" s="117"/>
      <c r="T518" s="117"/>
      <c r="U518" s="117"/>
      <c r="V518" s="88"/>
      <c r="W518" s="88"/>
      <c r="X518" s="88"/>
      <c r="Y518" s="88"/>
      <c r="Z518" s="88"/>
      <c r="AA518" s="88"/>
      <c r="AB518" s="88"/>
      <c r="AC518" s="88"/>
      <c r="AD518" s="168"/>
    </row>
    <row r="519" spans="1:30" ht="13.5" hidden="1" customHeight="1" outlineLevel="1">
      <c r="A519" s="76"/>
      <c r="B519" s="110" t="s">
        <v>121</v>
      </c>
      <c r="C519" s="96">
        <v>22311100</v>
      </c>
      <c r="D519" s="91"/>
      <c r="E519" s="91"/>
      <c r="F519" s="91"/>
      <c r="G519" s="91"/>
      <c r="H519" s="91"/>
      <c r="I519" s="91"/>
      <c r="J519" s="92"/>
      <c r="K519" s="92"/>
      <c r="L519" s="91"/>
      <c r="M519" s="91"/>
      <c r="N519" s="92"/>
      <c r="O519" s="92"/>
      <c r="P519" s="92"/>
      <c r="Q519" s="92"/>
      <c r="R519" s="91"/>
      <c r="S519" s="91"/>
      <c r="T519" s="91"/>
      <c r="U519" s="91"/>
      <c r="V519" s="88">
        <f t="shared" ref="V519:V530" si="241">L519-F519</f>
        <v>0</v>
      </c>
      <c r="W519" s="88" t="e">
        <f t="shared" ref="W519:W530" si="242">+L519/F519*100</f>
        <v>#DIV/0!</v>
      </c>
      <c r="X519" s="88">
        <f t="shared" ref="X519:X530" si="243">N519-H519</f>
        <v>0</v>
      </c>
      <c r="Y519" s="88" t="e">
        <f t="shared" ref="Y519:Y530" si="244">+N519/H519*100</f>
        <v>#DIV/0!</v>
      </c>
      <c r="Z519" s="88">
        <f t="shared" ref="Z519:Z530" si="245">R519-N519</f>
        <v>0</v>
      </c>
      <c r="AA519" s="88" t="e">
        <f t="shared" ref="AA519:AA530" si="246">+R519/N519*100</f>
        <v>#DIV/0!</v>
      </c>
      <c r="AB519" s="88">
        <f t="shared" si="238"/>
        <v>0</v>
      </c>
      <c r="AC519" s="88" t="e">
        <f t="shared" si="239"/>
        <v>#DIV/0!</v>
      </c>
      <c r="AD519" s="168"/>
    </row>
    <row r="520" spans="1:30" ht="13.5" hidden="1" customHeight="1" outlineLevel="1">
      <c r="A520" s="76"/>
      <c r="B520" s="110" t="s">
        <v>122</v>
      </c>
      <c r="C520" s="96">
        <v>22311200</v>
      </c>
      <c r="D520" s="91"/>
      <c r="E520" s="91"/>
      <c r="F520" s="91"/>
      <c r="G520" s="91"/>
      <c r="H520" s="91"/>
      <c r="I520" s="91"/>
      <c r="J520" s="92"/>
      <c r="K520" s="92"/>
      <c r="L520" s="91"/>
      <c r="M520" s="91"/>
      <c r="N520" s="92"/>
      <c r="O520" s="92"/>
      <c r="P520" s="92"/>
      <c r="Q520" s="92"/>
      <c r="R520" s="91"/>
      <c r="S520" s="91"/>
      <c r="T520" s="91"/>
      <c r="U520" s="91"/>
      <c r="V520" s="88">
        <f t="shared" si="241"/>
        <v>0</v>
      </c>
      <c r="W520" s="88" t="e">
        <f t="shared" si="242"/>
        <v>#DIV/0!</v>
      </c>
      <c r="X520" s="88">
        <f t="shared" si="243"/>
        <v>0</v>
      </c>
      <c r="Y520" s="88" t="e">
        <f t="shared" si="244"/>
        <v>#DIV/0!</v>
      </c>
      <c r="Z520" s="88">
        <f t="shared" si="245"/>
        <v>0</v>
      </c>
      <c r="AA520" s="88" t="e">
        <f t="shared" si="246"/>
        <v>#DIV/0!</v>
      </c>
      <c r="AB520" s="88">
        <f t="shared" si="238"/>
        <v>0</v>
      </c>
      <c r="AC520" s="88" t="e">
        <f t="shared" si="239"/>
        <v>#DIV/0!</v>
      </c>
      <c r="AD520" s="168"/>
    </row>
    <row r="521" spans="1:30" ht="13.5" hidden="1" customHeight="1" outlineLevel="1">
      <c r="A521" s="76"/>
      <c r="B521" s="110" t="s">
        <v>123</v>
      </c>
      <c r="C521" s="96">
        <v>22311300</v>
      </c>
      <c r="D521" s="91"/>
      <c r="E521" s="91"/>
      <c r="F521" s="91"/>
      <c r="G521" s="91"/>
      <c r="H521" s="91"/>
      <c r="I521" s="91"/>
      <c r="J521" s="92"/>
      <c r="K521" s="92"/>
      <c r="L521" s="91"/>
      <c r="M521" s="91"/>
      <c r="N521" s="92"/>
      <c r="O521" s="92"/>
      <c r="P521" s="92"/>
      <c r="Q521" s="92"/>
      <c r="R521" s="91"/>
      <c r="S521" s="91"/>
      <c r="T521" s="91"/>
      <c r="U521" s="91"/>
      <c r="V521" s="88">
        <f t="shared" si="241"/>
        <v>0</v>
      </c>
      <c r="W521" s="88" t="e">
        <f t="shared" si="242"/>
        <v>#DIV/0!</v>
      </c>
      <c r="X521" s="88">
        <f t="shared" si="243"/>
        <v>0</v>
      </c>
      <c r="Y521" s="88" t="e">
        <f t="shared" si="244"/>
        <v>#DIV/0!</v>
      </c>
      <c r="Z521" s="88">
        <f t="shared" si="245"/>
        <v>0</v>
      </c>
      <c r="AA521" s="88" t="e">
        <f t="shared" si="246"/>
        <v>#DIV/0!</v>
      </c>
      <c r="AB521" s="88">
        <f t="shared" si="238"/>
        <v>0</v>
      </c>
      <c r="AC521" s="88" t="e">
        <f t="shared" si="239"/>
        <v>#DIV/0!</v>
      </c>
      <c r="AD521" s="168"/>
    </row>
    <row r="522" spans="1:30" ht="13.5" hidden="1" customHeight="1" outlineLevel="1">
      <c r="A522" s="76"/>
      <c r="B522" s="110" t="s">
        <v>124</v>
      </c>
      <c r="C522" s="96">
        <v>22311400</v>
      </c>
      <c r="D522" s="91"/>
      <c r="E522" s="91"/>
      <c r="F522" s="91"/>
      <c r="G522" s="91"/>
      <c r="H522" s="91"/>
      <c r="I522" s="91"/>
      <c r="J522" s="92"/>
      <c r="K522" s="92"/>
      <c r="L522" s="91"/>
      <c r="M522" s="91"/>
      <c r="N522" s="92"/>
      <c r="O522" s="92"/>
      <c r="P522" s="92"/>
      <c r="Q522" s="92"/>
      <c r="R522" s="91"/>
      <c r="S522" s="91"/>
      <c r="T522" s="91"/>
      <c r="U522" s="91"/>
      <c r="V522" s="88">
        <f t="shared" si="241"/>
        <v>0</v>
      </c>
      <c r="W522" s="88" t="e">
        <f t="shared" si="242"/>
        <v>#DIV/0!</v>
      </c>
      <c r="X522" s="88">
        <f t="shared" si="243"/>
        <v>0</v>
      </c>
      <c r="Y522" s="88" t="e">
        <f t="shared" si="244"/>
        <v>#DIV/0!</v>
      </c>
      <c r="Z522" s="88">
        <f t="shared" si="245"/>
        <v>0</v>
      </c>
      <c r="AA522" s="88" t="e">
        <f t="shared" si="246"/>
        <v>#DIV/0!</v>
      </c>
      <c r="AB522" s="88">
        <f t="shared" si="238"/>
        <v>0</v>
      </c>
      <c r="AC522" s="88" t="e">
        <f t="shared" si="239"/>
        <v>#DIV/0!</v>
      </c>
      <c r="AD522" s="168"/>
    </row>
    <row r="523" spans="1:30" hidden="1" outlineLevel="1">
      <c r="A523" s="76"/>
      <c r="B523" s="110" t="s">
        <v>125</v>
      </c>
      <c r="C523" s="96">
        <v>2235</v>
      </c>
      <c r="D523" s="91"/>
      <c r="E523" s="91"/>
      <c r="F523" s="91"/>
      <c r="G523" s="91"/>
      <c r="H523" s="91"/>
      <c r="I523" s="91"/>
      <c r="J523" s="92"/>
      <c r="K523" s="92"/>
      <c r="L523" s="91"/>
      <c r="M523" s="91"/>
      <c r="N523" s="92"/>
      <c r="O523" s="92"/>
      <c r="P523" s="92"/>
      <c r="Q523" s="92"/>
      <c r="R523" s="91"/>
      <c r="S523" s="91"/>
      <c r="T523" s="91"/>
      <c r="U523" s="91"/>
      <c r="V523" s="88">
        <f t="shared" si="241"/>
        <v>0</v>
      </c>
      <c r="W523" s="88" t="e">
        <f t="shared" si="242"/>
        <v>#DIV/0!</v>
      </c>
      <c r="X523" s="88">
        <f t="shared" si="243"/>
        <v>0</v>
      </c>
      <c r="Y523" s="88" t="e">
        <f t="shared" si="244"/>
        <v>#DIV/0!</v>
      </c>
      <c r="Z523" s="88">
        <f t="shared" si="245"/>
        <v>0</v>
      </c>
      <c r="AA523" s="88" t="e">
        <f t="shared" si="246"/>
        <v>#DIV/0!</v>
      </c>
      <c r="AB523" s="88">
        <f t="shared" si="238"/>
        <v>0</v>
      </c>
      <c r="AC523" s="88" t="e">
        <f t="shared" si="239"/>
        <v>#DIV/0!</v>
      </c>
      <c r="AD523" s="168"/>
    </row>
    <row r="524" spans="1:30" hidden="1" outlineLevel="1">
      <c r="A524" s="76"/>
      <c r="B524" s="97" t="s">
        <v>126</v>
      </c>
      <c r="C524" s="119">
        <v>2511</v>
      </c>
      <c r="D524" s="91">
        <v>3500</v>
      </c>
      <c r="E524" s="91"/>
      <c r="F524" s="91">
        <v>6750</v>
      </c>
      <c r="G524" s="91"/>
      <c r="H524" s="91">
        <v>8500</v>
      </c>
      <c r="I524" s="91"/>
      <c r="J524" s="92">
        <v>4550</v>
      </c>
      <c r="K524" s="92"/>
      <c r="L524" s="91">
        <v>8500</v>
      </c>
      <c r="M524" s="91"/>
      <c r="N524" s="92">
        <v>8000</v>
      </c>
      <c r="O524" s="92"/>
      <c r="P524" s="92"/>
      <c r="Q524" s="92"/>
      <c r="R524" s="91">
        <v>8000</v>
      </c>
      <c r="S524" s="91"/>
      <c r="T524" s="91">
        <v>8000</v>
      </c>
      <c r="U524" s="91"/>
      <c r="V524" s="88">
        <f t="shared" si="241"/>
        <v>1750</v>
      </c>
      <c r="W524" s="88">
        <f t="shared" si="242"/>
        <v>125.92592592592592</v>
      </c>
      <c r="X524" s="88">
        <f t="shared" si="243"/>
        <v>-500</v>
      </c>
      <c r="Y524" s="88">
        <f t="shared" si="244"/>
        <v>94.117647058823522</v>
      </c>
      <c r="Z524" s="88">
        <f t="shared" si="245"/>
        <v>0</v>
      </c>
      <c r="AA524" s="88">
        <f t="shared" si="246"/>
        <v>100</v>
      </c>
      <c r="AB524" s="88">
        <f t="shared" si="238"/>
        <v>0</v>
      </c>
      <c r="AC524" s="88">
        <f t="shared" si="239"/>
        <v>100</v>
      </c>
      <c r="AD524" s="168"/>
    </row>
    <row r="525" spans="1:30" hidden="1" outlineLevel="1">
      <c r="A525" s="76"/>
      <c r="B525" s="97" t="s">
        <v>127</v>
      </c>
      <c r="C525" s="119">
        <v>2512</v>
      </c>
      <c r="D525" s="91"/>
      <c r="E525" s="91"/>
      <c r="F525" s="91"/>
      <c r="G525" s="91"/>
      <c r="H525" s="91"/>
      <c r="I525" s="91"/>
      <c r="J525" s="92"/>
      <c r="K525" s="92"/>
      <c r="L525" s="91"/>
      <c r="M525" s="91"/>
      <c r="N525" s="92"/>
      <c r="O525" s="92"/>
      <c r="P525" s="92"/>
      <c r="Q525" s="92"/>
      <c r="R525" s="91"/>
      <c r="S525" s="91"/>
      <c r="T525" s="91"/>
      <c r="U525" s="91"/>
      <c r="V525" s="88">
        <f t="shared" si="241"/>
        <v>0</v>
      </c>
      <c r="W525" s="88" t="e">
        <f t="shared" si="242"/>
        <v>#DIV/0!</v>
      </c>
      <c r="X525" s="88">
        <f t="shared" si="243"/>
        <v>0</v>
      </c>
      <c r="Y525" s="88" t="e">
        <f t="shared" si="244"/>
        <v>#DIV/0!</v>
      </c>
      <c r="Z525" s="88">
        <f t="shared" si="245"/>
        <v>0</v>
      </c>
      <c r="AA525" s="88" t="e">
        <f t="shared" si="246"/>
        <v>#DIV/0!</v>
      </c>
      <c r="AB525" s="88">
        <f t="shared" si="238"/>
        <v>0</v>
      </c>
      <c r="AC525" s="88" t="e">
        <f t="shared" si="239"/>
        <v>#DIV/0!</v>
      </c>
      <c r="AD525" s="168"/>
    </row>
    <row r="526" spans="1:30" hidden="1" outlineLevel="1">
      <c r="A526" s="76"/>
      <c r="B526" s="97" t="s">
        <v>154</v>
      </c>
      <c r="C526" s="119">
        <v>2521</v>
      </c>
      <c r="D526" s="91"/>
      <c r="E526" s="91"/>
      <c r="F526" s="91"/>
      <c r="G526" s="91"/>
      <c r="H526" s="91"/>
      <c r="I526" s="91"/>
      <c r="J526" s="92"/>
      <c r="K526" s="92"/>
      <c r="L526" s="91"/>
      <c r="M526" s="91"/>
      <c r="N526" s="92"/>
      <c r="O526" s="92"/>
      <c r="P526" s="92"/>
      <c r="Q526" s="92"/>
      <c r="R526" s="91"/>
      <c r="S526" s="91"/>
      <c r="T526" s="91"/>
      <c r="U526" s="91"/>
      <c r="V526" s="88">
        <f t="shared" si="241"/>
        <v>0</v>
      </c>
      <c r="W526" s="88" t="e">
        <f t="shared" si="242"/>
        <v>#DIV/0!</v>
      </c>
      <c r="X526" s="88">
        <f t="shared" si="243"/>
        <v>0</v>
      </c>
      <c r="Y526" s="88" t="e">
        <f t="shared" si="244"/>
        <v>#DIV/0!</v>
      </c>
      <c r="Z526" s="88">
        <f t="shared" si="245"/>
        <v>0</v>
      </c>
      <c r="AA526" s="88" t="e">
        <f t="shared" si="246"/>
        <v>#DIV/0!</v>
      </c>
      <c r="AB526" s="88">
        <f t="shared" si="238"/>
        <v>0</v>
      </c>
      <c r="AC526" s="88" t="e">
        <f t="shared" si="239"/>
        <v>#DIV/0!</v>
      </c>
      <c r="AD526" s="168"/>
    </row>
    <row r="527" spans="1:30" ht="25.5" hidden="1" outlineLevel="1">
      <c r="A527" s="76"/>
      <c r="B527" s="122" t="s">
        <v>129</v>
      </c>
      <c r="C527" s="96">
        <v>2721</v>
      </c>
      <c r="D527" s="91"/>
      <c r="E527" s="91"/>
      <c r="F527" s="91"/>
      <c r="G527" s="91"/>
      <c r="H527" s="91"/>
      <c r="I527" s="91"/>
      <c r="J527" s="92"/>
      <c r="K527" s="92"/>
      <c r="L527" s="91"/>
      <c r="M527" s="91"/>
      <c r="N527" s="92"/>
      <c r="O527" s="92"/>
      <c r="P527" s="92"/>
      <c r="Q527" s="92"/>
      <c r="R527" s="91"/>
      <c r="S527" s="91"/>
      <c r="T527" s="91"/>
      <c r="U527" s="91"/>
      <c r="V527" s="88">
        <f t="shared" si="241"/>
        <v>0</v>
      </c>
      <c r="W527" s="88" t="e">
        <f t="shared" si="242"/>
        <v>#DIV/0!</v>
      </c>
      <c r="X527" s="88">
        <f t="shared" si="243"/>
        <v>0</v>
      </c>
      <c r="Y527" s="88" t="e">
        <f t="shared" si="244"/>
        <v>#DIV/0!</v>
      </c>
      <c r="Z527" s="88">
        <f t="shared" si="245"/>
        <v>0</v>
      </c>
      <c r="AA527" s="88" t="e">
        <f t="shared" si="246"/>
        <v>#DIV/0!</v>
      </c>
      <c r="AB527" s="88">
        <f t="shared" si="238"/>
        <v>0</v>
      </c>
      <c r="AC527" s="88" t="e">
        <f t="shared" si="239"/>
        <v>#DIV/0!</v>
      </c>
      <c r="AD527" s="168"/>
    </row>
    <row r="528" spans="1:30" hidden="1" outlineLevel="1">
      <c r="A528" s="76"/>
      <c r="B528" s="128" t="s">
        <v>134</v>
      </c>
      <c r="C528" s="90"/>
      <c r="D528" s="130">
        <f>SUM(D529:D533)</f>
        <v>0</v>
      </c>
      <c r="E528" s="130">
        <f>SUM(E529:E533)</f>
        <v>0</v>
      </c>
      <c r="F528" s="130">
        <f t="shared" ref="F528:U528" si="247">SUM(F529:F533)</f>
        <v>0</v>
      </c>
      <c r="G528" s="130">
        <f t="shared" si="247"/>
        <v>0</v>
      </c>
      <c r="H528" s="130">
        <f t="shared" si="247"/>
        <v>0</v>
      </c>
      <c r="I528" s="130">
        <f t="shared" si="247"/>
        <v>0</v>
      </c>
      <c r="J528" s="129">
        <f t="shared" si="247"/>
        <v>0</v>
      </c>
      <c r="K528" s="129">
        <f t="shared" si="247"/>
        <v>0</v>
      </c>
      <c r="L528" s="130">
        <f t="shared" si="247"/>
        <v>0</v>
      </c>
      <c r="M528" s="130">
        <f t="shared" si="247"/>
        <v>0</v>
      </c>
      <c r="N528" s="129">
        <f t="shared" si="247"/>
        <v>0</v>
      </c>
      <c r="O528" s="129">
        <f t="shared" si="247"/>
        <v>0</v>
      </c>
      <c r="P528" s="129">
        <f>SUM(P529:P533)</f>
        <v>0</v>
      </c>
      <c r="Q528" s="129">
        <f>SUM(Q529:Q533)</f>
        <v>0</v>
      </c>
      <c r="R528" s="130">
        <f t="shared" si="247"/>
        <v>0</v>
      </c>
      <c r="S528" s="130">
        <f t="shared" si="247"/>
        <v>0</v>
      </c>
      <c r="T528" s="130">
        <f t="shared" si="247"/>
        <v>0</v>
      </c>
      <c r="U528" s="130">
        <f t="shared" si="247"/>
        <v>0</v>
      </c>
      <c r="V528" s="88">
        <f t="shared" si="241"/>
        <v>0</v>
      </c>
      <c r="W528" s="88" t="e">
        <f t="shared" si="242"/>
        <v>#DIV/0!</v>
      </c>
      <c r="X528" s="88">
        <f t="shared" si="243"/>
        <v>0</v>
      </c>
      <c r="Y528" s="88" t="e">
        <f t="shared" si="244"/>
        <v>#DIV/0!</v>
      </c>
      <c r="Z528" s="88">
        <f t="shared" si="245"/>
        <v>0</v>
      </c>
      <c r="AA528" s="88" t="e">
        <f t="shared" si="246"/>
        <v>#DIV/0!</v>
      </c>
      <c r="AB528" s="88">
        <f t="shared" si="238"/>
        <v>0</v>
      </c>
      <c r="AC528" s="88" t="e">
        <f t="shared" si="239"/>
        <v>#DIV/0!</v>
      </c>
      <c r="AD528" s="168"/>
    </row>
    <row r="529" spans="1:30" ht="12.75" hidden="1" customHeight="1" outlineLevel="1">
      <c r="A529" s="76"/>
      <c r="B529" s="89" t="s">
        <v>135</v>
      </c>
      <c r="C529" s="90">
        <v>3111</v>
      </c>
      <c r="D529" s="91"/>
      <c r="E529" s="91"/>
      <c r="F529" s="91"/>
      <c r="G529" s="91"/>
      <c r="H529" s="91"/>
      <c r="I529" s="91"/>
      <c r="J529" s="92"/>
      <c r="K529" s="92"/>
      <c r="L529" s="91"/>
      <c r="M529" s="91"/>
      <c r="N529" s="92"/>
      <c r="O529" s="92"/>
      <c r="P529" s="92"/>
      <c r="Q529" s="92"/>
      <c r="R529" s="91"/>
      <c r="S529" s="91"/>
      <c r="T529" s="91"/>
      <c r="U529" s="91"/>
      <c r="V529" s="88">
        <f t="shared" si="241"/>
        <v>0</v>
      </c>
      <c r="W529" s="88" t="e">
        <f t="shared" si="242"/>
        <v>#DIV/0!</v>
      </c>
      <c r="X529" s="88">
        <f t="shared" si="243"/>
        <v>0</v>
      </c>
      <c r="Y529" s="88" t="e">
        <f t="shared" si="244"/>
        <v>#DIV/0!</v>
      </c>
      <c r="Z529" s="88">
        <f t="shared" si="245"/>
        <v>0</v>
      </c>
      <c r="AA529" s="88" t="e">
        <f t="shared" si="246"/>
        <v>#DIV/0!</v>
      </c>
      <c r="AB529" s="88">
        <f t="shared" si="238"/>
        <v>0</v>
      </c>
      <c r="AC529" s="88" t="e">
        <f t="shared" si="239"/>
        <v>#DIV/0!</v>
      </c>
      <c r="AD529" s="168"/>
    </row>
    <row r="530" spans="1:30" ht="12.75" hidden="1" customHeight="1" outlineLevel="1">
      <c r="A530" s="76"/>
      <c r="B530" s="89" t="s">
        <v>136</v>
      </c>
      <c r="C530" s="90">
        <v>3112</v>
      </c>
      <c r="D530" s="91"/>
      <c r="E530" s="91"/>
      <c r="F530" s="91"/>
      <c r="G530" s="91"/>
      <c r="H530" s="91"/>
      <c r="I530" s="91"/>
      <c r="J530" s="92"/>
      <c r="K530" s="92"/>
      <c r="L530" s="91"/>
      <c r="M530" s="91"/>
      <c r="N530" s="92"/>
      <c r="O530" s="92"/>
      <c r="P530" s="92"/>
      <c r="Q530" s="92"/>
      <c r="R530" s="91"/>
      <c r="S530" s="91"/>
      <c r="T530" s="91"/>
      <c r="U530" s="91"/>
      <c r="V530" s="88">
        <f t="shared" si="241"/>
        <v>0</v>
      </c>
      <c r="W530" s="88" t="e">
        <f t="shared" si="242"/>
        <v>#DIV/0!</v>
      </c>
      <c r="X530" s="88">
        <f t="shared" si="243"/>
        <v>0</v>
      </c>
      <c r="Y530" s="88" t="e">
        <f t="shared" si="244"/>
        <v>#DIV/0!</v>
      </c>
      <c r="Z530" s="88">
        <f t="shared" si="245"/>
        <v>0</v>
      </c>
      <c r="AA530" s="88" t="e">
        <f t="shared" si="246"/>
        <v>#DIV/0!</v>
      </c>
      <c r="AB530" s="88">
        <f t="shared" si="238"/>
        <v>0</v>
      </c>
      <c r="AC530" s="88" t="e">
        <f t="shared" si="239"/>
        <v>#DIV/0!</v>
      </c>
      <c r="AD530" s="168"/>
    </row>
    <row r="531" spans="1:30" ht="12.75" hidden="1" customHeight="1" outlineLevel="1">
      <c r="A531" s="76"/>
      <c r="B531" s="89" t="s">
        <v>137</v>
      </c>
      <c r="C531" s="90">
        <v>3113</v>
      </c>
      <c r="D531" s="91"/>
      <c r="E531" s="91"/>
      <c r="F531" s="91"/>
      <c r="G531" s="91"/>
      <c r="H531" s="91"/>
      <c r="I531" s="91"/>
      <c r="J531" s="92"/>
      <c r="K531" s="92"/>
      <c r="L531" s="91"/>
      <c r="M531" s="91"/>
      <c r="N531" s="92"/>
      <c r="O531" s="92"/>
      <c r="P531" s="92"/>
      <c r="Q531" s="92"/>
      <c r="R531" s="91"/>
      <c r="S531" s="91"/>
      <c r="T531" s="91"/>
      <c r="U531" s="91"/>
      <c r="V531" s="88"/>
      <c r="W531" s="88"/>
      <c r="X531" s="88"/>
      <c r="Y531" s="88"/>
      <c r="Z531" s="88"/>
      <c r="AA531" s="88"/>
      <c r="AB531" s="88"/>
      <c r="AC531" s="88"/>
      <c r="AD531" s="168"/>
    </row>
    <row r="532" spans="1:30" ht="12.75" hidden="1" customHeight="1" outlineLevel="1">
      <c r="A532" s="76"/>
      <c r="B532" s="131" t="s">
        <v>138</v>
      </c>
      <c r="C532" s="132">
        <v>3122</v>
      </c>
      <c r="D532" s="91"/>
      <c r="E532" s="91"/>
      <c r="F532" s="91"/>
      <c r="G532" s="91"/>
      <c r="H532" s="91"/>
      <c r="I532" s="91"/>
      <c r="J532" s="92"/>
      <c r="K532" s="92"/>
      <c r="L532" s="91"/>
      <c r="M532" s="91"/>
      <c r="N532" s="92"/>
      <c r="O532" s="92"/>
      <c r="P532" s="92"/>
      <c r="Q532" s="92"/>
      <c r="R532" s="91"/>
      <c r="S532" s="91"/>
      <c r="T532" s="91"/>
      <c r="U532" s="91"/>
      <c r="V532" s="88"/>
      <c r="W532" s="88"/>
      <c r="X532" s="88"/>
      <c r="Y532" s="88"/>
      <c r="Z532" s="88"/>
      <c r="AA532" s="88"/>
      <c r="AB532" s="88"/>
      <c r="AC532" s="88"/>
      <c r="AD532" s="168"/>
    </row>
    <row r="533" spans="1:30" ht="12.75" hidden="1" customHeight="1" outlineLevel="1">
      <c r="A533" s="76"/>
      <c r="B533" s="131" t="s">
        <v>140</v>
      </c>
      <c r="C533" s="132">
        <v>3314</v>
      </c>
      <c r="D533" s="91"/>
      <c r="E533" s="91"/>
      <c r="F533" s="91"/>
      <c r="G533" s="91"/>
      <c r="H533" s="91"/>
      <c r="I533" s="91"/>
      <c r="J533" s="92"/>
      <c r="K533" s="92"/>
      <c r="L533" s="91"/>
      <c r="M533" s="91"/>
      <c r="N533" s="92"/>
      <c r="O533" s="92"/>
      <c r="P533" s="92"/>
      <c r="Q533" s="92"/>
      <c r="R533" s="91"/>
      <c r="S533" s="91"/>
      <c r="T533" s="91"/>
      <c r="U533" s="91"/>
      <c r="V533" s="88">
        <f>L533-F533</f>
        <v>0</v>
      </c>
      <c r="W533" s="88" t="e">
        <f>+L533/F533*100</f>
        <v>#DIV/0!</v>
      </c>
      <c r="X533" s="88">
        <f>N533-H533</f>
        <v>0</v>
      </c>
      <c r="Y533" s="88" t="e">
        <f>+N533/H533*100</f>
        <v>#DIV/0!</v>
      </c>
      <c r="Z533" s="88">
        <f>R533-N533</f>
        <v>0</v>
      </c>
      <c r="AA533" s="88" t="e">
        <f>+R533/N533*100</f>
        <v>#DIV/0!</v>
      </c>
      <c r="AB533" s="88">
        <f t="shared" si="238"/>
        <v>0</v>
      </c>
      <c r="AC533" s="88" t="e">
        <f t="shared" si="239"/>
        <v>#DIV/0!</v>
      </c>
      <c r="AD533" s="168"/>
    </row>
    <row r="534" spans="1:30" hidden="1" outlineLevel="1">
      <c r="A534" s="76"/>
      <c r="B534" s="178"/>
      <c r="C534" s="179"/>
      <c r="D534" s="91"/>
      <c r="E534" s="91"/>
      <c r="F534" s="91"/>
      <c r="G534" s="91"/>
      <c r="H534" s="91"/>
      <c r="I534" s="91"/>
      <c r="J534" s="92"/>
      <c r="K534" s="92"/>
      <c r="L534" s="91"/>
      <c r="M534" s="91"/>
      <c r="N534" s="92"/>
      <c r="O534" s="92"/>
      <c r="P534" s="92"/>
      <c r="Q534" s="92"/>
      <c r="R534" s="91"/>
      <c r="S534" s="91"/>
      <c r="T534" s="91"/>
      <c r="U534" s="91"/>
      <c r="V534" s="88">
        <f>L534-F534</f>
        <v>0</v>
      </c>
      <c r="W534" s="88" t="e">
        <f>+L534/F534*100</f>
        <v>#DIV/0!</v>
      </c>
      <c r="X534" s="88">
        <f>N534-H534</f>
        <v>0</v>
      </c>
      <c r="Y534" s="88" t="e">
        <f>+N534/H534*100</f>
        <v>#DIV/0!</v>
      </c>
      <c r="Z534" s="88">
        <f>R534-N534</f>
        <v>0</v>
      </c>
      <c r="AA534" s="88" t="e">
        <f>+R534/N534*100</f>
        <v>#DIV/0!</v>
      </c>
      <c r="AB534" s="88">
        <f>T534-R534</f>
        <v>0</v>
      </c>
      <c r="AC534" s="88" t="e">
        <f>+T534/R534*100</f>
        <v>#DIV/0!</v>
      </c>
      <c r="AD534" s="168"/>
    </row>
    <row r="535" spans="1:30" ht="25.5" hidden="1" outlineLevel="1">
      <c r="A535" s="76">
        <v>12</v>
      </c>
      <c r="B535" s="138" t="s">
        <v>169</v>
      </c>
      <c r="C535" s="180" t="s">
        <v>170</v>
      </c>
      <c r="D535" s="141"/>
      <c r="E535" s="141"/>
      <c r="F535" s="141"/>
      <c r="G535" s="141"/>
      <c r="H535" s="141">
        <f>52711.9-H536</f>
        <v>0</v>
      </c>
      <c r="I535" s="141"/>
      <c r="J535" s="141"/>
      <c r="K535" s="141"/>
      <c r="L535" s="141"/>
      <c r="M535" s="140"/>
      <c r="N535" s="141"/>
      <c r="O535" s="141"/>
      <c r="P535" s="141"/>
      <c r="Q535" s="141"/>
      <c r="R535" s="140"/>
      <c r="S535" s="140"/>
      <c r="T535" s="140"/>
      <c r="U535" s="140"/>
      <c r="V535" s="140"/>
      <c r="W535" s="140"/>
      <c r="X535" s="140"/>
      <c r="Y535" s="140"/>
      <c r="Z535" s="140"/>
      <c r="AA535" s="140"/>
      <c r="AB535" s="140"/>
      <c r="AC535" s="140"/>
      <c r="AD535" s="168"/>
    </row>
    <row r="536" spans="1:30" hidden="1" outlineLevel="1">
      <c r="A536" s="76"/>
      <c r="B536" s="142" t="s">
        <v>142</v>
      </c>
      <c r="C536" s="143"/>
      <c r="D536" s="85">
        <f>SUM(D537:D543,D548:D565)</f>
        <v>55619.799999999996</v>
      </c>
      <c r="E536" s="85">
        <f>SUM(E537:E543,E548:E565)</f>
        <v>0</v>
      </c>
      <c r="F536" s="85">
        <f t="shared" ref="F536:U536" si="248">SUM(F537:F543,F548:F565)</f>
        <v>154061.11000000002</v>
      </c>
      <c r="G536" s="85">
        <f t="shared" si="248"/>
        <v>0</v>
      </c>
      <c r="H536" s="85">
        <f t="shared" si="248"/>
        <v>52711.899999999994</v>
      </c>
      <c r="I536" s="85">
        <f t="shared" si="248"/>
        <v>0</v>
      </c>
      <c r="J536" s="85">
        <f>SUM(J537:J543,J548:J565)</f>
        <v>59720.804000000004</v>
      </c>
      <c r="K536" s="85">
        <f t="shared" si="248"/>
        <v>0</v>
      </c>
      <c r="L536" s="85">
        <f>SUM(L537:L543,L548:L565)</f>
        <v>58136.7</v>
      </c>
      <c r="M536" s="86">
        <f t="shared" si="248"/>
        <v>0</v>
      </c>
      <c r="N536" s="85">
        <f t="shared" si="248"/>
        <v>89892.400000000009</v>
      </c>
      <c r="O536" s="85">
        <f t="shared" si="248"/>
        <v>0</v>
      </c>
      <c r="P536" s="85">
        <f>SUM(P537:P543,P548:P565)</f>
        <v>0</v>
      </c>
      <c r="Q536" s="85">
        <f>SUM(Q537:Q543,Q548:Q565)</f>
        <v>0</v>
      </c>
      <c r="R536" s="86">
        <f t="shared" si="248"/>
        <v>52697</v>
      </c>
      <c r="S536" s="86">
        <f t="shared" si="248"/>
        <v>0</v>
      </c>
      <c r="T536" s="86">
        <f t="shared" si="248"/>
        <v>55670.5</v>
      </c>
      <c r="U536" s="86">
        <f t="shared" si="248"/>
        <v>0</v>
      </c>
      <c r="V536" s="87">
        <f t="shared" ref="V536:V551" si="249">L536-F536</f>
        <v>-95924.410000000018</v>
      </c>
      <c r="W536" s="87">
        <f t="shared" ref="W536:W551" si="250">+L536/F536*100</f>
        <v>37.736129513801373</v>
      </c>
      <c r="X536" s="87">
        <f t="shared" ref="X536:X551" si="251">N536-H536</f>
        <v>37180.500000000015</v>
      </c>
      <c r="Y536" s="87">
        <f t="shared" ref="Y536:Y551" si="252">+N536/H536*100</f>
        <v>170.53530606940751</v>
      </c>
      <c r="Z536" s="87">
        <f t="shared" ref="Z536:Z551" si="253">R536-N536</f>
        <v>-37195.400000000009</v>
      </c>
      <c r="AA536" s="87">
        <f t="shared" ref="AA536:AA551" si="254">+R536/N536*100</f>
        <v>58.622308448767633</v>
      </c>
      <c r="AB536" s="87">
        <f>T536-R536</f>
        <v>2973.5</v>
      </c>
      <c r="AC536" s="87">
        <f>+T536/R536*100</f>
        <v>105.64263620319943</v>
      </c>
      <c r="AD536" s="168"/>
    </row>
    <row r="537" spans="1:30" hidden="1" outlineLevel="1">
      <c r="A537" s="76"/>
      <c r="B537" s="89" t="s">
        <v>102</v>
      </c>
      <c r="C537" s="90">
        <v>2111</v>
      </c>
      <c r="D537" s="155">
        <v>2221.8000000000002</v>
      </c>
      <c r="E537" s="155"/>
      <c r="F537" s="155">
        <v>2478.1999999999998</v>
      </c>
      <c r="G537" s="92"/>
      <c r="H537" s="92">
        <v>4286.5</v>
      </c>
      <c r="I537" s="92"/>
      <c r="J537" s="92">
        <v>1185.3</v>
      </c>
      <c r="K537" s="92"/>
      <c r="L537" s="92">
        <v>4286.5</v>
      </c>
      <c r="M537" s="91"/>
      <c r="N537" s="92">
        <v>4286.5</v>
      </c>
      <c r="O537" s="92"/>
      <c r="P537" s="92"/>
      <c r="Q537" s="92"/>
      <c r="R537" s="92">
        <v>4286.5</v>
      </c>
      <c r="S537" s="91"/>
      <c r="T537" s="92">
        <v>4286.5</v>
      </c>
      <c r="U537" s="91"/>
      <c r="V537" s="88">
        <f t="shared" si="249"/>
        <v>1808.3000000000002</v>
      </c>
      <c r="W537" s="88">
        <f t="shared" si="250"/>
        <v>172.96828343152288</v>
      </c>
      <c r="X537" s="88">
        <f t="shared" si="251"/>
        <v>0</v>
      </c>
      <c r="Y537" s="88">
        <f t="shared" si="252"/>
        <v>100</v>
      </c>
      <c r="Z537" s="88">
        <f t="shared" si="253"/>
        <v>0</v>
      </c>
      <c r="AA537" s="88">
        <f t="shared" si="254"/>
        <v>100</v>
      </c>
      <c r="AB537" s="88">
        <f t="shared" ref="AB537:AB570" si="255">T537-R537</f>
        <v>0</v>
      </c>
      <c r="AC537" s="88">
        <f t="shared" ref="AC537:AC570" si="256">+T537/R537*100</f>
        <v>100</v>
      </c>
      <c r="AD537" s="168"/>
    </row>
    <row r="538" spans="1:30" hidden="1" outlineLevel="1">
      <c r="A538" s="76"/>
      <c r="B538" s="89" t="s">
        <v>143</v>
      </c>
      <c r="C538" s="90">
        <v>2121</v>
      </c>
      <c r="D538" s="155">
        <v>328.5</v>
      </c>
      <c r="E538" s="155"/>
      <c r="F538" s="181">
        <v>378.4</v>
      </c>
      <c r="G538" s="91"/>
      <c r="H538" s="146">
        <v>640.79999999999995</v>
      </c>
      <c r="I538" s="91"/>
      <c r="J538" s="92">
        <v>183.7</v>
      </c>
      <c r="K538" s="92"/>
      <c r="L538" s="146">
        <v>640.79999999999995</v>
      </c>
      <c r="M538" s="91"/>
      <c r="N538" s="92">
        <v>640.79999999999995</v>
      </c>
      <c r="O538" s="92"/>
      <c r="P538" s="92"/>
      <c r="Q538" s="92"/>
      <c r="R538" s="92">
        <v>640.79999999999995</v>
      </c>
      <c r="S538" s="91"/>
      <c r="T538" s="92">
        <v>640.79999999999995</v>
      </c>
      <c r="U538" s="91"/>
      <c r="V538" s="88">
        <f t="shared" si="249"/>
        <v>262.39999999999998</v>
      </c>
      <c r="W538" s="88">
        <f t="shared" si="250"/>
        <v>169.3446088794926</v>
      </c>
      <c r="X538" s="88">
        <f t="shared" si="251"/>
        <v>0</v>
      </c>
      <c r="Y538" s="88">
        <f t="shared" si="252"/>
        <v>100</v>
      </c>
      <c r="Z538" s="88">
        <f t="shared" si="253"/>
        <v>0</v>
      </c>
      <c r="AA538" s="88">
        <f t="shared" si="254"/>
        <v>100</v>
      </c>
      <c r="AB538" s="88">
        <f t="shared" si="255"/>
        <v>0</v>
      </c>
      <c r="AC538" s="88">
        <f t="shared" si="256"/>
        <v>100</v>
      </c>
      <c r="AD538" s="168"/>
    </row>
    <row r="539" spans="1:30" hidden="1" outlineLevel="1">
      <c r="A539" s="76"/>
      <c r="B539" s="147" t="s">
        <v>104</v>
      </c>
      <c r="C539" s="90">
        <v>2211</v>
      </c>
      <c r="D539" s="155">
        <v>27.3</v>
      </c>
      <c r="E539" s="155"/>
      <c r="F539" s="181">
        <v>19.399999999999999</v>
      </c>
      <c r="G539" s="91"/>
      <c r="H539" s="146">
        <v>27.3</v>
      </c>
      <c r="I539" s="91"/>
      <c r="J539" s="92">
        <v>18.899999999999999</v>
      </c>
      <c r="K539" s="92"/>
      <c r="L539" s="146">
        <v>27.3</v>
      </c>
      <c r="M539" s="91"/>
      <c r="N539" s="92">
        <v>27.3</v>
      </c>
      <c r="O539" s="92"/>
      <c r="P539" s="92"/>
      <c r="Q539" s="92"/>
      <c r="R539" s="92">
        <v>27.3</v>
      </c>
      <c r="S539" s="91"/>
      <c r="T539" s="92">
        <v>27.3</v>
      </c>
      <c r="U539" s="91"/>
      <c r="V539" s="88">
        <f t="shared" si="249"/>
        <v>7.9000000000000021</v>
      </c>
      <c r="W539" s="88">
        <f t="shared" si="250"/>
        <v>140.7216494845361</v>
      </c>
      <c r="X539" s="88">
        <f t="shared" si="251"/>
        <v>0</v>
      </c>
      <c r="Y539" s="88">
        <f t="shared" si="252"/>
        <v>100</v>
      </c>
      <c r="Z539" s="88">
        <f t="shared" si="253"/>
        <v>0</v>
      </c>
      <c r="AA539" s="88">
        <f t="shared" si="254"/>
        <v>100</v>
      </c>
      <c r="AB539" s="88">
        <f t="shared" si="255"/>
        <v>0</v>
      </c>
      <c r="AC539" s="88">
        <f t="shared" si="256"/>
        <v>100</v>
      </c>
      <c r="AD539" s="168"/>
    </row>
    <row r="540" spans="1:30" hidden="1" outlineLevel="1">
      <c r="A540" s="76"/>
      <c r="B540" s="95" t="s">
        <v>105</v>
      </c>
      <c r="C540" s="96">
        <v>2212</v>
      </c>
      <c r="D540" s="155">
        <v>34</v>
      </c>
      <c r="E540" s="155"/>
      <c r="F540" s="181">
        <v>33.6</v>
      </c>
      <c r="G540" s="91"/>
      <c r="H540" s="146">
        <v>34</v>
      </c>
      <c r="I540" s="91"/>
      <c r="J540" s="92">
        <v>14</v>
      </c>
      <c r="K540" s="92"/>
      <c r="L540" s="146">
        <v>34</v>
      </c>
      <c r="M540" s="91"/>
      <c r="N540" s="92">
        <v>34</v>
      </c>
      <c r="O540" s="92"/>
      <c r="P540" s="92"/>
      <c r="Q540" s="92"/>
      <c r="R540" s="92">
        <v>34</v>
      </c>
      <c r="S540" s="91"/>
      <c r="T540" s="92">
        <v>34</v>
      </c>
      <c r="U540" s="91"/>
      <c r="V540" s="88">
        <f t="shared" si="249"/>
        <v>0.39999999999999858</v>
      </c>
      <c r="W540" s="88">
        <f t="shared" si="250"/>
        <v>101.19047619047619</v>
      </c>
      <c r="X540" s="88">
        <f t="shared" si="251"/>
        <v>0</v>
      </c>
      <c r="Y540" s="88">
        <f t="shared" si="252"/>
        <v>100</v>
      </c>
      <c r="Z540" s="88">
        <f t="shared" si="253"/>
        <v>0</v>
      </c>
      <c r="AA540" s="88">
        <f t="shared" si="254"/>
        <v>100</v>
      </c>
      <c r="AB540" s="88">
        <f t="shared" si="255"/>
        <v>0</v>
      </c>
      <c r="AC540" s="88">
        <f t="shared" si="256"/>
        <v>100</v>
      </c>
      <c r="AD540" s="168"/>
    </row>
    <row r="541" spans="1:30" hidden="1" outlineLevel="1">
      <c r="A541" s="76"/>
      <c r="B541" s="97" t="s">
        <v>106</v>
      </c>
      <c r="C541" s="96">
        <v>2213</v>
      </c>
      <c r="D541" s="155"/>
      <c r="E541" s="155"/>
      <c r="F541" s="181"/>
      <c r="G541" s="91"/>
      <c r="H541" s="146"/>
      <c r="I541" s="91"/>
      <c r="J541" s="92"/>
      <c r="K541" s="92"/>
      <c r="L541" s="146"/>
      <c r="M541" s="91"/>
      <c r="N541" s="92"/>
      <c r="O541" s="92"/>
      <c r="P541" s="92"/>
      <c r="Q541" s="92"/>
      <c r="R541" s="92"/>
      <c r="S541" s="91"/>
      <c r="T541" s="92"/>
      <c r="U541" s="91"/>
      <c r="V541" s="88">
        <f t="shared" si="249"/>
        <v>0</v>
      </c>
      <c r="W541" s="88" t="e">
        <f t="shared" si="250"/>
        <v>#DIV/0!</v>
      </c>
      <c r="X541" s="88">
        <f t="shared" si="251"/>
        <v>0</v>
      </c>
      <c r="Y541" s="88" t="e">
        <f t="shared" si="252"/>
        <v>#DIV/0!</v>
      </c>
      <c r="Z541" s="88">
        <f t="shared" si="253"/>
        <v>0</v>
      </c>
      <c r="AA541" s="88" t="e">
        <f t="shared" si="254"/>
        <v>#DIV/0!</v>
      </c>
      <c r="AB541" s="88">
        <f t="shared" si="255"/>
        <v>0</v>
      </c>
      <c r="AC541" s="88" t="e">
        <f t="shared" si="256"/>
        <v>#DIV/0!</v>
      </c>
      <c r="AD541" s="168"/>
    </row>
    <row r="542" spans="1:30" hidden="1" outlineLevel="1">
      <c r="A542" s="76"/>
      <c r="B542" s="97" t="s">
        <v>107</v>
      </c>
      <c r="C542" s="96">
        <v>2214</v>
      </c>
      <c r="D542" s="155">
        <v>231.8</v>
      </c>
      <c r="E542" s="155"/>
      <c r="F542" s="181">
        <v>234.72</v>
      </c>
      <c r="G542" s="91"/>
      <c r="H542" s="146">
        <v>295.5</v>
      </c>
      <c r="I542" s="91"/>
      <c r="J542" s="92">
        <v>95.7</v>
      </c>
      <c r="K542" s="92"/>
      <c r="L542" s="146">
        <v>289</v>
      </c>
      <c r="M542" s="91"/>
      <c r="N542" s="92">
        <v>205.5</v>
      </c>
      <c r="O542" s="92"/>
      <c r="P542" s="92"/>
      <c r="Q542" s="92"/>
      <c r="R542" s="92">
        <v>205.5</v>
      </c>
      <c r="S542" s="91"/>
      <c r="T542" s="92">
        <v>205.5</v>
      </c>
      <c r="U542" s="91"/>
      <c r="V542" s="88">
        <f t="shared" si="249"/>
        <v>54.28</v>
      </c>
      <c r="W542" s="88">
        <f t="shared" si="250"/>
        <v>123.12542603953646</v>
      </c>
      <c r="X542" s="88">
        <f t="shared" si="251"/>
        <v>-90</v>
      </c>
      <c r="Y542" s="88">
        <f t="shared" si="252"/>
        <v>69.543147208121823</v>
      </c>
      <c r="Z542" s="88">
        <f t="shared" si="253"/>
        <v>0</v>
      </c>
      <c r="AA542" s="88">
        <f t="shared" si="254"/>
        <v>100</v>
      </c>
      <c r="AB542" s="88">
        <f t="shared" si="255"/>
        <v>0</v>
      </c>
      <c r="AC542" s="88">
        <f t="shared" si="256"/>
        <v>100</v>
      </c>
      <c r="AD542" s="168"/>
    </row>
    <row r="543" spans="1:30" hidden="1" outlineLevel="1">
      <c r="A543" s="76"/>
      <c r="B543" s="149" t="s">
        <v>108</v>
      </c>
      <c r="C543" s="99">
        <v>2215</v>
      </c>
      <c r="D543" s="186">
        <f>D544+D545+D546+D547</f>
        <v>5033.7</v>
      </c>
      <c r="E543" s="186">
        <f>E544+E545+E546+E547</f>
        <v>0</v>
      </c>
      <c r="F543" s="186">
        <f>F544+F545+F546+F547</f>
        <v>5444.89</v>
      </c>
      <c r="G543" s="102"/>
      <c r="H543" s="186">
        <f>H544+H545+H546+H547</f>
        <v>3533.7</v>
      </c>
      <c r="I543" s="102"/>
      <c r="J543" s="100">
        <f>J544+J545+J546+J547</f>
        <v>5240.2039999999997</v>
      </c>
      <c r="K543" s="100">
        <f>K544+K545+K546+K547</f>
        <v>0</v>
      </c>
      <c r="L543" s="100">
        <f t="shared" ref="L543:T543" si="257">L544+L545+L546+L547</f>
        <v>8453.2000000000007</v>
      </c>
      <c r="M543" s="102"/>
      <c r="N543" s="100">
        <f t="shared" si="257"/>
        <v>5000</v>
      </c>
      <c r="O543" s="100">
        <f t="shared" si="257"/>
        <v>0</v>
      </c>
      <c r="P543" s="100">
        <f t="shared" si="257"/>
        <v>0</v>
      </c>
      <c r="Q543" s="100">
        <f t="shared" si="257"/>
        <v>0</v>
      </c>
      <c r="R543" s="100">
        <f t="shared" si="257"/>
        <v>5000</v>
      </c>
      <c r="S543" s="100">
        <f t="shared" si="257"/>
        <v>0</v>
      </c>
      <c r="T543" s="100">
        <f t="shared" si="257"/>
        <v>5000</v>
      </c>
      <c r="U543" s="102">
        <f>U544+U545+U546+U547</f>
        <v>0</v>
      </c>
      <c r="V543" s="88">
        <f t="shared" si="249"/>
        <v>3008.3100000000004</v>
      </c>
      <c r="W543" s="88">
        <f t="shared" si="250"/>
        <v>155.2501519773586</v>
      </c>
      <c r="X543" s="88">
        <f t="shared" si="251"/>
        <v>1466.3000000000002</v>
      </c>
      <c r="Y543" s="88">
        <f t="shared" si="252"/>
        <v>141.49475054475479</v>
      </c>
      <c r="Z543" s="88">
        <f t="shared" si="253"/>
        <v>0</v>
      </c>
      <c r="AA543" s="88">
        <f t="shared" si="254"/>
        <v>100</v>
      </c>
      <c r="AB543" s="88">
        <f t="shared" si="255"/>
        <v>0</v>
      </c>
      <c r="AC543" s="88">
        <f t="shared" si="256"/>
        <v>100</v>
      </c>
      <c r="AD543" s="168"/>
    </row>
    <row r="544" spans="1:30" hidden="1" outlineLevel="1">
      <c r="A544" s="76"/>
      <c r="B544" s="103" t="s">
        <v>144</v>
      </c>
      <c r="C544" s="96">
        <v>22151</v>
      </c>
      <c r="D544" s="181"/>
      <c r="E544" s="181"/>
      <c r="F544" s="181">
        <v>32</v>
      </c>
      <c r="G544" s="91"/>
      <c r="H544" s="91">
        <v>33</v>
      </c>
      <c r="I544" s="91"/>
      <c r="J544" s="92"/>
      <c r="K544" s="92"/>
      <c r="L544" s="91">
        <v>33</v>
      </c>
      <c r="M544" s="91"/>
      <c r="N544" s="92"/>
      <c r="O544" s="92"/>
      <c r="P544" s="92"/>
      <c r="Q544" s="92"/>
      <c r="R544" s="91"/>
      <c r="S544" s="91"/>
      <c r="T544" s="91"/>
      <c r="U544" s="91"/>
      <c r="V544" s="88">
        <f t="shared" si="249"/>
        <v>1</v>
      </c>
      <c r="W544" s="88">
        <f t="shared" si="250"/>
        <v>103.125</v>
      </c>
      <c r="X544" s="88">
        <f t="shared" si="251"/>
        <v>-33</v>
      </c>
      <c r="Y544" s="88">
        <f t="shared" si="252"/>
        <v>0</v>
      </c>
      <c r="Z544" s="88">
        <f t="shared" si="253"/>
        <v>0</v>
      </c>
      <c r="AA544" s="88" t="e">
        <f t="shared" si="254"/>
        <v>#DIV/0!</v>
      </c>
      <c r="AB544" s="88">
        <f t="shared" si="255"/>
        <v>0</v>
      </c>
      <c r="AC544" s="88" t="e">
        <f t="shared" si="256"/>
        <v>#DIV/0!</v>
      </c>
      <c r="AD544" s="168"/>
    </row>
    <row r="545" spans="1:30" hidden="1" outlineLevel="1">
      <c r="A545" s="76"/>
      <c r="B545" s="103" t="s">
        <v>145</v>
      </c>
      <c r="C545" s="96">
        <v>22152</v>
      </c>
      <c r="D545" s="181"/>
      <c r="E545" s="181"/>
      <c r="F545" s="181"/>
      <c r="G545" s="91"/>
      <c r="H545" s="146"/>
      <c r="I545" s="91"/>
      <c r="J545" s="92"/>
      <c r="K545" s="92"/>
      <c r="L545" s="146"/>
      <c r="M545" s="91"/>
      <c r="N545" s="92"/>
      <c r="O545" s="92"/>
      <c r="P545" s="92"/>
      <c r="Q545" s="92"/>
      <c r="R545" s="91"/>
      <c r="S545" s="91"/>
      <c r="T545" s="91"/>
      <c r="U545" s="91"/>
      <c r="V545" s="88">
        <f t="shared" si="249"/>
        <v>0</v>
      </c>
      <c r="W545" s="88" t="e">
        <f t="shared" si="250"/>
        <v>#DIV/0!</v>
      </c>
      <c r="X545" s="88">
        <f t="shared" si="251"/>
        <v>0</v>
      </c>
      <c r="Y545" s="88" t="e">
        <f t="shared" si="252"/>
        <v>#DIV/0!</v>
      </c>
      <c r="Z545" s="88">
        <f t="shared" si="253"/>
        <v>0</v>
      </c>
      <c r="AA545" s="88" t="e">
        <f t="shared" si="254"/>
        <v>#DIV/0!</v>
      </c>
      <c r="AB545" s="88">
        <f t="shared" si="255"/>
        <v>0</v>
      </c>
      <c r="AC545" s="88" t="e">
        <f t="shared" si="256"/>
        <v>#DIV/0!</v>
      </c>
      <c r="AD545" s="168"/>
    </row>
    <row r="546" spans="1:30" hidden="1" outlineLevel="1">
      <c r="A546" s="76"/>
      <c r="B546" s="103" t="s">
        <v>111</v>
      </c>
      <c r="C546" s="96">
        <v>22153</v>
      </c>
      <c r="D546" s="181"/>
      <c r="E546" s="181"/>
      <c r="F546" s="181">
        <v>5.5</v>
      </c>
      <c r="G546" s="91"/>
      <c r="H546" s="146"/>
      <c r="I546" s="91"/>
      <c r="J546" s="92"/>
      <c r="K546" s="92"/>
      <c r="L546" s="146"/>
      <c r="M546" s="91"/>
      <c r="N546" s="92"/>
      <c r="O546" s="92"/>
      <c r="P546" s="92"/>
      <c r="Q546" s="92"/>
      <c r="R546" s="91"/>
      <c r="S546" s="91"/>
      <c r="T546" s="91"/>
      <c r="U546" s="91"/>
      <c r="V546" s="88">
        <f t="shared" si="249"/>
        <v>-5.5</v>
      </c>
      <c r="W546" s="88">
        <f t="shared" si="250"/>
        <v>0</v>
      </c>
      <c r="X546" s="88">
        <f t="shared" si="251"/>
        <v>0</v>
      </c>
      <c r="Y546" s="88" t="e">
        <f t="shared" si="252"/>
        <v>#DIV/0!</v>
      </c>
      <c r="Z546" s="88">
        <f t="shared" si="253"/>
        <v>0</v>
      </c>
      <c r="AA546" s="88" t="e">
        <f t="shared" si="254"/>
        <v>#DIV/0!</v>
      </c>
      <c r="AB546" s="88">
        <f t="shared" si="255"/>
        <v>0</v>
      </c>
      <c r="AC546" s="88" t="e">
        <f t="shared" si="256"/>
        <v>#DIV/0!</v>
      </c>
      <c r="AD546" s="168"/>
    </row>
    <row r="547" spans="1:30" hidden="1" outlineLevel="1">
      <c r="A547" s="76"/>
      <c r="B547" s="103" t="s">
        <v>146</v>
      </c>
      <c r="C547" s="96">
        <v>22154</v>
      </c>
      <c r="D547" s="155">
        <v>5033.7</v>
      </c>
      <c r="E547" s="155"/>
      <c r="F547" s="181">
        <v>5407.39</v>
      </c>
      <c r="G547" s="91"/>
      <c r="H547" s="146">
        <v>3500.7</v>
      </c>
      <c r="I547" s="91"/>
      <c r="J547" s="92">
        <v>5240.2039999999997</v>
      </c>
      <c r="K547" s="92"/>
      <c r="L547" s="146">
        <f>3500.7+4919.5</f>
        <v>8420.2000000000007</v>
      </c>
      <c r="M547" s="91"/>
      <c r="N547" s="92">
        <v>5000</v>
      </c>
      <c r="O547" s="92"/>
      <c r="P547" s="92"/>
      <c r="Q547" s="92"/>
      <c r="R547" s="92">
        <v>5000</v>
      </c>
      <c r="S547" s="91"/>
      <c r="T547" s="92">
        <v>5000</v>
      </c>
      <c r="U547" s="91"/>
      <c r="V547" s="88">
        <f t="shared" si="249"/>
        <v>3012.8100000000004</v>
      </c>
      <c r="W547" s="88">
        <f t="shared" si="250"/>
        <v>155.71652867649644</v>
      </c>
      <c r="X547" s="88">
        <f t="shared" si="251"/>
        <v>1499.3000000000002</v>
      </c>
      <c r="Y547" s="88">
        <f t="shared" si="252"/>
        <v>142.82857714171453</v>
      </c>
      <c r="Z547" s="88">
        <f t="shared" si="253"/>
        <v>0</v>
      </c>
      <c r="AA547" s="88">
        <f t="shared" si="254"/>
        <v>100</v>
      </c>
      <c r="AB547" s="88">
        <f t="shared" si="255"/>
        <v>0</v>
      </c>
      <c r="AC547" s="88">
        <f t="shared" si="256"/>
        <v>100</v>
      </c>
      <c r="AD547" s="168"/>
    </row>
    <row r="548" spans="1:30" hidden="1" outlineLevel="1">
      <c r="A548" s="76"/>
      <c r="B548" s="105" t="s">
        <v>113</v>
      </c>
      <c r="C548" s="106">
        <v>2217</v>
      </c>
      <c r="D548" s="181"/>
      <c r="E548" s="181"/>
      <c r="F548" s="181"/>
      <c r="G548" s="91"/>
      <c r="H548" s="146"/>
      <c r="I548" s="91"/>
      <c r="J548" s="92"/>
      <c r="K548" s="92"/>
      <c r="L548" s="146"/>
      <c r="M548" s="91"/>
      <c r="N548" s="92"/>
      <c r="O548" s="92"/>
      <c r="P548" s="92"/>
      <c r="Q548" s="92"/>
      <c r="R548" s="91"/>
      <c r="S548" s="91"/>
      <c r="T548" s="91"/>
      <c r="U548" s="91"/>
      <c r="V548" s="88">
        <f t="shared" si="249"/>
        <v>0</v>
      </c>
      <c r="W548" s="88" t="e">
        <f t="shared" si="250"/>
        <v>#DIV/0!</v>
      </c>
      <c r="X548" s="88">
        <f t="shared" si="251"/>
        <v>0</v>
      </c>
      <c r="Y548" s="88" t="e">
        <f t="shared" si="252"/>
        <v>#DIV/0!</v>
      </c>
      <c r="Z548" s="88">
        <f t="shared" si="253"/>
        <v>0</v>
      </c>
      <c r="AA548" s="88" t="e">
        <f t="shared" si="254"/>
        <v>#DIV/0!</v>
      </c>
      <c r="AB548" s="88">
        <f t="shared" si="255"/>
        <v>0</v>
      </c>
      <c r="AC548" s="88" t="e">
        <f t="shared" si="256"/>
        <v>#DIV/0!</v>
      </c>
      <c r="AD548" s="168"/>
    </row>
    <row r="549" spans="1:30" hidden="1" outlineLevel="1">
      <c r="A549" s="76"/>
      <c r="B549" s="109" t="s">
        <v>114</v>
      </c>
      <c r="C549" s="106">
        <v>2218</v>
      </c>
      <c r="D549" s="181"/>
      <c r="E549" s="181"/>
      <c r="F549" s="181"/>
      <c r="G549" s="91"/>
      <c r="H549" s="146"/>
      <c r="I549" s="91"/>
      <c r="J549" s="92"/>
      <c r="K549" s="92"/>
      <c r="L549" s="146"/>
      <c r="M549" s="91"/>
      <c r="N549" s="92"/>
      <c r="O549" s="92"/>
      <c r="P549" s="92"/>
      <c r="Q549" s="92"/>
      <c r="R549" s="91"/>
      <c r="S549" s="91"/>
      <c r="T549" s="91"/>
      <c r="U549" s="91"/>
      <c r="V549" s="88">
        <f t="shared" si="249"/>
        <v>0</v>
      </c>
      <c r="W549" s="88" t="e">
        <f t="shared" si="250"/>
        <v>#DIV/0!</v>
      </c>
      <c r="X549" s="88">
        <f t="shared" si="251"/>
        <v>0</v>
      </c>
      <c r="Y549" s="88" t="e">
        <f t="shared" si="252"/>
        <v>#DIV/0!</v>
      </c>
      <c r="Z549" s="88">
        <f t="shared" si="253"/>
        <v>0</v>
      </c>
      <c r="AA549" s="88" t="e">
        <f t="shared" si="254"/>
        <v>#DIV/0!</v>
      </c>
      <c r="AB549" s="88">
        <f t="shared" si="255"/>
        <v>0</v>
      </c>
      <c r="AC549" s="88" t="e">
        <f t="shared" si="256"/>
        <v>#DIV/0!</v>
      </c>
      <c r="AD549" s="168"/>
    </row>
    <row r="550" spans="1:30" hidden="1" outlineLevel="1">
      <c r="A550" s="76"/>
      <c r="B550" s="97" t="s">
        <v>147</v>
      </c>
      <c r="C550" s="96">
        <v>2221</v>
      </c>
      <c r="D550" s="181"/>
      <c r="E550" s="181"/>
      <c r="F550" s="181"/>
      <c r="G550" s="91"/>
      <c r="H550" s="146"/>
      <c r="I550" s="91"/>
      <c r="J550" s="92"/>
      <c r="K550" s="92"/>
      <c r="L550" s="146"/>
      <c r="M550" s="91"/>
      <c r="N550" s="92"/>
      <c r="O550" s="92"/>
      <c r="P550" s="92"/>
      <c r="Q550" s="92"/>
      <c r="R550" s="91"/>
      <c r="S550" s="91"/>
      <c r="T550" s="91"/>
      <c r="U550" s="91"/>
      <c r="V550" s="88">
        <f t="shared" si="249"/>
        <v>0</v>
      </c>
      <c r="W550" s="88" t="e">
        <f t="shared" si="250"/>
        <v>#DIV/0!</v>
      </c>
      <c r="X550" s="88">
        <f t="shared" si="251"/>
        <v>0</v>
      </c>
      <c r="Y550" s="88" t="e">
        <f t="shared" si="252"/>
        <v>#DIV/0!</v>
      </c>
      <c r="Z550" s="88">
        <f t="shared" si="253"/>
        <v>0</v>
      </c>
      <c r="AA550" s="88" t="e">
        <f t="shared" si="254"/>
        <v>#DIV/0!</v>
      </c>
      <c r="AB550" s="88">
        <f t="shared" si="255"/>
        <v>0</v>
      </c>
      <c r="AC550" s="88" t="e">
        <f t="shared" si="256"/>
        <v>#DIV/0!</v>
      </c>
      <c r="AD550" s="168"/>
    </row>
    <row r="551" spans="1:30" ht="25.5" hidden="1" outlineLevel="1">
      <c r="A551" s="76"/>
      <c r="B551" s="110" t="s">
        <v>116</v>
      </c>
      <c r="C551" s="96">
        <v>2222</v>
      </c>
      <c r="D551" s="155">
        <v>38.5</v>
      </c>
      <c r="E551" s="155"/>
      <c r="F551" s="181">
        <v>37.799999999999997</v>
      </c>
      <c r="G551" s="91"/>
      <c r="H551" s="146">
        <v>38.5</v>
      </c>
      <c r="I551" s="91"/>
      <c r="J551" s="92">
        <v>19.2</v>
      </c>
      <c r="K551" s="92"/>
      <c r="L551" s="146">
        <f>38.5-2.6</f>
        <v>35.9</v>
      </c>
      <c r="M551" s="91"/>
      <c r="N551" s="92">
        <v>38.5</v>
      </c>
      <c r="O551" s="92"/>
      <c r="P551" s="92"/>
      <c r="Q551" s="92"/>
      <c r="R551" s="92">
        <v>38.5</v>
      </c>
      <c r="S551" s="91"/>
      <c r="T551" s="92">
        <v>38.5</v>
      </c>
      <c r="U551" s="91"/>
      <c r="V551" s="88">
        <f t="shared" si="249"/>
        <v>-1.8999999999999986</v>
      </c>
      <c r="W551" s="88">
        <f t="shared" si="250"/>
        <v>94.973544973544975</v>
      </c>
      <c r="X551" s="88">
        <f t="shared" si="251"/>
        <v>0</v>
      </c>
      <c r="Y551" s="88">
        <f t="shared" si="252"/>
        <v>100</v>
      </c>
      <c r="Z551" s="88">
        <f t="shared" si="253"/>
        <v>0</v>
      </c>
      <c r="AA551" s="88">
        <f t="shared" si="254"/>
        <v>100</v>
      </c>
      <c r="AB551" s="88">
        <f t="shared" si="255"/>
        <v>0</v>
      </c>
      <c r="AC551" s="88">
        <f t="shared" si="256"/>
        <v>100</v>
      </c>
      <c r="AD551" s="168"/>
    </row>
    <row r="552" spans="1:30" hidden="1" outlineLevel="1">
      <c r="A552" s="76"/>
      <c r="B552" s="110" t="s">
        <v>117</v>
      </c>
      <c r="C552" s="111">
        <v>2223</v>
      </c>
      <c r="D552" s="181"/>
      <c r="E552" s="181"/>
      <c r="F552" s="181"/>
      <c r="G552" s="91"/>
      <c r="H552" s="91"/>
      <c r="I552" s="91"/>
      <c r="J552" s="92"/>
      <c r="K552" s="92"/>
      <c r="L552" s="91"/>
      <c r="M552" s="91"/>
      <c r="N552" s="92"/>
      <c r="O552" s="92"/>
      <c r="P552" s="92"/>
      <c r="Q552" s="92"/>
      <c r="R552" s="91"/>
      <c r="S552" s="91"/>
      <c r="T552" s="91"/>
      <c r="U552" s="91"/>
      <c r="V552" s="88"/>
      <c r="W552" s="88"/>
      <c r="X552" s="88"/>
      <c r="Y552" s="88"/>
      <c r="Z552" s="88"/>
      <c r="AA552" s="88"/>
      <c r="AB552" s="88"/>
      <c r="AC552" s="88"/>
      <c r="AD552" s="168"/>
    </row>
    <row r="553" spans="1:30" ht="13.5" hidden="1" customHeight="1" outlineLevel="1">
      <c r="A553" s="76"/>
      <c r="B553" s="110" t="s">
        <v>153</v>
      </c>
      <c r="C553" s="96">
        <v>2224</v>
      </c>
      <c r="D553" s="181"/>
      <c r="E553" s="181"/>
      <c r="F553" s="181"/>
      <c r="G553" s="91"/>
      <c r="H553" s="91"/>
      <c r="I553" s="91"/>
      <c r="J553" s="92"/>
      <c r="K553" s="92"/>
      <c r="L553" s="91"/>
      <c r="M553" s="91"/>
      <c r="N553" s="92"/>
      <c r="O553" s="92"/>
      <c r="P553" s="92"/>
      <c r="Q553" s="92"/>
      <c r="R553" s="91"/>
      <c r="S553" s="91"/>
      <c r="T553" s="91"/>
      <c r="U553" s="91"/>
      <c r="V553" s="88">
        <f>L553-F553</f>
        <v>0</v>
      </c>
      <c r="W553" s="88" t="e">
        <f>+L553/F553*100</f>
        <v>#DIV/0!</v>
      </c>
      <c r="X553" s="88">
        <f>N553-H553</f>
        <v>0</v>
      </c>
      <c r="Y553" s="88" t="e">
        <f>+N553/H553*100</f>
        <v>#DIV/0!</v>
      </c>
      <c r="Z553" s="88">
        <f>R553-N553</f>
        <v>0</v>
      </c>
      <c r="AA553" s="88" t="e">
        <f>+R553/N553*100</f>
        <v>#DIV/0!</v>
      </c>
      <c r="AB553" s="88">
        <f t="shared" si="255"/>
        <v>0</v>
      </c>
      <c r="AC553" s="88" t="e">
        <f t="shared" si="256"/>
        <v>#DIV/0!</v>
      </c>
      <c r="AD553" s="168"/>
    </row>
    <row r="554" spans="1:30" ht="13.5" hidden="1" customHeight="1" outlineLevel="1">
      <c r="A554" s="76"/>
      <c r="B554" s="110" t="s">
        <v>148</v>
      </c>
      <c r="C554" s="96">
        <v>2225</v>
      </c>
      <c r="D554" s="181"/>
      <c r="E554" s="181"/>
      <c r="F554" s="181"/>
      <c r="G554" s="91"/>
      <c r="H554" s="91"/>
      <c r="I554" s="91"/>
      <c r="J554" s="92"/>
      <c r="K554" s="92"/>
      <c r="L554" s="91"/>
      <c r="M554" s="91"/>
      <c r="N554" s="92"/>
      <c r="O554" s="92"/>
      <c r="P554" s="92"/>
      <c r="Q554" s="92"/>
      <c r="R554" s="91"/>
      <c r="S554" s="91"/>
      <c r="T554" s="91"/>
      <c r="U554" s="91"/>
      <c r="V554" s="88">
        <f>L554-F554</f>
        <v>0</v>
      </c>
      <c r="W554" s="88" t="e">
        <f>+L554/F554*100</f>
        <v>#DIV/0!</v>
      </c>
      <c r="X554" s="88">
        <f>N554-H554</f>
        <v>0</v>
      </c>
      <c r="Y554" s="88" t="e">
        <f>+N554/H554*100</f>
        <v>#DIV/0!</v>
      </c>
      <c r="Z554" s="88">
        <f>R554-N554</f>
        <v>0</v>
      </c>
      <c r="AA554" s="88" t="e">
        <f>+R554/N554*100</f>
        <v>#DIV/0!</v>
      </c>
      <c r="AB554" s="88">
        <f t="shared" si="255"/>
        <v>0</v>
      </c>
      <c r="AC554" s="88" t="e">
        <f t="shared" si="256"/>
        <v>#DIV/0!</v>
      </c>
      <c r="AD554" s="168"/>
    </row>
    <row r="555" spans="1:30" ht="13.5" hidden="1" customHeight="1" outlineLevel="1">
      <c r="A555" s="76"/>
      <c r="B555" s="110" t="s">
        <v>149</v>
      </c>
      <c r="C555" s="96">
        <v>2231</v>
      </c>
      <c r="D555" s="181"/>
      <c r="E555" s="181"/>
      <c r="F555" s="181"/>
      <c r="G555" s="91"/>
      <c r="H555" s="91"/>
      <c r="I555" s="91"/>
      <c r="J555" s="92"/>
      <c r="K555" s="92"/>
      <c r="L555" s="91"/>
      <c r="M555" s="91"/>
      <c r="N555" s="92"/>
      <c r="O555" s="92"/>
      <c r="P555" s="92"/>
      <c r="Q555" s="92"/>
      <c r="R555" s="91"/>
      <c r="S555" s="91"/>
      <c r="T555" s="91"/>
      <c r="U555" s="91"/>
      <c r="V555" s="88"/>
      <c r="W555" s="88"/>
      <c r="X555" s="88"/>
      <c r="Y555" s="88"/>
      <c r="Z555" s="88"/>
      <c r="AA555" s="88"/>
      <c r="AB555" s="88"/>
      <c r="AC555" s="88"/>
      <c r="AD555" s="168"/>
    </row>
    <row r="556" spans="1:30" ht="13.5" hidden="1" customHeight="1" outlineLevel="1">
      <c r="A556" s="76"/>
      <c r="B556" s="110" t="s">
        <v>121</v>
      </c>
      <c r="C556" s="96">
        <v>22311100</v>
      </c>
      <c r="D556" s="181"/>
      <c r="E556" s="181"/>
      <c r="F556" s="181"/>
      <c r="G556" s="91"/>
      <c r="H556" s="91"/>
      <c r="I556" s="91"/>
      <c r="J556" s="92"/>
      <c r="K556" s="92"/>
      <c r="L556" s="91"/>
      <c r="M556" s="91"/>
      <c r="N556" s="92"/>
      <c r="O556" s="92"/>
      <c r="P556" s="92"/>
      <c r="Q556" s="92"/>
      <c r="R556" s="91"/>
      <c r="S556" s="91"/>
      <c r="T556" s="91"/>
      <c r="U556" s="91"/>
      <c r="V556" s="88">
        <f t="shared" ref="V556:V567" si="258">L556-F556</f>
        <v>0</v>
      </c>
      <c r="W556" s="88" t="e">
        <f t="shared" ref="W556:W567" si="259">+L556/F556*100</f>
        <v>#DIV/0!</v>
      </c>
      <c r="X556" s="88">
        <f t="shared" ref="X556:X567" si="260">N556-H556</f>
        <v>0</v>
      </c>
      <c r="Y556" s="88" t="e">
        <f t="shared" ref="Y556:Y567" si="261">+N556/H556*100</f>
        <v>#DIV/0!</v>
      </c>
      <c r="Z556" s="88">
        <f t="shared" ref="Z556:Z567" si="262">R556-N556</f>
        <v>0</v>
      </c>
      <c r="AA556" s="88" t="e">
        <f t="shared" ref="AA556:AA567" si="263">+R556/N556*100</f>
        <v>#DIV/0!</v>
      </c>
      <c r="AB556" s="88">
        <f t="shared" si="255"/>
        <v>0</v>
      </c>
      <c r="AC556" s="88" t="e">
        <f t="shared" si="256"/>
        <v>#DIV/0!</v>
      </c>
      <c r="AD556" s="168"/>
    </row>
    <row r="557" spans="1:30" ht="13.5" hidden="1" customHeight="1" outlineLevel="1">
      <c r="A557" s="76"/>
      <c r="B557" s="110" t="s">
        <v>122</v>
      </c>
      <c r="C557" s="96">
        <v>22311200</v>
      </c>
      <c r="D557" s="181"/>
      <c r="E557" s="181"/>
      <c r="F557" s="181"/>
      <c r="G557" s="91"/>
      <c r="H557" s="91"/>
      <c r="I557" s="91"/>
      <c r="J557" s="92"/>
      <c r="K557" s="92"/>
      <c r="L557" s="91"/>
      <c r="M557" s="91"/>
      <c r="N557" s="92"/>
      <c r="O557" s="92"/>
      <c r="P557" s="92"/>
      <c r="Q557" s="92"/>
      <c r="R557" s="91"/>
      <c r="S557" s="91"/>
      <c r="T557" s="91"/>
      <c r="U557" s="91"/>
      <c r="V557" s="88">
        <f t="shared" si="258"/>
        <v>0</v>
      </c>
      <c r="W557" s="88" t="e">
        <f t="shared" si="259"/>
        <v>#DIV/0!</v>
      </c>
      <c r="X557" s="88">
        <f t="shared" si="260"/>
        <v>0</v>
      </c>
      <c r="Y557" s="88" t="e">
        <f t="shared" si="261"/>
        <v>#DIV/0!</v>
      </c>
      <c r="Z557" s="88">
        <f t="shared" si="262"/>
        <v>0</v>
      </c>
      <c r="AA557" s="88" t="e">
        <f t="shared" si="263"/>
        <v>#DIV/0!</v>
      </c>
      <c r="AB557" s="88">
        <f t="shared" si="255"/>
        <v>0</v>
      </c>
      <c r="AC557" s="88" t="e">
        <f t="shared" si="256"/>
        <v>#DIV/0!</v>
      </c>
      <c r="AD557" s="168"/>
    </row>
    <row r="558" spans="1:30" ht="13.5" hidden="1" customHeight="1" outlineLevel="1">
      <c r="A558" s="76"/>
      <c r="B558" s="110" t="s">
        <v>123</v>
      </c>
      <c r="C558" s="96">
        <v>22311300</v>
      </c>
      <c r="D558" s="181"/>
      <c r="E558" s="181"/>
      <c r="F558" s="181"/>
      <c r="G558" s="91"/>
      <c r="H558" s="91"/>
      <c r="I558" s="91"/>
      <c r="J558" s="92"/>
      <c r="K558" s="92"/>
      <c r="L558" s="91"/>
      <c r="M558" s="91"/>
      <c r="N558" s="92"/>
      <c r="O558" s="92"/>
      <c r="P558" s="92"/>
      <c r="Q558" s="92"/>
      <c r="R558" s="91"/>
      <c r="S558" s="91"/>
      <c r="T558" s="91"/>
      <c r="U558" s="91"/>
      <c r="V558" s="88">
        <f t="shared" si="258"/>
        <v>0</v>
      </c>
      <c r="W558" s="88" t="e">
        <f t="shared" si="259"/>
        <v>#DIV/0!</v>
      </c>
      <c r="X558" s="88">
        <f t="shared" si="260"/>
        <v>0</v>
      </c>
      <c r="Y558" s="88" t="e">
        <f t="shared" si="261"/>
        <v>#DIV/0!</v>
      </c>
      <c r="Z558" s="88">
        <f t="shared" si="262"/>
        <v>0</v>
      </c>
      <c r="AA558" s="88" t="e">
        <f t="shared" si="263"/>
        <v>#DIV/0!</v>
      </c>
      <c r="AB558" s="88">
        <f t="shared" si="255"/>
        <v>0</v>
      </c>
      <c r="AC558" s="88" t="e">
        <f t="shared" si="256"/>
        <v>#DIV/0!</v>
      </c>
      <c r="AD558" s="168"/>
    </row>
    <row r="559" spans="1:30" ht="13.5" hidden="1" customHeight="1" outlineLevel="1">
      <c r="A559" s="76"/>
      <c r="B559" s="110" t="s">
        <v>124</v>
      </c>
      <c r="C559" s="96">
        <v>22311400</v>
      </c>
      <c r="D559" s="181"/>
      <c r="E559" s="181"/>
      <c r="F559" s="181"/>
      <c r="G559" s="91"/>
      <c r="H559" s="91"/>
      <c r="I559" s="91"/>
      <c r="J559" s="92"/>
      <c r="K559" s="92"/>
      <c r="L559" s="91"/>
      <c r="M559" s="91"/>
      <c r="N559" s="92"/>
      <c r="O559" s="92"/>
      <c r="P559" s="92"/>
      <c r="Q559" s="92"/>
      <c r="R559" s="91"/>
      <c r="S559" s="91"/>
      <c r="T559" s="91"/>
      <c r="U559" s="91"/>
      <c r="V559" s="88">
        <f t="shared" si="258"/>
        <v>0</v>
      </c>
      <c r="W559" s="88" t="e">
        <f t="shared" si="259"/>
        <v>#DIV/0!</v>
      </c>
      <c r="X559" s="88">
        <f t="shared" si="260"/>
        <v>0</v>
      </c>
      <c r="Y559" s="88" t="e">
        <f t="shared" si="261"/>
        <v>#DIV/0!</v>
      </c>
      <c r="Z559" s="88">
        <f t="shared" si="262"/>
        <v>0</v>
      </c>
      <c r="AA559" s="88" t="e">
        <f t="shared" si="263"/>
        <v>#DIV/0!</v>
      </c>
      <c r="AB559" s="88">
        <f t="shared" si="255"/>
        <v>0</v>
      </c>
      <c r="AC559" s="88" t="e">
        <f t="shared" si="256"/>
        <v>#DIV/0!</v>
      </c>
      <c r="AD559" s="168"/>
    </row>
    <row r="560" spans="1:30" ht="13.5" hidden="1" customHeight="1" outlineLevel="1">
      <c r="A560" s="76"/>
      <c r="B560" s="110" t="s">
        <v>125</v>
      </c>
      <c r="C560" s="96">
        <v>2235</v>
      </c>
      <c r="D560" s="91"/>
      <c r="E560" s="91"/>
      <c r="F560" s="91"/>
      <c r="G560" s="91"/>
      <c r="H560" s="91"/>
      <c r="I560" s="91"/>
      <c r="J560" s="92"/>
      <c r="K560" s="92"/>
      <c r="L560" s="91"/>
      <c r="M560" s="91"/>
      <c r="N560" s="92"/>
      <c r="O560" s="92"/>
      <c r="P560" s="92"/>
      <c r="Q560" s="92"/>
      <c r="R560" s="91"/>
      <c r="S560" s="91"/>
      <c r="T560" s="91"/>
      <c r="U560" s="91"/>
      <c r="V560" s="88">
        <f t="shared" si="258"/>
        <v>0</v>
      </c>
      <c r="W560" s="88" t="e">
        <f t="shared" si="259"/>
        <v>#DIV/0!</v>
      </c>
      <c r="X560" s="88">
        <f t="shared" si="260"/>
        <v>0</v>
      </c>
      <c r="Y560" s="88" t="e">
        <f t="shared" si="261"/>
        <v>#DIV/0!</v>
      </c>
      <c r="Z560" s="88">
        <f t="shared" si="262"/>
        <v>0</v>
      </c>
      <c r="AA560" s="88" t="e">
        <f t="shared" si="263"/>
        <v>#DIV/0!</v>
      </c>
      <c r="AB560" s="88">
        <f t="shared" si="255"/>
        <v>0</v>
      </c>
      <c r="AC560" s="88" t="e">
        <f t="shared" si="256"/>
        <v>#DIV/0!</v>
      </c>
      <c r="AD560" s="168"/>
    </row>
    <row r="561" spans="1:30" ht="13.5" hidden="1" customHeight="1" outlineLevel="1">
      <c r="A561" s="76"/>
      <c r="B561" s="97" t="s">
        <v>126</v>
      </c>
      <c r="C561" s="119">
        <v>2511</v>
      </c>
      <c r="D561" s="91"/>
      <c r="E561" s="91"/>
      <c r="F561" s="91"/>
      <c r="G561" s="91"/>
      <c r="H561" s="91"/>
      <c r="I561" s="91"/>
      <c r="J561" s="92"/>
      <c r="K561" s="92"/>
      <c r="L561" s="91"/>
      <c r="M561" s="91"/>
      <c r="N561" s="92"/>
      <c r="O561" s="92"/>
      <c r="P561" s="92"/>
      <c r="Q561" s="92"/>
      <c r="R561" s="91"/>
      <c r="S561" s="91"/>
      <c r="T561" s="91"/>
      <c r="U561" s="91"/>
      <c r="V561" s="88">
        <f t="shared" si="258"/>
        <v>0</v>
      </c>
      <c r="W561" s="88" t="e">
        <f t="shared" si="259"/>
        <v>#DIV/0!</v>
      </c>
      <c r="X561" s="88">
        <f t="shared" si="260"/>
        <v>0</v>
      </c>
      <c r="Y561" s="88" t="e">
        <f t="shared" si="261"/>
        <v>#DIV/0!</v>
      </c>
      <c r="Z561" s="88">
        <f t="shared" si="262"/>
        <v>0</v>
      </c>
      <c r="AA561" s="88" t="e">
        <f t="shared" si="263"/>
        <v>#DIV/0!</v>
      </c>
      <c r="AB561" s="88">
        <f t="shared" si="255"/>
        <v>0</v>
      </c>
      <c r="AC561" s="88" t="e">
        <f t="shared" si="256"/>
        <v>#DIV/0!</v>
      </c>
      <c r="AD561" s="168"/>
    </row>
    <row r="562" spans="1:30" ht="13.5" hidden="1" customHeight="1" outlineLevel="1">
      <c r="A562" s="76"/>
      <c r="B562" s="97" t="s">
        <v>127</v>
      </c>
      <c r="C562" s="119">
        <v>2512</v>
      </c>
      <c r="D562" s="91"/>
      <c r="E562" s="91"/>
      <c r="F562" s="91"/>
      <c r="G562" s="91"/>
      <c r="H562" s="91"/>
      <c r="I562" s="91"/>
      <c r="J562" s="92"/>
      <c r="K562" s="92"/>
      <c r="L562" s="91"/>
      <c r="M562" s="91"/>
      <c r="N562" s="92"/>
      <c r="O562" s="92"/>
      <c r="P562" s="92"/>
      <c r="Q562" s="92"/>
      <c r="R562" s="91"/>
      <c r="S562" s="91"/>
      <c r="T562" s="91"/>
      <c r="U562" s="91"/>
      <c r="V562" s="88">
        <f t="shared" si="258"/>
        <v>0</v>
      </c>
      <c r="W562" s="88" t="e">
        <f t="shared" si="259"/>
        <v>#DIV/0!</v>
      </c>
      <c r="X562" s="88">
        <f t="shared" si="260"/>
        <v>0</v>
      </c>
      <c r="Y562" s="88" t="e">
        <f t="shared" si="261"/>
        <v>#DIV/0!</v>
      </c>
      <c r="Z562" s="88">
        <f t="shared" si="262"/>
        <v>0</v>
      </c>
      <c r="AA562" s="88" t="e">
        <f t="shared" si="263"/>
        <v>#DIV/0!</v>
      </c>
      <c r="AB562" s="88">
        <f t="shared" si="255"/>
        <v>0</v>
      </c>
      <c r="AC562" s="88" t="e">
        <f t="shared" si="256"/>
        <v>#DIV/0!</v>
      </c>
      <c r="AD562" s="168"/>
    </row>
    <row r="563" spans="1:30" ht="13.5" hidden="1" customHeight="1" outlineLevel="1">
      <c r="A563" s="76"/>
      <c r="B563" s="97" t="s">
        <v>154</v>
      </c>
      <c r="C563" s="119">
        <v>2521</v>
      </c>
      <c r="D563" s="91"/>
      <c r="E563" s="91"/>
      <c r="F563" s="91"/>
      <c r="G563" s="91"/>
      <c r="H563" s="91"/>
      <c r="I563" s="91"/>
      <c r="J563" s="92"/>
      <c r="K563" s="92"/>
      <c r="L563" s="91"/>
      <c r="M563" s="91"/>
      <c r="N563" s="92"/>
      <c r="O563" s="92"/>
      <c r="P563" s="92"/>
      <c r="Q563" s="92"/>
      <c r="R563" s="91"/>
      <c r="S563" s="91"/>
      <c r="T563" s="91"/>
      <c r="U563" s="91"/>
      <c r="V563" s="88">
        <f t="shared" si="258"/>
        <v>0</v>
      </c>
      <c r="W563" s="88" t="e">
        <f t="shared" si="259"/>
        <v>#DIV/0!</v>
      </c>
      <c r="X563" s="88">
        <f t="shared" si="260"/>
        <v>0</v>
      </c>
      <c r="Y563" s="88" t="e">
        <f t="shared" si="261"/>
        <v>#DIV/0!</v>
      </c>
      <c r="Z563" s="88">
        <f t="shared" si="262"/>
        <v>0</v>
      </c>
      <c r="AA563" s="88" t="e">
        <f t="shared" si="263"/>
        <v>#DIV/0!</v>
      </c>
      <c r="AB563" s="88">
        <f t="shared" si="255"/>
        <v>0</v>
      </c>
      <c r="AC563" s="88" t="e">
        <f t="shared" si="256"/>
        <v>#DIV/0!</v>
      </c>
      <c r="AD563" s="168"/>
    </row>
    <row r="564" spans="1:30" ht="13.5" hidden="1" customHeight="1" outlineLevel="1">
      <c r="A564" s="76"/>
      <c r="B564" s="122" t="s">
        <v>129</v>
      </c>
      <c r="C564" s="96">
        <v>2721</v>
      </c>
      <c r="D564" s="91"/>
      <c r="E564" s="91"/>
      <c r="F564" s="91"/>
      <c r="G564" s="91"/>
      <c r="H564" s="91"/>
      <c r="I564" s="91"/>
      <c r="J564" s="92"/>
      <c r="K564" s="92"/>
      <c r="L564" s="91"/>
      <c r="M564" s="91"/>
      <c r="N564" s="92"/>
      <c r="O564" s="92"/>
      <c r="P564" s="92"/>
      <c r="Q564" s="92"/>
      <c r="R564" s="91"/>
      <c r="S564" s="91"/>
      <c r="T564" s="91"/>
      <c r="U564" s="91"/>
      <c r="V564" s="88">
        <f t="shared" si="258"/>
        <v>0</v>
      </c>
      <c r="W564" s="88" t="e">
        <f t="shared" si="259"/>
        <v>#DIV/0!</v>
      </c>
      <c r="X564" s="88">
        <f t="shared" si="260"/>
        <v>0</v>
      </c>
      <c r="Y564" s="88" t="e">
        <f t="shared" si="261"/>
        <v>#DIV/0!</v>
      </c>
      <c r="Z564" s="88">
        <f t="shared" si="262"/>
        <v>0</v>
      </c>
      <c r="AA564" s="88" t="e">
        <f t="shared" si="263"/>
        <v>#DIV/0!</v>
      </c>
      <c r="AB564" s="88">
        <f t="shared" si="255"/>
        <v>0</v>
      </c>
      <c r="AC564" s="88" t="e">
        <f t="shared" si="256"/>
        <v>#DIV/0!</v>
      </c>
      <c r="AD564" s="168"/>
    </row>
    <row r="565" spans="1:30" hidden="1" outlineLevel="1">
      <c r="A565" s="76"/>
      <c r="B565" s="128" t="s">
        <v>134</v>
      </c>
      <c r="C565" s="90"/>
      <c r="D565" s="130">
        <f>SUM(D566:D570)</f>
        <v>47704.2</v>
      </c>
      <c r="E565" s="130">
        <f>SUM(E566:E570)</f>
        <v>0</v>
      </c>
      <c r="F565" s="130">
        <f t="shared" ref="F565:M565" si="264">SUM(F566:F570)</f>
        <v>145434.1</v>
      </c>
      <c r="G565" s="130">
        <f t="shared" si="264"/>
        <v>0</v>
      </c>
      <c r="H565" s="130">
        <f t="shared" si="264"/>
        <v>43855.6</v>
      </c>
      <c r="I565" s="130">
        <f t="shared" si="264"/>
        <v>0</v>
      </c>
      <c r="J565" s="129">
        <f t="shared" si="264"/>
        <v>52963.8</v>
      </c>
      <c r="K565" s="129">
        <f t="shared" si="264"/>
        <v>0</v>
      </c>
      <c r="L565" s="130">
        <f>SUM(L566:L570)</f>
        <v>44370</v>
      </c>
      <c r="M565" s="130">
        <f t="shared" si="264"/>
        <v>0</v>
      </c>
      <c r="N565" s="129">
        <f t="shared" ref="N565:U565" si="265">SUM(N566:N570)</f>
        <v>79659.8</v>
      </c>
      <c r="O565" s="129">
        <f t="shared" si="265"/>
        <v>0</v>
      </c>
      <c r="P565" s="129">
        <f>SUM(P566:P570)</f>
        <v>0</v>
      </c>
      <c r="Q565" s="129">
        <f>SUM(Q566:Q570)</f>
        <v>0</v>
      </c>
      <c r="R565" s="130">
        <f t="shared" si="265"/>
        <v>42464.4</v>
      </c>
      <c r="S565" s="130">
        <f t="shared" si="265"/>
        <v>0</v>
      </c>
      <c r="T565" s="130">
        <f t="shared" si="265"/>
        <v>45437.9</v>
      </c>
      <c r="U565" s="130">
        <f t="shared" si="265"/>
        <v>0</v>
      </c>
      <c r="V565" s="88">
        <f t="shared" si="258"/>
        <v>-101064.1</v>
      </c>
      <c r="W565" s="88">
        <f t="shared" si="259"/>
        <v>30.508663373995503</v>
      </c>
      <c r="X565" s="88">
        <f t="shared" si="260"/>
        <v>35804.200000000004</v>
      </c>
      <c r="Y565" s="88">
        <f t="shared" si="261"/>
        <v>181.64111310756209</v>
      </c>
      <c r="Z565" s="88">
        <f t="shared" si="262"/>
        <v>-37195.4</v>
      </c>
      <c r="AA565" s="88">
        <f t="shared" si="263"/>
        <v>53.307188820459004</v>
      </c>
      <c r="AB565" s="88">
        <f t="shared" si="255"/>
        <v>2973.5</v>
      </c>
      <c r="AC565" s="88">
        <f t="shared" si="256"/>
        <v>107.00233607445296</v>
      </c>
      <c r="AD565" s="168"/>
    </row>
    <row r="566" spans="1:30" hidden="1" outlineLevel="1">
      <c r="A566" s="76"/>
      <c r="B566" s="89" t="s">
        <v>135</v>
      </c>
      <c r="C566" s="90">
        <v>3111</v>
      </c>
      <c r="D566" s="91">
        <v>47704.2</v>
      </c>
      <c r="E566" s="91"/>
      <c r="F566" s="157">
        <v>145434.1</v>
      </c>
      <c r="G566" s="157"/>
      <c r="H566" s="91">
        <v>43855.6</v>
      </c>
      <c r="I566" s="91"/>
      <c r="J566" s="92">
        <v>52963.8</v>
      </c>
      <c r="K566" s="92"/>
      <c r="L566" s="91">
        <f>43855.6+514.4</f>
        <v>44370</v>
      </c>
      <c r="M566" s="91"/>
      <c r="N566" s="92">
        <v>79659.8</v>
      </c>
      <c r="O566" s="92"/>
      <c r="P566" s="92"/>
      <c r="Q566" s="92"/>
      <c r="R566" s="91">
        <f>32464.4+10000</f>
        <v>42464.4</v>
      </c>
      <c r="S566" s="91"/>
      <c r="T566" s="91">
        <f>10000+35437.9</f>
        <v>45437.9</v>
      </c>
      <c r="U566" s="91"/>
      <c r="V566" s="88">
        <f t="shared" si="258"/>
        <v>-101064.1</v>
      </c>
      <c r="W566" s="88">
        <f t="shared" si="259"/>
        <v>30.508663373995503</v>
      </c>
      <c r="X566" s="88">
        <f t="shared" si="260"/>
        <v>35804.200000000004</v>
      </c>
      <c r="Y566" s="88">
        <f t="shared" si="261"/>
        <v>181.64111310756209</v>
      </c>
      <c r="Z566" s="88">
        <f t="shared" si="262"/>
        <v>-37195.4</v>
      </c>
      <c r="AA566" s="88">
        <f t="shared" si="263"/>
        <v>53.307188820459004</v>
      </c>
      <c r="AB566" s="88">
        <f t="shared" si="255"/>
        <v>2973.5</v>
      </c>
      <c r="AC566" s="88">
        <f t="shared" si="256"/>
        <v>107.00233607445296</v>
      </c>
      <c r="AD566" s="168"/>
    </row>
    <row r="567" spans="1:30" hidden="1" outlineLevel="1">
      <c r="A567" s="76"/>
      <c r="B567" s="89" t="s">
        <v>136</v>
      </c>
      <c r="C567" s="90">
        <v>3112</v>
      </c>
      <c r="D567" s="91"/>
      <c r="E567" s="91"/>
      <c r="F567" s="157"/>
      <c r="G567" s="91"/>
      <c r="H567" s="91"/>
      <c r="I567" s="91"/>
      <c r="J567" s="92"/>
      <c r="K567" s="92"/>
      <c r="L567" s="91"/>
      <c r="M567" s="91"/>
      <c r="N567" s="92"/>
      <c r="O567" s="92"/>
      <c r="P567" s="92"/>
      <c r="Q567" s="92"/>
      <c r="R567" s="91"/>
      <c r="S567" s="91"/>
      <c r="T567" s="91"/>
      <c r="U567" s="91"/>
      <c r="V567" s="88">
        <f t="shared" si="258"/>
        <v>0</v>
      </c>
      <c r="W567" s="88" t="e">
        <f t="shared" si="259"/>
        <v>#DIV/0!</v>
      </c>
      <c r="X567" s="88">
        <f t="shared" si="260"/>
        <v>0</v>
      </c>
      <c r="Y567" s="88" t="e">
        <f t="shared" si="261"/>
        <v>#DIV/0!</v>
      </c>
      <c r="Z567" s="88">
        <f t="shared" si="262"/>
        <v>0</v>
      </c>
      <c r="AA567" s="88" t="e">
        <f t="shared" si="263"/>
        <v>#DIV/0!</v>
      </c>
      <c r="AB567" s="88">
        <f t="shared" si="255"/>
        <v>0</v>
      </c>
      <c r="AC567" s="88" t="e">
        <f t="shared" si="256"/>
        <v>#DIV/0!</v>
      </c>
      <c r="AD567" s="168"/>
    </row>
    <row r="568" spans="1:30" hidden="1" outlineLevel="1">
      <c r="A568" s="76"/>
      <c r="B568" s="89" t="s">
        <v>137</v>
      </c>
      <c r="C568" s="90">
        <v>3113</v>
      </c>
      <c r="D568" s="91"/>
      <c r="E568" s="91"/>
      <c r="F568" s="91"/>
      <c r="G568" s="91"/>
      <c r="H568" s="91"/>
      <c r="I568" s="91"/>
      <c r="J568" s="92"/>
      <c r="K568" s="92"/>
      <c r="L568" s="91"/>
      <c r="M568" s="91"/>
      <c r="N568" s="92"/>
      <c r="O568" s="92"/>
      <c r="P568" s="92"/>
      <c r="Q568" s="92"/>
      <c r="R568" s="91"/>
      <c r="S568" s="91"/>
      <c r="T568" s="91"/>
      <c r="U568" s="91"/>
      <c r="V568" s="88"/>
      <c r="W568" s="88"/>
      <c r="X568" s="88"/>
      <c r="Y568" s="88"/>
      <c r="Z568" s="88"/>
      <c r="AA568" s="88"/>
      <c r="AB568" s="88"/>
      <c r="AC568" s="88"/>
      <c r="AD568" s="168"/>
    </row>
    <row r="569" spans="1:30" ht="25.5" hidden="1" outlineLevel="1">
      <c r="A569" s="76"/>
      <c r="B569" s="131" t="s">
        <v>138</v>
      </c>
      <c r="C569" s="132">
        <v>3122</v>
      </c>
      <c r="D569" s="91"/>
      <c r="E569" s="91"/>
      <c r="F569" s="91"/>
      <c r="G569" s="91"/>
      <c r="H569" s="91"/>
      <c r="I569" s="91"/>
      <c r="J569" s="92"/>
      <c r="K569" s="92"/>
      <c r="L569" s="91"/>
      <c r="M569" s="91"/>
      <c r="N569" s="92"/>
      <c r="O569" s="92"/>
      <c r="P569" s="92"/>
      <c r="Q569" s="92"/>
      <c r="R569" s="91"/>
      <c r="S569" s="91"/>
      <c r="T569" s="91"/>
      <c r="U569" s="91"/>
      <c r="V569" s="88"/>
      <c r="W569" s="88"/>
      <c r="X569" s="88"/>
      <c r="Y569" s="88"/>
      <c r="Z569" s="88"/>
      <c r="AA569" s="88"/>
      <c r="AB569" s="88"/>
      <c r="AC569" s="88"/>
      <c r="AD569" s="168"/>
    </row>
    <row r="570" spans="1:30" ht="25.5" hidden="1" outlineLevel="1">
      <c r="A570" s="76"/>
      <c r="B570" s="131" t="s">
        <v>140</v>
      </c>
      <c r="C570" s="132">
        <v>3314</v>
      </c>
      <c r="D570" s="91"/>
      <c r="E570" s="91"/>
      <c r="F570" s="91"/>
      <c r="G570" s="91"/>
      <c r="H570" s="91"/>
      <c r="I570" s="91"/>
      <c r="J570" s="92"/>
      <c r="K570" s="92"/>
      <c r="L570" s="91"/>
      <c r="M570" s="91"/>
      <c r="N570" s="92"/>
      <c r="O570" s="92"/>
      <c r="P570" s="92"/>
      <c r="Q570" s="92"/>
      <c r="R570" s="91"/>
      <c r="S570" s="91"/>
      <c r="T570" s="91"/>
      <c r="U570" s="91"/>
      <c r="V570" s="88">
        <f>L570-F570</f>
        <v>0</v>
      </c>
      <c r="W570" s="88" t="e">
        <f>+L570/F570*100</f>
        <v>#DIV/0!</v>
      </c>
      <c r="X570" s="88">
        <f>N570-H570</f>
        <v>0</v>
      </c>
      <c r="Y570" s="88" t="e">
        <f>+N570/H570*100</f>
        <v>#DIV/0!</v>
      </c>
      <c r="Z570" s="88">
        <f>R570-N570</f>
        <v>0</v>
      </c>
      <c r="AA570" s="88" t="e">
        <f>+R570/N570*100</f>
        <v>#DIV/0!</v>
      </c>
      <c r="AB570" s="88">
        <f t="shared" si="255"/>
        <v>0</v>
      </c>
      <c r="AC570" s="88" t="e">
        <f t="shared" si="256"/>
        <v>#DIV/0!</v>
      </c>
      <c r="AD570" s="168"/>
    </row>
    <row r="571" spans="1:30" hidden="1" outlineLevel="1">
      <c r="A571" s="76"/>
      <c r="B571" s="178"/>
      <c r="C571" s="179"/>
      <c r="D571" s="91"/>
      <c r="E571" s="91"/>
      <c r="F571" s="91"/>
      <c r="G571" s="91"/>
      <c r="H571" s="91"/>
      <c r="I571" s="91"/>
      <c r="J571" s="92"/>
      <c r="K571" s="92"/>
      <c r="L571" s="91"/>
      <c r="M571" s="91"/>
      <c r="N571" s="92"/>
      <c r="O571" s="92"/>
      <c r="P571" s="92"/>
      <c r="Q571" s="92"/>
      <c r="R571" s="91"/>
      <c r="S571" s="91"/>
      <c r="T571" s="91"/>
      <c r="U571" s="91"/>
      <c r="V571" s="88">
        <f>L571-F571</f>
        <v>0</v>
      </c>
      <c r="W571" s="88" t="e">
        <f>+L571/F571*100</f>
        <v>#DIV/0!</v>
      </c>
      <c r="X571" s="88">
        <f>N571-H571</f>
        <v>0</v>
      </c>
      <c r="Y571" s="88" t="e">
        <f>+N571/H571*100</f>
        <v>#DIV/0!</v>
      </c>
      <c r="Z571" s="88">
        <f>R571-N571</f>
        <v>0</v>
      </c>
      <c r="AA571" s="88" t="e">
        <f>+R571/N571*100</f>
        <v>#DIV/0!</v>
      </c>
      <c r="AB571" s="88">
        <f>T571-R571</f>
        <v>0</v>
      </c>
      <c r="AC571" s="88" t="e">
        <f>+T571/R571*100</f>
        <v>#DIV/0!</v>
      </c>
      <c r="AD571" s="168"/>
    </row>
    <row r="572" spans="1:30" ht="25.5" hidden="1" outlineLevel="1">
      <c r="A572" s="76">
        <v>13</v>
      </c>
      <c r="B572" s="138" t="s">
        <v>171</v>
      </c>
      <c r="C572" s="180" t="s">
        <v>172</v>
      </c>
      <c r="D572" s="140"/>
      <c r="E572" s="140"/>
      <c r="F572" s="140"/>
      <c r="G572" s="140"/>
      <c r="H572" s="140"/>
      <c r="I572" s="140"/>
      <c r="J572" s="141"/>
      <c r="K572" s="141"/>
      <c r="L572" s="140"/>
      <c r="M572" s="140"/>
      <c r="N572" s="141"/>
      <c r="O572" s="141"/>
      <c r="P572" s="141"/>
      <c r="Q572" s="141"/>
      <c r="R572" s="140"/>
      <c r="S572" s="140"/>
      <c r="T572" s="140"/>
      <c r="U572" s="140"/>
      <c r="V572" s="140"/>
      <c r="W572" s="140"/>
      <c r="X572" s="140"/>
      <c r="Y572" s="140"/>
      <c r="Z572" s="140"/>
      <c r="AA572" s="140"/>
      <c r="AB572" s="140"/>
      <c r="AC572" s="140"/>
      <c r="AD572" s="168"/>
    </row>
    <row r="573" spans="1:30" hidden="1" outlineLevel="1">
      <c r="A573" s="76"/>
      <c r="B573" s="142" t="s">
        <v>142</v>
      </c>
      <c r="C573" s="143"/>
      <c r="D573" s="85">
        <f>SUM(D574:D580,D585:D602)</f>
        <v>10000</v>
      </c>
      <c r="E573" s="86">
        <f>SUM(E574:E580,E585:E602)</f>
        <v>0</v>
      </c>
      <c r="F573" s="86">
        <f t="shared" ref="F573:U573" si="266">SUM(F574:F580,F585:F602)</f>
        <v>0</v>
      </c>
      <c r="G573" s="86">
        <f t="shared" si="266"/>
        <v>0</v>
      </c>
      <c r="H573" s="86">
        <f t="shared" si="266"/>
        <v>13923</v>
      </c>
      <c r="I573" s="86">
        <f t="shared" si="266"/>
        <v>0</v>
      </c>
      <c r="J573" s="85">
        <f t="shared" si="266"/>
        <v>0</v>
      </c>
      <c r="K573" s="85">
        <f t="shared" si="266"/>
        <v>0</v>
      </c>
      <c r="L573" s="86">
        <f>SUM(L574:L580,L585:L602)</f>
        <v>13923</v>
      </c>
      <c r="M573" s="86">
        <f t="shared" si="266"/>
        <v>0</v>
      </c>
      <c r="N573" s="85">
        <f t="shared" si="266"/>
        <v>40720</v>
      </c>
      <c r="O573" s="85">
        <f t="shared" si="266"/>
        <v>0</v>
      </c>
      <c r="P573" s="85">
        <f>SUM(P574:P580,P585:P602)</f>
        <v>0</v>
      </c>
      <c r="Q573" s="85">
        <f>SUM(Q574:Q580,Q585:Q602)</f>
        <v>0</v>
      </c>
      <c r="R573" s="86">
        <f t="shared" si="266"/>
        <v>40720</v>
      </c>
      <c r="S573" s="86">
        <f t="shared" si="266"/>
        <v>0</v>
      </c>
      <c r="T573" s="86">
        <f t="shared" si="266"/>
        <v>40720</v>
      </c>
      <c r="U573" s="86">
        <f t="shared" si="266"/>
        <v>0</v>
      </c>
      <c r="V573" s="87">
        <f t="shared" ref="V573:V588" si="267">L573-F573</f>
        <v>13923</v>
      </c>
      <c r="W573" s="87" t="e">
        <f t="shared" ref="W573:W588" si="268">+L573/F573*100</f>
        <v>#DIV/0!</v>
      </c>
      <c r="X573" s="87">
        <f t="shared" ref="X573:X588" si="269">N573-H573</f>
        <v>26797</v>
      </c>
      <c r="Y573" s="87">
        <f t="shared" ref="Y573:Y588" si="270">+N573/H573*100</f>
        <v>292.4657042304101</v>
      </c>
      <c r="Z573" s="87">
        <f t="shared" ref="Z573:Z588" si="271">R573-N573</f>
        <v>0</v>
      </c>
      <c r="AA573" s="87">
        <f t="shared" ref="AA573:AA588" si="272">+R573/N573*100</f>
        <v>100</v>
      </c>
      <c r="AB573" s="87">
        <f>T573-R573</f>
        <v>0</v>
      </c>
      <c r="AC573" s="87">
        <f>+T573/R573*100</f>
        <v>100</v>
      </c>
      <c r="AD573" s="168"/>
    </row>
    <row r="574" spans="1:30" ht="12.75" hidden="1" customHeight="1" outlineLevel="1">
      <c r="A574" s="76"/>
      <c r="B574" s="89" t="s">
        <v>102</v>
      </c>
      <c r="C574" s="90">
        <v>2111</v>
      </c>
      <c r="D574" s="91"/>
      <c r="E574" s="91"/>
      <c r="F574" s="91"/>
      <c r="G574" s="91"/>
      <c r="H574" s="91"/>
      <c r="I574" s="91"/>
      <c r="J574" s="92"/>
      <c r="K574" s="92"/>
      <c r="L574" s="91"/>
      <c r="M574" s="91"/>
      <c r="N574" s="92"/>
      <c r="O574" s="92"/>
      <c r="P574" s="92"/>
      <c r="Q574" s="92"/>
      <c r="R574" s="91"/>
      <c r="S574" s="91"/>
      <c r="T574" s="91"/>
      <c r="U574" s="91"/>
      <c r="V574" s="88">
        <f t="shared" si="267"/>
        <v>0</v>
      </c>
      <c r="W574" s="88" t="e">
        <f t="shared" si="268"/>
        <v>#DIV/0!</v>
      </c>
      <c r="X574" s="88">
        <f t="shared" si="269"/>
        <v>0</v>
      </c>
      <c r="Y574" s="88" t="e">
        <f t="shared" si="270"/>
        <v>#DIV/0!</v>
      </c>
      <c r="Z574" s="88">
        <f t="shared" si="271"/>
        <v>0</v>
      </c>
      <c r="AA574" s="88" t="e">
        <f t="shared" si="272"/>
        <v>#DIV/0!</v>
      </c>
      <c r="AB574" s="88">
        <f t="shared" ref="AB574:AB607" si="273">T574-R574</f>
        <v>0</v>
      </c>
      <c r="AC574" s="88" t="e">
        <f t="shared" ref="AC574:AC607" si="274">+T574/R574*100</f>
        <v>#DIV/0!</v>
      </c>
      <c r="AD574" s="168"/>
    </row>
    <row r="575" spans="1:30" ht="12.75" hidden="1" customHeight="1" outlineLevel="1">
      <c r="A575" s="76"/>
      <c r="B575" s="89" t="s">
        <v>143</v>
      </c>
      <c r="C575" s="90">
        <v>2121</v>
      </c>
      <c r="D575" s="91"/>
      <c r="E575" s="91"/>
      <c r="F575" s="91"/>
      <c r="G575" s="91"/>
      <c r="H575" s="91"/>
      <c r="I575" s="91"/>
      <c r="J575" s="92"/>
      <c r="K575" s="92"/>
      <c r="L575" s="91"/>
      <c r="M575" s="91"/>
      <c r="N575" s="92"/>
      <c r="O575" s="92"/>
      <c r="P575" s="92"/>
      <c r="Q575" s="92"/>
      <c r="R575" s="91"/>
      <c r="S575" s="91"/>
      <c r="T575" s="91"/>
      <c r="U575" s="91"/>
      <c r="V575" s="88">
        <f t="shared" si="267"/>
        <v>0</v>
      </c>
      <c r="W575" s="88" t="e">
        <f t="shared" si="268"/>
        <v>#DIV/0!</v>
      </c>
      <c r="X575" s="88">
        <f t="shared" si="269"/>
        <v>0</v>
      </c>
      <c r="Y575" s="88" t="e">
        <f t="shared" si="270"/>
        <v>#DIV/0!</v>
      </c>
      <c r="Z575" s="88">
        <f t="shared" si="271"/>
        <v>0</v>
      </c>
      <c r="AA575" s="88" t="e">
        <f t="shared" si="272"/>
        <v>#DIV/0!</v>
      </c>
      <c r="AB575" s="88">
        <f t="shared" si="273"/>
        <v>0</v>
      </c>
      <c r="AC575" s="88" t="e">
        <f t="shared" si="274"/>
        <v>#DIV/0!</v>
      </c>
      <c r="AD575" s="168"/>
    </row>
    <row r="576" spans="1:30" ht="12.75" hidden="1" customHeight="1" outlineLevel="1">
      <c r="A576" s="76"/>
      <c r="B576" s="147" t="s">
        <v>104</v>
      </c>
      <c r="C576" s="90">
        <v>2211</v>
      </c>
      <c r="D576" s="91"/>
      <c r="E576" s="91"/>
      <c r="F576" s="91"/>
      <c r="G576" s="91"/>
      <c r="H576" s="91"/>
      <c r="I576" s="91"/>
      <c r="J576" s="92"/>
      <c r="K576" s="92"/>
      <c r="L576" s="91"/>
      <c r="M576" s="91"/>
      <c r="N576" s="92"/>
      <c r="O576" s="92"/>
      <c r="P576" s="92"/>
      <c r="Q576" s="92"/>
      <c r="R576" s="91"/>
      <c r="S576" s="91"/>
      <c r="T576" s="91"/>
      <c r="U576" s="91"/>
      <c r="V576" s="88">
        <f t="shared" si="267"/>
        <v>0</v>
      </c>
      <c r="W576" s="88" t="e">
        <f t="shared" si="268"/>
        <v>#DIV/0!</v>
      </c>
      <c r="X576" s="88">
        <f t="shared" si="269"/>
        <v>0</v>
      </c>
      <c r="Y576" s="88" t="e">
        <f t="shared" si="270"/>
        <v>#DIV/0!</v>
      </c>
      <c r="Z576" s="88">
        <f t="shared" si="271"/>
        <v>0</v>
      </c>
      <c r="AA576" s="88" t="e">
        <f t="shared" si="272"/>
        <v>#DIV/0!</v>
      </c>
      <c r="AB576" s="88">
        <f t="shared" si="273"/>
        <v>0</v>
      </c>
      <c r="AC576" s="88" t="e">
        <f t="shared" si="274"/>
        <v>#DIV/0!</v>
      </c>
      <c r="AD576" s="168"/>
    </row>
    <row r="577" spans="1:30" ht="13.5" hidden="1" customHeight="1" outlineLevel="1">
      <c r="A577" s="76"/>
      <c r="B577" s="95" t="s">
        <v>105</v>
      </c>
      <c r="C577" s="96">
        <v>2212</v>
      </c>
      <c r="D577" s="91"/>
      <c r="E577" s="91"/>
      <c r="F577" s="91"/>
      <c r="G577" s="91"/>
      <c r="H577" s="91"/>
      <c r="I577" s="91"/>
      <c r="J577" s="92"/>
      <c r="K577" s="92"/>
      <c r="L577" s="91"/>
      <c r="M577" s="91"/>
      <c r="N577" s="92"/>
      <c r="O577" s="92"/>
      <c r="P577" s="92"/>
      <c r="Q577" s="92"/>
      <c r="R577" s="91"/>
      <c r="S577" s="91"/>
      <c r="T577" s="91"/>
      <c r="U577" s="91"/>
      <c r="V577" s="88">
        <f t="shared" si="267"/>
        <v>0</v>
      </c>
      <c r="W577" s="88" t="e">
        <f t="shared" si="268"/>
        <v>#DIV/0!</v>
      </c>
      <c r="X577" s="88">
        <f t="shared" si="269"/>
        <v>0</v>
      </c>
      <c r="Y577" s="88" t="e">
        <f t="shared" si="270"/>
        <v>#DIV/0!</v>
      </c>
      <c r="Z577" s="88">
        <f t="shared" si="271"/>
        <v>0</v>
      </c>
      <c r="AA577" s="88" t="e">
        <f t="shared" si="272"/>
        <v>#DIV/0!</v>
      </c>
      <c r="AB577" s="88">
        <f t="shared" si="273"/>
        <v>0</v>
      </c>
      <c r="AC577" s="88" t="e">
        <f t="shared" si="274"/>
        <v>#DIV/0!</v>
      </c>
      <c r="AD577" s="168"/>
    </row>
    <row r="578" spans="1:30" ht="13.5" hidden="1" customHeight="1" outlineLevel="1">
      <c r="A578" s="76"/>
      <c r="B578" s="97" t="s">
        <v>106</v>
      </c>
      <c r="C578" s="96">
        <v>2213</v>
      </c>
      <c r="D578" s="91"/>
      <c r="E578" s="91"/>
      <c r="F578" s="91"/>
      <c r="G578" s="91"/>
      <c r="H578" s="91"/>
      <c r="I578" s="91"/>
      <c r="J578" s="92"/>
      <c r="K578" s="92"/>
      <c r="L578" s="91"/>
      <c r="M578" s="91"/>
      <c r="N578" s="92"/>
      <c r="O578" s="92"/>
      <c r="P578" s="92"/>
      <c r="Q578" s="92"/>
      <c r="R578" s="91"/>
      <c r="S578" s="91"/>
      <c r="T578" s="91"/>
      <c r="U578" s="91"/>
      <c r="V578" s="88">
        <f t="shared" si="267"/>
        <v>0</v>
      </c>
      <c r="W578" s="88" t="e">
        <f t="shared" si="268"/>
        <v>#DIV/0!</v>
      </c>
      <c r="X578" s="88">
        <f t="shared" si="269"/>
        <v>0</v>
      </c>
      <c r="Y578" s="88" t="e">
        <f t="shared" si="270"/>
        <v>#DIV/0!</v>
      </c>
      <c r="Z578" s="88">
        <f t="shared" si="271"/>
        <v>0</v>
      </c>
      <c r="AA578" s="88" t="e">
        <f t="shared" si="272"/>
        <v>#DIV/0!</v>
      </c>
      <c r="AB578" s="88">
        <f t="shared" si="273"/>
        <v>0</v>
      </c>
      <c r="AC578" s="88" t="e">
        <f t="shared" si="274"/>
        <v>#DIV/0!</v>
      </c>
      <c r="AD578" s="168"/>
    </row>
    <row r="579" spans="1:30" ht="13.5" hidden="1" customHeight="1" outlineLevel="1">
      <c r="A579" s="76"/>
      <c r="B579" s="97" t="s">
        <v>107</v>
      </c>
      <c r="C579" s="96">
        <v>2214</v>
      </c>
      <c r="D579" s="91"/>
      <c r="E579" s="91"/>
      <c r="F579" s="91"/>
      <c r="G579" s="91"/>
      <c r="H579" s="91"/>
      <c r="I579" s="91"/>
      <c r="J579" s="92"/>
      <c r="K579" s="92"/>
      <c r="L579" s="91"/>
      <c r="M579" s="91"/>
      <c r="N579" s="92"/>
      <c r="O579" s="92"/>
      <c r="P579" s="92"/>
      <c r="Q579" s="92"/>
      <c r="R579" s="91"/>
      <c r="S579" s="91"/>
      <c r="T579" s="91"/>
      <c r="U579" s="91"/>
      <c r="V579" s="88">
        <f t="shared" si="267"/>
        <v>0</v>
      </c>
      <c r="W579" s="88" t="e">
        <f t="shared" si="268"/>
        <v>#DIV/0!</v>
      </c>
      <c r="X579" s="88">
        <f t="shared" si="269"/>
        <v>0</v>
      </c>
      <c r="Y579" s="88" t="e">
        <f t="shared" si="270"/>
        <v>#DIV/0!</v>
      </c>
      <c r="Z579" s="88">
        <f t="shared" si="271"/>
        <v>0</v>
      </c>
      <c r="AA579" s="88" t="e">
        <f t="shared" si="272"/>
        <v>#DIV/0!</v>
      </c>
      <c r="AB579" s="88">
        <f t="shared" si="273"/>
        <v>0</v>
      </c>
      <c r="AC579" s="88" t="e">
        <f t="shared" si="274"/>
        <v>#DIV/0!</v>
      </c>
      <c r="AD579" s="168"/>
    </row>
    <row r="580" spans="1:30" ht="13.5" hidden="1" customHeight="1" outlineLevel="1">
      <c r="A580" s="76"/>
      <c r="B580" s="149" t="s">
        <v>108</v>
      </c>
      <c r="C580" s="99">
        <v>2215</v>
      </c>
      <c r="D580" s="102">
        <f>D581+D582+D583+D584</f>
        <v>0</v>
      </c>
      <c r="E580" s="102">
        <f>E581+E582+E583+E584</f>
        <v>0</v>
      </c>
      <c r="F580" s="102">
        <f t="shared" ref="F580:U580" si="275">F581+F582+F583+F584</f>
        <v>0</v>
      </c>
      <c r="G580" s="102">
        <f t="shared" si="275"/>
        <v>0</v>
      </c>
      <c r="H580" s="102">
        <f t="shared" si="275"/>
        <v>0</v>
      </c>
      <c r="I580" s="102">
        <f t="shared" si="275"/>
        <v>0</v>
      </c>
      <c r="J580" s="100">
        <f t="shared" si="275"/>
        <v>0</v>
      </c>
      <c r="K580" s="100">
        <f t="shared" si="275"/>
        <v>0</v>
      </c>
      <c r="L580" s="102">
        <f>L581+L582+L583+L584</f>
        <v>0</v>
      </c>
      <c r="M580" s="102">
        <f t="shared" si="275"/>
        <v>0</v>
      </c>
      <c r="N580" s="100">
        <f t="shared" si="275"/>
        <v>0</v>
      </c>
      <c r="O580" s="100">
        <f t="shared" si="275"/>
        <v>0</v>
      </c>
      <c r="P580" s="100">
        <f>P581+P582+P583+P584</f>
        <v>0</v>
      </c>
      <c r="Q580" s="100">
        <f>Q581+Q582+Q583+Q584</f>
        <v>0</v>
      </c>
      <c r="R580" s="102">
        <f t="shared" si="275"/>
        <v>0</v>
      </c>
      <c r="S580" s="102">
        <f t="shared" si="275"/>
        <v>0</v>
      </c>
      <c r="T580" s="102">
        <f t="shared" si="275"/>
        <v>0</v>
      </c>
      <c r="U580" s="102">
        <f t="shared" si="275"/>
        <v>0</v>
      </c>
      <c r="V580" s="88">
        <f t="shared" si="267"/>
        <v>0</v>
      </c>
      <c r="W580" s="88" t="e">
        <f t="shared" si="268"/>
        <v>#DIV/0!</v>
      </c>
      <c r="X580" s="88">
        <f t="shared" si="269"/>
        <v>0</v>
      </c>
      <c r="Y580" s="88" t="e">
        <f t="shared" si="270"/>
        <v>#DIV/0!</v>
      </c>
      <c r="Z580" s="88">
        <f t="shared" si="271"/>
        <v>0</v>
      </c>
      <c r="AA580" s="88" t="e">
        <f t="shared" si="272"/>
        <v>#DIV/0!</v>
      </c>
      <c r="AB580" s="88">
        <f t="shared" si="273"/>
        <v>0</v>
      </c>
      <c r="AC580" s="88" t="e">
        <f t="shared" si="274"/>
        <v>#DIV/0!</v>
      </c>
      <c r="AD580" s="168"/>
    </row>
    <row r="581" spans="1:30" ht="13.5" hidden="1" customHeight="1" outlineLevel="1">
      <c r="A581" s="76"/>
      <c r="B581" s="103" t="s">
        <v>144</v>
      </c>
      <c r="C581" s="96">
        <v>22151</v>
      </c>
      <c r="D581" s="91"/>
      <c r="E581" s="91"/>
      <c r="F581" s="91"/>
      <c r="G581" s="91"/>
      <c r="H581" s="91"/>
      <c r="I581" s="91"/>
      <c r="J581" s="92"/>
      <c r="K581" s="92"/>
      <c r="L581" s="91"/>
      <c r="M581" s="91"/>
      <c r="N581" s="92"/>
      <c r="O581" s="92"/>
      <c r="P581" s="92"/>
      <c r="Q581" s="92"/>
      <c r="R581" s="91"/>
      <c r="S581" s="91"/>
      <c r="T581" s="91"/>
      <c r="U581" s="91"/>
      <c r="V581" s="88">
        <f t="shared" si="267"/>
        <v>0</v>
      </c>
      <c r="W581" s="88" t="e">
        <f t="shared" si="268"/>
        <v>#DIV/0!</v>
      </c>
      <c r="X581" s="88">
        <f t="shared" si="269"/>
        <v>0</v>
      </c>
      <c r="Y581" s="88" t="e">
        <f t="shared" si="270"/>
        <v>#DIV/0!</v>
      </c>
      <c r="Z581" s="88">
        <f t="shared" si="271"/>
        <v>0</v>
      </c>
      <c r="AA581" s="88" t="e">
        <f t="shared" si="272"/>
        <v>#DIV/0!</v>
      </c>
      <c r="AB581" s="88">
        <f t="shared" si="273"/>
        <v>0</v>
      </c>
      <c r="AC581" s="88" t="e">
        <f t="shared" si="274"/>
        <v>#DIV/0!</v>
      </c>
      <c r="AD581" s="168"/>
    </row>
    <row r="582" spans="1:30" ht="13.5" hidden="1" customHeight="1" outlineLevel="1">
      <c r="A582" s="76"/>
      <c r="B582" s="103" t="s">
        <v>145</v>
      </c>
      <c r="C582" s="96">
        <v>22152</v>
      </c>
      <c r="D582" s="91"/>
      <c r="E582" s="91"/>
      <c r="F582" s="91"/>
      <c r="G582" s="91"/>
      <c r="H582" s="91"/>
      <c r="I582" s="91"/>
      <c r="J582" s="92"/>
      <c r="K582" s="92"/>
      <c r="L582" s="91"/>
      <c r="M582" s="91"/>
      <c r="N582" s="92"/>
      <c r="O582" s="92"/>
      <c r="P582" s="92"/>
      <c r="Q582" s="92"/>
      <c r="R582" s="91"/>
      <c r="S582" s="91"/>
      <c r="T582" s="91"/>
      <c r="U582" s="91"/>
      <c r="V582" s="88">
        <f t="shared" si="267"/>
        <v>0</v>
      </c>
      <c r="W582" s="88" t="e">
        <f t="shared" si="268"/>
        <v>#DIV/0!</v>
      </c>
      <c r="X582" s="88">
        <f t="shared" si="269"/>
        <v>0</v>
      </c>
      <c r="Y582" s="88" t="e">
        <f t="shared" si="270"/>
        <v>#DIV/0!</v>
      </c>
      <c r="Z582" s="88">
        <f t="shared" si="271"/>
        <v>0</v>
      </c>
      <c r="AA582" s="88" t="e">
        <f t="shared" si="272"/>
        <v>#DIV/0!</v>
      </c>
      <c r="AB582" s="88">
        <f t="shared" si="273"/>
        <v>0</v>
      </c>
      <c r="AC582" s="88" t="e">
        <f t="shared" si="274"/>
        <v>#DIV/0!</v>
      </c>
      <c r="AD582" s="168"/>
    </row>
    <row r="583" spans="1:30" ht="13.5" hidden="1" customHeight="1" outlineLevel="1">
      <c r="A583" s="76"/>
      <c r="B583" s="103" t="s">
        <v>111</v>
      </c>
      <c r="C583" s="96">
        <v>22153</v>
      </c>
      <c r="D583" s="91"/>
      <c r="E583" s="91"/>
      <c r="F583" s="91"/>
      <c r="G583" s="91"/>
      <c r="H583" s="91"/>
      <c r="I583" s="91"/>
      <c r="J583" s="92"/>
      <c r="K583" s="92"/>
      <c r="L583" s="91"/>
      <c r="M583" s="91"/>
      <c r="N583" s="92"/>
      <c r="O583" s="92"/>
      <c r="P583" s="92"/>
      <c r="Q583" s="92"/>
      <c r="R583" s="91"/>
      <c r="S583" s="91"/>
      <c r="T583" s="91"/>
      <c r="U583" s="91"/>
      <c r="V583" s="88">
        <f t="shared" si="267"/>
        <v>0</v>
      </c>
      <c r="W583" s="88" t="e">
        <f t="shared" si="268"/>
        <v>#DIV/0!</v>
      </c>
      <c r="X583" s="88">
        <f t="shared" si="269"/>
        <v>0</v>
      </c>
      <c r="Y583" s="88" t="e">
        <f t="shared" si="270"/>
        <v>#DIV/0!</v>
      </c>
      <c r="Z583" s="88">
        <f t="shared" si="271"/>
        <v>0</v>
      </c>
      <c r="AA583" s="88" t="e">
        <f t="shared" si="272"/>
        <v>#DIV/0!</v>
      </c>
      <c r="AB583" s="88">
        <f t="shared" si="273"/>
        <v>0</v>
      </c>
      <c r="AC583" s="88" t="e">
        <f t="shared" si="274"/>
        <v>#DIV/0!</v>
      </c>
      <c r="AD583" s="168"/>
    </row>
    <row r="584" spans="1:30" hidden="1" outlineLevel="1">
      <c r="A584" s="76"/>
      <c r="B584" s="103" t="s">
        <v>146</v>
      </c>
      <c r="C584" s="96">
        <v>22154</v>
      </c>
      <c r="D584" s="91"/>
      <c r="E584" s="91"/>
      <c r="F584" s="91"/>
      <c r="G584" s="91"/>
      <c r="H584" s="91"/>
      <c r="I584" s="91"/>
      <c r="J584" s="92"/>
      <c r="K584" s="92"/>
      <c r="L584" s="91"/>
      <c r="M584" s="91"/>
      <c r="N584" s="92"/>
      <c r="O584" s="92"/>
      <c r="P584" s="92"/>
      <c r="Q584" s="92"/>
      <c r="R584" s="91"/>
      <c r="S584" s="91"/>
      <c r="T584" s="91"/>
      <c r="U584" s="91"/>
      <c r="V584" s="88">
        <f t="shared" si="267"/>
        <v>0</v>
      </c>
      <c r="W584" s="88" t="e">
        <f t="shared" si="268"/>
        <v>#DIV/0!</v>
      </c>
      <c r="X584" s="88">
        <f t="shared" si="269"/>
        <v>0</v>
      </c>
      <c r="Y584" s="88" t="e">
        <f t="shared" si="270"/>
        <v>#DIV/0!</v>
      </c>
      <c r="Z584" s="88">
        <f t="shared" si="271"/>
        <v>0</v>
      </c>
      <c r="AA584" s="88" t="e">
        <f t="shared" si="272"/>
        <v>#DIV/0!</v>
      </c>
      <c r="AB584" s="88">
        <f t="shared" si="273"/>
        <v>0</v>
      </c>
      <c r="AC584" s="88" t="e">
        <f t="shared" si="274"/>
        <v>#DIV/0!</v>
      </c>
      <c r="AD584" s="168"/>
    </row>
    <row r="585" spans="1:30" ht="13.5" hidden="1" customHeight="1" outlineLevel="1">
      <c r="A585" s="76"/>
      <c r="B585" s="105" t="s">
        <v>113</v>
      </c>
      <c r="C585" s="106">
        <v>2217</v>
      </c>
      <c r="D585" s="91"/>
      <c r="E585" s="91"/>
      <c r="F585" s="91"/>
      <c r="G585" s="91"/>
      <c r="H585" s="91"/>
      <c r="I585" s="91"/>
      <c r="J585" s="92"/>
      <c r="K585" s="92"/>
      <c r="L585" s="91"/>
      <c r="M585" s="91"/>
      <c r="N585" s="92"/>
      <c r="O585" s="92"/>
      <c r="P585" s="92"/>
      <c r="Q585" s="92"/>
      <c r="R585" s="91"/>
      <c r="S585" s="91"/>
      <c r="T585" s="91"/>
      <c r="U585" s="91"/>
      <c r="V585" s="88">
        <f t="shared" si="267"/>
        <v>0</v>
      </c>
      <c r="W585" s="88" t="e">
        <f t="shared" si="268"/>
        <v>#DIV/0!</v>
      </c>
      <c r="X585" s="88">
        <f t="shared" si="269"/>
        <v>0</v>
      </c>
      <c r="Y585" s="88" t="e">
        <f t="shared" si="270"/>
        <v>#DIV/0!</v>
      </c>
      <c r="Z585" s="88">
        <f t="shared" si="271"/>
        <v>0</v>
      </c>
      <c r="AA585" s="88" t="e">
        <f t="shared" si="272"/>
        <v>#DIV/0!</v>
      </c>
      <c r="AB585" s="88">
        <f t="shared" si="273"/>
        <v>0</v>
      </c>
      <c r="AC585" s="88" t="e">
        <f t="shared" si="274"/>
        <v>#DIV/0!</v>
      </c>
      <c r="AD585" s="168"/>
    </row>
    <row r="586" spans="1:30" ht="13.5" hidden="1" customHeight="1" outlineLevel="1">
      <c r="A586" s="76"/>
      <c r="B586" s="109" t="s">
        <v>114</v>
      </c>
      <c r="C586" s="106">
        <v>2218</v>
      </c>
      <c r="D586" s="91"/>
      <c r="E586" s="91"/>
      <c r="F586" s="91"/>
      <c r="G586" s="91"/>
      <c r="H586" s="91"/>
      <c r="I586" s="91"/>
      <c r="J586" s="92"/>
      <c r="K586" s="92"/>
      <c r="L586" s="91"/>
      <c r="M586" s="91"/>
      <c r="N586" s="92"/>
      <c r="O586" s="92"/>
      <c r="P586" s="92"/>
      <c r="Q586" s="92"/>
      <c r="R586" s="91"/>
      <c r="S586" s="91"/>
      <c r="T586" s="91"/>
      <c r="U586" s="91"/>
      <c r="V586" s="88">
        <f t="shared" si="267"/>
        <v>0</v>
      </c>
      <c r="W586" s="88" t="e">
        <f t="shared" si="268"/>
        <v>#DIV/0!</v>
      </c>
      <c r="X586" s="88">
        <f t="shared" si="269"/>
        <v>0</v>
      </c>
      <c r="Y586" s="88" t="e">
        <f t="shared" si="270"/>
        <v>#DIV/0!</v>
      </c>
      <c r="Z586" s="88">
        <f t="shared" si="271"/>
        <v>0</v>
      </c>
      <c r="AA586" s="88" t="e">
        <f t="shared" si="272"/>
        <v>#DIV/0!</v>
      </c>
      <c r="AB586" s="88">
        <f t="shared" si="273"/>
        <v>0</v>
      </c>
      <c r="AC586" s="88" t="e">
        <f t="shared" si="274"/>
        <v>#DIV/0!</v>
      </c>
      <c r="AD586" s="168"/>
    </row>
    <row r="587" spans="1:30" ht="13.5" hidden="1" customHeight="1" outlineLevel="1">
      <c r="A587" s="76"/>
      <c r="B587" s="97" t="s">
        <v>147</v>
      </c>
      <c r="C587" s="96">
        <v>2221</v>
      </c>
      <c r="D587" s="91"/>
      <c r="E587" s="91"/>
      <c r="F587" s="91"/>
      <c r="G587" s="91"/>
      <c r="H587" s="91"/>
      <c r="I587" s="91"/>
      <c r="J587" s="92"/>
      <c r="K587" s="92"/>
      <c r="L587" s="91"/>
      <c r="M587" s="91"/>
      <c r="N587" s="92"/>
      <c r="O587" s="92"/>
      <c r="P587" s="92"/>
      <c r="Q587" s="92"/>
      <c r="R587" s="91"/>
      <c r="S587" s="91"/>
      <c r="T587" s="91"/>
      <c r="U587" s="91"/>
      <c r="V587" s="88">
        <f t="shared" si="267"/>
        <v>0</v>
      </c>
      <c r="W587" s="88" t="e">
        <f t="shared" si="268"/>
        <v>#DIV/0!</v>
      </c>
      <c r="X587" s="88">
        <f t="shared" si="269"/>
        <v>0</v>
      </c>
      <c r="Y587" s="88" t="e">
        <f t="shared" si="270"/>
        <v>#DIV/0!</v>
      </c>
      <c r="Z587" s="88">
        <f t="shared" si="271"/>
        <v>0</v>
      </c>
      <c r="AA587" s="88" t="e">
        <f t="shared" si="272"/>
        <v>#DIV/0!</v>
      </c>
      <c r="AB587" s="88">
        <f t="shared" si="273"/>
        <v>0</v>
      </c>
      <c r="AC587" s="88" t="e">
        <f t="shared" si="274"/>
        <v>#DIV/0!</v>
      </c>
      <c r="AD587" s="168"/>
    </row>
    <row r="588" spans="1:30" ht="13.5" hidden="1" customHeight="1" outlineLevel="1">
      <c r="A588" s="76"/>
      <c r="B588" s="110" t="s">
        <v>116</v>
      </c>
      <c r="C588" s="96">
        <v>2222</v>
      </c>
      <c r="D588" s="91"/>
      <c r="E588" s="91"/>
      <c r="F588" s="91"/>
      <c r="G588" s="91"/>
      <c r="H588" s="91"/>
      <c r="I588" s="91"/>
      <c r="J588" s="92"/>
      <c r="K588" s="92"/>
      <c r="L588" s="91"/>
      <c r="M588" s="91"/>
      <c r="N588" s="92"/>
      <c r="O588" s="92"/>
      <c r="P588" s="92"/>
      <c r="Q588" s="92"/>
      <c r="R588" s="91"/>
      <c r="S588" s="91"/>
      <c r="T588" s="91"/>
      <c r="U588" s="91"/>
      <c r="V588" s="88">
        <f t="shared" si="267"/>
        <v>0</v>
      </c>
      <c r="W588" s="88" t="e">
        <f t="shared" si="268"/>
        <v>#DIV/0!</v>
      </c>
      <c r="X588" s="88">
        <f t="shared" si="269"/>
        <v>0</v>
      </c>
      <c r="Y588" s="88" t="e">
        <f t="shared" si="270"/>
        <v>#DIV/0!</v>
      </c>
      <c r="Z588" s="88">
        <f t="shared" si="271"/>
        <v>0</v>
      </c>
      <c r="AA588" s="88" t="e">
        <f t="shared" si="272"/>
        <v>#DIV/0!</v>
      </c>
      <c r="AB588" s="88">
        <f t="shared" si="273"/>
        <v>0</v>
      </c>
      <c r="AC588" s="88" t="e">
        <f t="shared" si="274"/>
        <v>#DIV/0!</v>
      </c>
      <c r="AD588" s="168"/>
    </row>
    <row r="589" spans="1:30" ht="13.5" hidden="1" customHeight="1" outlineLevel="1">
      <c r="A589" s="76"/>
      <c r="B589" s="110" t="s">
        <v>117</v>
      </c>
      <c r="C589" s="111">
        <v>2223</v>
      </c>
      <c r="D589" s="91"/>
      <c r="E589" s="91"/>
      <c r="F589" s="91"/>
      <c r="G589" s="91"/>
      <c r="H589" s="91"/>
      <c r="I589" s="91"/>
      <c r="J589" s="92"/>
      <c r="K589" s="92"/>
      <c r="L589" s="91"/>
      <c r="M589" s="91"/>
      <c r="N589" s="92"/>
      <c r="O589" s="92"/>
      <c r="P589" s="92"/>
      <c r="Q589" s="92"/>
      <c r="R589" s="91"/>
      <c r="S589" s="91"/>
      <c r="T589" s="91"/>
      <c r="U589" s="91"/>
      <c r="V589" s="88"/>
      <c r="W589" s="88"/>
      <c r="X589" s="88"/>
      <c r="Y589" s="88"/>
      <c r="Z589" s="88"/>
      <c r="AA589" s="88"/>
      <c r="AB589" s="88"/>
      <c r="AC589" s="88"/>
      <c r="AD589" s="168"/>
    </row>
    <row r="590" spans="1:30" ht="13.5" hidden="1" customHeight="1" outlineLevel="1">
      <c r="A590" s="76"/>
      <c r="B590" s="110" t="s">
        <v>153</v>
      </c>
      <c r="C590" s="96">
        <v>2224</v>
      </c>
      <c r="D590" s="91"/>
      <c r="E590" s="91"/>
      <c r="F590" s="91"/>
      <c r="G590" s="91"/>
      <c r="H590" s="91"/>
      <c r="I590" s="91"/>
      <c r="J590" s="92"/>
      <c r="K590" s="92"/>
      <c r="L590" s="91"/>
      <c r="M590" s="91"/>
      <c r="N590" s="92"/>
      <c r="O590" s="92"/>
      <c r="P590" s="92"/>
      <c r="Q590" s="92"/>
      <c r="R590" s="91"/>
      <c r="S590" s="91"/>
      <c r="T590" s="91"/>
      <c r="U590" s="91"/>
      <c r="V590" s="88">
        <f>L590-F590</f>
        <v>0</v>
      </c>
      <c r="W590" s="88" t="e">
        <f>+L590/F590*100</f>
        <v>#DIV/0!</v>
      </c>
      <c r="X590" s="88">
        <f>N590-H590</f>
        <v>0</v>
      </c>
      <c r="Y590" s="88" t="e">
        <f>+N590/H590*100</f>
        <v>#DIV/0!</v>
      </c>
      <c r="Z590" s="88">
        <f>R590-N590</f>
        <v>0</v>
      </c>
      <c r="AA590" s="88" t="e">
        <f>+R590/N590*100</f>
        <v>#DIV/0!</v>
      </c>
      <c r="AB590" s="88">
        <f t="shared" si="273"/>
        <v>0</v>
      </c>
      <c r="AC590" s="88" t="e">
        <f t="shared" si="274"/>
        <v>#DIV/0!</v>
      </c>
      <c r="AD590" s="168"/>
    </row>
    <row r="591" spans="1:30" ht="13.5" hidden="1" customHeight="1" outlineLevel="1">
      <c r="A591" s="76"/>
      <c r="B591" s="110" t="s">
        <v>148</v>
      </c>
      <c r="C591" s="96">
        <v>2225</v>
      </c>
      <c r="D591" s="91"/>
      <c r="E591" s="91"/>
      <c r="F591" s="91"/>
      <c r="G591" s="91"/>
      <c r="H591" s="91"/>
      <c r="I591" s="91"/>
      <c r="J591" s="92"/>
      <c r="K591" s="92"/>
      <c r="L591" s="91"/>
      <c r="M591" s="91"/>
      <c r="N591" s="92"/>
      <c r="O591" s="92"/>
      <c r="P591" s="92"/>
      <c r="Q591" s="92"/>
      <c r="R591" s="91"/>
      <c r="S591" s="91"/>
      <c r="T591" s="91"/>
      <c r="U591" s="91"/>
      <c r="V591" s="88">
        <f>L591-F591</f>
        <v>0</v>
      </c>
      <c r="W591" s="88" t="e">
        <f>+L591/F591*100</f>
        <v>#DIV/0!</v>
      </c>
      <c r="X591" s="88">
        <f>N591-H591</f>
        <v>0</v>
      </c>
      <c r="Y591" s="88" t="e">
        <f>+N591/H591*100</f>
        <v>#DIV/0!</v>
      </c>
      <c r="Z591" s="88">
        <f>R591-N591</f>
        <v>0</v>
      </c>
      <c r="AA591" s="88" t="e">
        <f>+R591/N591*100</f>
        <v>#DIV/0!</v>
      </c>
      <c r="AB591" s="88">
        <f t="shared" si="273"/>
        <v>0</v>
      </c>
      <c r="AC591" s="88" t="e">
        <f t="shared" si="274"/>
        <v>#DIV/0!</v>
      </c>
      <c r="AD591" s="168"/>
    </row>
    <row r="592" spans="1:30" ht="13.5" hidden="1" customHeight="1" outlineLevel="1">
      <c r="A592" s="76"/>
      <c r="B592" s="110" t="s">
        <v>149</v>
      </c>
      <c r="C592" s="96">
        <v>2231</v>
      </c>
      <c r="D592" s="91"/>
      <c r="E592" s="91"/>
      <c r="F592" s="91"/>
      <c r="G592" s="91"/>
      <c r="H592" s="91"/>
      <c r="I592" s="91"/>
      <c r="J592" s="92"/>
      <c r="K592" s="92"/>
      <c r="L592" s="91"/>
      <c r="M592" s="91"/>
      <c r="N592" s="92"/>
      <c r="O592" s="92"/>
      <c r="P592" s="92"/>
      <c r="Q592" s="92"/>
      <c r="R592" s="91"/>
      <c r="S592" s="91"/>
      <c r="T592" s="91"/>
      <c r="U592" s="91"/>
      <c r="V592" s="88"/>
      <c r="W592" s="88"/>
      <c r="X592" s="88"/>
      <c r="Y592" s="88"/>
      <c r="Z592" s="88"/>
      <c r="AA592" s="88"/>
      <c r="AB592" s="88"/>
      <c r="AC592" s="88"/>
      <c r="AD592" s="168"/>
    </row>
    <row r="593" spans="1:30" ht="13.5" hidden="1" customHeight="1" outlineLevel="1">
      <c r="A593" s="76"/>
      <c r="B593" s="110" t="s">
        <v>121</v>
      </c>
      <c r="C593" s="96">
        <v>22311100</v>
      </c>
      <c r="D593" s="91"/>
      <c r="E593" s="91"/>
      <c r="F593" s="91"/>
      <c r="G593" s="91"/>
      <c r="H593" s="91"/>
      <c r="I593" s="91"/>
      <c r="J593" s="92"/>
      <c r="K593" s="92"/>
      <c r="L593" s="91"/>
      <c r="M593" s="91"/>
      <c r="N593" s="92"/>
      <c r="O593" s="92"/>
      <c r="P593" s="92"/>
      <c r="Q593" s="92"/>
      <c r="R593" s="91"/>
      <c r="S593" s="91"/>
      <c r="T593" s="91"/>
      <c r="U593" s="91"/>
      <c r="V593" s="88">
        <f t="shared" ref="V593:V604" si="276">L593-F593</f>
        <v>0</v>
      </c>
      <c r="W593" s="88" t="e">
        <f t="shared" ref="W593:W604" si="277">+L593/F593*100</f>
        <v>#DIV/0!</v>
      </c>
      <c r="X593" s="88">
        <f t="shared" ref="X593:X604" si="278">N593-H593</f>
        <v>0</v>
      </c>
      <c r="Y593" s="88" t="e">
        <f t="shared" ref="Y593:Y604" si="279">+N593/H593*100</f>
        <v>#DIV/0!</v>
      </c>
      <c r="Z593" s="88">
        <f t="shared" ref="Z593:Z604" si="280">R593-N593</f>
        <v>0</v>
      </c>
      <c r="AA593" s="88" t="e">
        <f t="shared" ref="AA593:AA604" si="281">+R593/N593*100</f>
        <v>#DIV/0!</v>
      </c>
      <c r="AB593" s="88">
        <f t="shared" si="273"/>
        <v>0</v>
      </c>
      <c r="AC593" s="88" t="e">
        <f t="shared" si="274"/>
        <v>#DIV/0!</v>
      </c>
      <c r="AD593" s="168"/>
    </row>
    <row r="594" spans="1:30" ht="13.5" hidden="1" customHeight="1" outlineLevel="1">
      <c r="A594" s="76"/>
      <c r="B594" s="110" t="s">
        <v>122</v>
      </c>
      <c r="C594" s="96">
        <v>22311200</v>
      </c>
      <c r="D594" s="91"/>
      <c r="E594" s="91"/>
      <c r="F594" s="91"/>
      <c r="G594" s="91"/>
      <c r="H594" s="91"/>
      <c r="I594" s="91"/>
      <c r="J594" s="92"/>
      <c r="K594" s="92"/>
      <c r="L594" s="91"/>
      <c r="M594" s="91"/>
      <c r="N594" s="92"/>
      <c r="O594" s="92"/>
      <c r="P594" s="92"/>
      <c r="Q594" s="92"/>
      <c r="R594" s="91"/>
      <c r="S594" s="91"/>
      <c r="T594" s="91"/>
      <c r="U594" s="91"/>
      <c r="V594" s="88">
        <f t="shared" si="276"/>
        <v>0</v>
      </c>
      <c r="W594" s="88" t="e">
        <f t="shared" si="277"/>
        <v>#DIV/0!</v>
      </c>
      <c r="X594" s="88">
        <f t="shared" si="278"/>
        <v>0</v>
      </c>
      <c r="Y594" s="88" t="e">
        <f t="shared" si="279"/>
        <v>#DIV/0!</v>
      </c>
      <c r="Z594" s="88">
        <f t="shared" si="280"/>
        <v>0</v>
      </c>
      <c r="AA594" s="88" t="e">
        <f t="shared" si="281"/>
        <v>#DIV/0!</v>
      </c>
      <c r="AB594" s="88">
        <f t="shared" si="273"/>
        <v>0</v>
      </c>
      <c r="AC594" s="88" t="e">
        <f t="shared" si="274"/>
        <v>#DIV/0!</v>
      </c>
      <c r="AD594" s="168"/>
    </row>
    <row r="595" spans="1:30" ht="13.5" hidden="1" customHeight="1" outlineLevel="1">
      <c r="A595" s="76"/>
      <c r="B595" s="110" t="s">
        <v>123</v>
      </c>
      <c r="C595" s="96">
        <v>22311300</v>
      </c>
      <c r="D595" s="91"/>
      <c r="E595" s="91"/>
      <c r="F595" s="91"/>
      <c r="G595" s="91"/>
      <c r="H595" s="91"/>
      <c r="I595" s="91"/>
      <c r="J595" s="92"/>
      <c r="K595" s="92"/>
      <c r="L595" s="91"/>
      <c r="M595" s="91"/>
      <c r="N595" s="92"/>
      <c r="O595" s="92"/>
      <c r="P595" s="92"/>
      <c r="Q595" s="92"/>
      <c r="R595" s="91"/>
      <c r="S595" s="91"/>
      <c r="T595" s="91"/>
      <c r="U595" s="91"/>
      <c r="V595" s="88">
        <f t="shared" si="276"/>
        <v>0</v>
      </c>
      <c r="W595" s="88" t="e">
        <f t="shared" si="277"/>
        <v>#DIV/0!</v>
      </c>
      <c r="X595" s="88">
        <f t="shared" si="278"/>
        <v>0</v>
      </c>
      <c r="Y595" s="88" t="e">
        <f t="shared" si="279"/>
        <v>#DIV/0!</v>
      </c>
      <c r="Z595" s="88">
        <f t="shared" si="280"/>
        <v>0</v>
      </c>
      <c r="AA595" s="88" t="e">
        <f t="shared" si="281"/>
        <v>#DIV/0!</v>
      </c>
      <c r="AB595" s="88">
        <f t="shared" si="273"/>
        <v>0</v>
      </c>
      <c r="AC595" s="88" t="e">
        <f t="shared" si="274"/>
        <v>#DIV/0!</v>
      </c>
      <c r="AD595" s="168"/>
    </row>
    <row r="596" spans="1:30" ht="13.5" hidden="1" customHeight="1" outlineLevel="1">
      <c r="A596" s="76"/>
      <c r="B596" s="110" t="s">
        <v>124</v>
      </c>
      <c r="C596" s="96">
        <v>22311400</v>
      </c>
      <c r="D596" s="91"/>
      <c r="E596" s="91"/>
      <c r="F596" s="91"/>
      <c r="G596" s="91"/>
      <c r="H596" s="91"/>
      <c r="I596" s="91"/>
      <c r="J596" s="92"/>
      <c r="K596" s="92"/>
      <c r="L596" s="91"/>
      <c r="M596" s="91"/>
      <c r="N596" s="92"/>
      <c r="O596" s="92"/>
      <c r="P596" s="92"/>
      <c r="Q596" s="92"/>
      <c r="R596" s="91"/>
      <c r="S596" s="91"/>
      <c r="T596" s="91"/>
      <c r="U596" s="91"/>
      <c r="V596" s="88">
        <f t="shared" si="276"/>
        <v>0</v>
      </c>
      <c r="W596" s="88" t="e">
        <f t="shared" si="277"/>
        <v>#DIV/0!</v>
      </c>
      <c r="X596" s="88">
        <f t="shared" si="278"/>
        <v>0</v>
      </c>
      <c r="Y596" s="88" t="e">
        <f t="shared" si="279"/>
        <v>#DIV/0!</v>
      </c>
      <c r="Z596" s="88">
        <f t="shared" si="280"/>
        <v>0</v>
      </c>
      <c r="AA596" s="88" t="e">
        <f t="shared" si="281"/>
        <v>#DIV/0!</v>
      </c>
      <c r="AB596" s="88">
        <f t="shared" si="273"/>
        <v>0</v>
      </c>
      <c r="AC596" s="88" t="e">
        <f t="shared" si="274"/>
        <v>#DIV/0!</v>
      </c>
      <c r="AD596" s="168"/>
    </row>
    <row r="597" spans="1:30" ht="13.5" hidden="1" customHeight="1" outlineLevel="1">
      <c r="A597" s="76"/>
      <c r="B597" s="110" t="s">
        <v>125</v>
      </c>
      <c r="C597" s="96">
        <v>2235</v>
      </c>
      <c r="D597" s="91"/>
      <c r="E597" s="91"/>
      <c r="F597" s="91"/>
      <c r="G597" s="91"/>
      <c r="H597" s="91"/>
      <c r="I597" s="91"/>
      <c r="J597" s="92"/>
      <c r="K597" s="92"/>
      <c r="L597" s="91"/>
      <c r="M597" s="91"/>
      <c r="N597" s="92"/>
      <c r="O597" s="92"/>
      <c r="P597" s="92"/>
      <c r="Q597" s="92"/>
      <c r="R597" s="91"/>
      <c r="S597" s="91"/>
      <c r="T597" s="91"/>
      <c r="U597" s="91"/>
      <c r="V597" s="88">
        <f t="shared" si="276"/>
        <v>0</v>
      </c>
      <c r="W597" s="88" t="e">
        <f t="shared" si="277"/>
        <v>#DIV/0!</v>
      </c>
      <c r="X597" s="88">
        <f t="shared" si="278"/>
        <v>0</v>
      </c>
      <c r="Y597" s="88" t="e">
        <f t="shared" si="279"/>
        <v>#DIV/0!</v>
      </c>
      <c r="Z597" s="88">
        <f t="shared" si="280"/>
        <v>0</v>
      </c>
      <c r="AA597" s="88" t="e">
        <f t="shared" si="281"/>
        <v>#DIV/0!</v>
      </c>
      <c r="AB597" s="88">
        <f t="shared" si="273"/>
        <v>0</v>
      </c>
      <c r="AC597" s="88" t="e">
        <f t="shared" si="274"/>
        <v>#DIV/0!</v>
      </c>
      <c r="AD597" s="168"/>
    </row>
    <row r="598" spans="1:30" ht="13.5" hidden="1" customHeight="1" outlineLevel="1">
      <c r="A598" s="76"/>
      <c r="B598" s="97" t="s">
        <v>126</v>
      </c>
      <c r="C598" s="119">
        <v>2511</v>
      </c>
      <c r="D598" s="91"/>
      <c r="E598" s="91"/>
      <c r="F598" s="91"/>
      <c r="G598" s="91"/>
      <c r="H598" s="91"/>
      <c r="I598" s="91"/>
      <c r="J598" s="92"/>
      <c r="K598" s="92"/>
      <c r="L598" s="91"/>
      <c r="M598" s="91"/>
      <c r="N598" s="92"/>
      <c r="O598" s="92"/>
      <c r="P598" s="92"/>
      <c r="Q598" s="92"/>
      <c r="R598" s="91"/>
      <c r="S598" s="91"/>
      <c r="T598" s="91"/>
      <c r="U598" s="91"/>
      <c r="V598" s="88">
        <f t="shared" si="276"/>
        <v>0</v>
      </c>
      <c r="W598" s="88" t="e">
        <f t="shared" si="277"/>
        <v>#DIV/0!</v>
      </c>
      <c r="X598" s="88">
        <f t="shared" si="278"/>
        <v>0</v>
      </c>
      <c r="Y598" s="88" t="e">
        <f t="shared" si="279"/>
        <v>#DIV/0!</v>
      </c>
      <c r="Z598" s="88">
        <f t="shared" si="280"/>
        <v>0</v>
      </c>
      <c r="AA598" s="88" t="e">
        <f t="shared" si="281"/>
        <v>#DIV/0!</v>
      </c>
      <c r="AB598" s="88">
        <f t="shared" si="273"/>
        <v>0</v>
      </c>
      <c r="AC598" s="88" t="e">
        <f t="shared" si="274"/>
        <v>#DIV/0!</v>
      </c>
      <c r="AD598" s="168"/>
    </row>
    <row r="599" spans="1:30" ht="13.5" hidden="1" customHeight="1" outlineLevel="1">
      <c r="A599" s="76"/>
      <c r="B599" s="97" t="s">
        <v>127</v>
      </c>
      <c r="C599" s="119">
        <v>2512</v>
      </c>
      <c r="D599" s="91"/>
      <c r="E599" s="91"/>
      <c r="F599" s="91"/>
      <c r="G599" s="91"/>
      <c r="H599" s="91"/>
      <c r="I599" s="91"/>
      <c r="J599" s="92"/>
      <c r="K599" s="92"/>
      <c r="L599" s="91"/>
      <c r="M599" s="91"/>
      <c r="N599" s="92"/>
      <c r="O599" s="92"/>
      <c r="P599" s="92"/>
      <c r="Q599" s="92"/>
      <c r="R599" s="91"/>
      <c r="S599" s="91"/>
      <c r="T599" s="91"/>
      <c r="U599" s="91"/>
      <c r="V599" s="88">
        <f t="shared" si="276"/>
        <v>0</v>
      </c>
      <c r="W599" s="88" t="e">
        <f t="shared" si="277"/>
        <v>#DIV/0!</v>
      </c>
      <c r="X599" s="88">
        <f t="shared" si="278"/>
        <v>0</v>
      </c>
      <c r="Y599" s="88" t="e">
        <f t="shared" si="279"/>
        <v>#DIV/0!</v>
      </c>
      <c r="Z599" s="88">
        <f t="shared" si="280"/>
        <v>0</v>
      </c>
      <c r="AA599" s="88" t="e">
        <f t="shared" si="281"/>
        <v>#DIV/0!</v>
      </c>
      <c r="AB599" s="88">
        <f t="shared" si="273"/>
        <v>0</v>
      </c>
      <c r="AC599" s="88" t="e">
        <f t="shared" si="274"/>
        <v>#DIV/0!</v>
      </c>
      <c r="AD599" s="168"/>
    </row>
    <row r="600" spans="1:30" ht="13.5" hidden="1" customHeight="1" outlineLevel="1">
      <c r="A600" s="76"/>
      <c r="B600" s="97" t="s">
        <v>154</v>
      </c>
      <c r="C600" s="119">
        <v>2521</v>
      </c>
      <c r="D600" s="91"/>
      <c r="E600" s="91"/>
      <c r="F600" s="91"/>
      <c r="G600" s="91"/>
      <c r="H600" s="91"/>
      <c r="I600" s="91"/>
      <c r="J600" s="92"/>
      <c r="K600" s="92"/>
      <c r="L600" s="91"/>
      <c r="M600" s="91"/>
      <c r="N600" s="92"/>
      <c r="O600" s="92"/>
      <c r="P600" s="92"/>
      <c r="Q600" s="92"/>
      <c r="R600" s="91"/>
      <c r="S600" s="91"/>
      <c r="T600" s="91"/>
      <c r="U600" s="91"/>
      <c r="V600" s="88">
        <f t="shared" si="276"/>
        <v>0</v>
      </c>
      <c r="W600" s="88" t="e">
        <f t="shared" si="277"/>
        <v>#DIV/0!</v>
      </c>
      <c r="X600" s="88">
        <f t="shared" si="278"/>
        <v>0</v>
      </c>
      <c r="Y600" s="88" t="e">
        <f t="shared" si="279"/>
        <v>#DIV/0!</v>
      </c>
      <c r="Z600" s="88">
        <f t="shared" si="280"/>
        <v>0</v>
      </c>
      <c r="AA600" s="88" t="e">
        <f t="shared" si="281"/>
        <v>#DIV/0!</v>
      </c>
      <c r="AB600" s="88">
        <f t="shared" si="273"/>
        <v>0</v>
      </c>
      <c r="AC600" s="88" t="e">
        <f t="shared" si="274"/>
        <v>#DIV/0!</v>
      </c>
      <c r="AD600" s="168"/>
    </row>
    <row r="601" spans="1:30" ht="13.5" hidden="1" customHeight="1" outlineLevel="1">
      <c r="A601" s="76"/>
      <c r="B601" s="122" t="s">
        <v>129</v>
      </c>
      <c r="C601" s="96">
        <v>2721</v>
      </c>
      <c r="D601" s="91"/>
      <c r="E601" s="91"/>
      <c r="F601" s="91"/>
      <c r="G601" s="91"/>
      <c r="H601" s="91"/>
      <c r="I601" s="91"/>
      <c r="J601" s="92"/>
      <c r="K601" s="92"/>
      <c r="L601" s="91"/>
      <c r="M601" s="91"/>
      <c r="N601" s="92"/>
      <c r="O601" s="92"/>
      <c r="P601" s="92"/>
      <c r="Q601" s="92"/>
      <c r="R601" s="91"/>
      <c r="S601" s="91"/>
      <c r="T601" s="91"/>
      <c r="U601" s="91"/>
      <c r="V601" s="88">
        <f t="shared" si="276"/>
        <v>0</v>
      </c>
      <c r="W601" s="88" t="e">
        <f t="shared" si="277"/>
        <v>#DIV/0!</v>
      </c>
      <c r="X601" s="88">
        <f t="shared" si="278"/>
        <v>0</v>
      </c>
      <c r="Y601" s="88" t="e">
        <f t="shared" si="279"/>
        <v>#DIV/0!</v>
      </c>
      <c r="Z601" s="88">
        <f t="shared" si="280"/>
        <v>0</v>
      </c>
      <c r="AA601" s="88" t="e">
        <f t="shared" si="281"/>
        <v>#DIV/0!</v>
      </c>
      <c r="AB601" s="88">
        <f t="shared" si="273"/>
        <v>0</v>
      </c>
      <c r="AC601" s="88" t="e">
        <f t="shared" si="274"/>
        <v>#DIV/0!</v>
      </c>
      <c r="AD601" s="168"/>
    </row>
    <row r="602" spans="1:30" hidden="1" outlineLevel="1">
      <c r="A602" s="76"/>
      <c r="B602" s="128" t="s">
        <v>134</v>
      </c>
      <c r="C602" s="90"/>
      <c r="D602" s="130">
        <f>SUM(D603:D607)</f>
        <v>10000</v>
      </c>
      <c r="E602" s="130">
        <f>SUM(E603:E607)</f>
        <v>0</v>
      </c>
      <c r="F602" s="130">
        <f t="shared" ref="F602:U602" si="282">SUM(F603:F607)</f>
        <v>0</v>
      </c>
      <c r="G602" s="130">
        <f t="shared" si="282"/>
        <v>0</v>
      </c>
      <c r="H602" s="130">
        <f t="shared" si="282"/>
        <v>13923</v>
      </c>
      <c r="I602" s="130">
        <f t="shared" si="282"/>
        <v>0</v>
      </c>
      <c r="J602" s="129">
        <f t="shared" si="282"/>
        <v>0</v>
      </c>
      <c r="K602" s="129">
        <f t="shared" si="282"/>
        <v>0</v>
      </c>
      <c r="L602" s="130">
        <f>SUM(L603:L607)</f>
        <v>13923</v>
      </c>
      <c r="M602" s="130">
        <f t="shared" si="282"/>
        <v>0</v>
      </c>
      <c r="N602" s="129">
        <f t="shared" si="282"/>
        <v>40720</v>
      </c>
      <c r="O602" s="129">
        <f t="shared" si="282"/>
        <v>0</v>
      </c>
      <c r="P602" s="129">
        <f>SUM(P603:P607)</f>
        <v>0</v>
      </c>
      <c r="Q602" s="129">
        <f>SUM(Q603:Q607)</f>
        <v>0</v>
      </c>
      <c r="R602" s="130">
        <f t="shared" si="282"/>
        <v>40720</v>
      </c>
      <c r="S602" s="130">
        <f t="shared" si="282"/>
        <v>0</v>
      </c>
      <c r="T602" s="130">
        <f t="shared" si="282"/>
        <v>40720</v>
      </c>
      <c r="U602" s="130">
        <f t="shared" si="282"/>
        <v>0</v>
      </c>
      <c r="V602" s="88">
        <f t="shared" si="276"/>
        <v>13923</v>
      </c>
      <c r="W602" s="88" t="e">
        <f t="shared" si="277"/>
        <v>#DIV/0!</v>
      </c>
      <c r="X602" s="88">
        <f t="shared" si="278"/>
        <v>26797</v>
      </c>
      <c r="Y602" s="88">
        <f t="shared" si="279"/>
        <v>292.4657042304101</v>
      </c>
      <c r="Z602" s="88">
        <f t="shared" si="280"/>
        <v>0</v>
      </c>
      <c r="AA602" s="88">
        <f t="shared" si="281"/>
        <v>100</v>
      </c>
      <c r="AB602" s="88">
        <f t="shared" si="273"/>
        <v>0</v>
      </c>
      <c r="AC602" s="88">
        <f t="shared" si="274"/>
        <v>100</v>
      </c>
      <c r="AD602" s="168"/>
    </row>
    <row r="603" spans="1:30" hidden="1" outlineLevel="1">
      <c r="A603" s="76"/>
      <c r="B603" s="89" t="s">
        <v>135</v>
      </c>
      <c r="C603" s="90">
        <v>3111</v>
      </c>
      <c r="D603" s="91">
        <v>10000</v>
      </c>
      <c r="E603" s="91"/>
      <c r="F603" s="91"/>
      <c r="G603" s="91"/>
      <c r="H603" s="91">
        <v>13923</v>
      </c>
      <c r="I603" s="91"/>
      <c r="J603" s="92"/>
      <c r="K603" s="92"/>
      <c r="L603" s="91">
        <v>13923</v>
      </c>
      <c r="M603" s="91"/>
      <c r="N603" s="92">
        <v>40720</v>
      </c>
      <c r="O603" s="92"/>
      <c r="P603" s="92"/>
      <c r="Q603" s="92"/>
      <c r="R603" s="91">
        <v>40720</v>
      </c>
      <c r="S603" s="91"/>
      <c r="T603" s="91">
        <v>40720</v>
      </c>
      <c r="U603" s="91"/>
      <c r="V603" s="88">
        <f t="shared" si="276"/>
        <v>13923</v>
      </c>
      <c r="W603" s="88" t="e">
        <f t="shared" si="277"/>
        <v>#DIV/0!</v>
      </c>
      <c r="X603" s="88">
        <f t="shared" si="278"/>
        <v>26797</v>
      </c>
      <c r="Y603" s="88">
        <f t="shared" si="279"/>
        <v>292.4657042304101</v>
      </c>
      <c r="Z603" s="88">
        <f t="shared" si="280"/>
        <v>0</v>
      </c>
      <c r="AA603" s="88">
        <f t="shared" si="281"/>
        <v>100</v>
      </c>
      <c r="AB603" s="88">
        <f t="shared" si="273"/>
        <v>0</v>
      </c>
      <c r="AC603" s="88">
        <f t="shared" si="274"/>
        <v>100</v>
      </c>
      <c r="AD603" s="168"/>
    </row>
    <row r="604" spans="1:30" ht="12.75" hidden="1" customHeight="1" outlineLevel="1">
      <c r="A604" s="76"/>
      <c r="B604" s="89" t="s">
        <v>136</v>
      </c>
      <c r="C604" s="90">
        <v>3112</v>
      </c>
      <c r="D604" s="91"/>
      <c r="E604" s="91"/>
      <c r="F604" s="91"/>
      <c r="G604" s="91"/>
      <c r="H604" s="91"/>
      <c r="I604" s="91"/>
      <c r="J604" s="92"/>
      <c r="K604" s="92"/>
      <c r="L604" s="91"/>
      <c r="M604" s="91"/>
      <c r="N604" s="92"/>
      <c r="O604" s="92"/>
      <c r="P604" s="92"/>
      <c r="Q604" s="92"/>
      <c r="R604" s="91"/>
      <c r="S604" s="91"/>
      <c r="T604" s="91"/>
      <c r="U604" s="91"/>
      <c r="V604" s="88">
        <f t="shared" si="276"/>
        <v>0</v>
      </c>
      <c r="W604" s="88" t="e">
        <f t="shared" si="277"/>
        <v>#DIV/0!</v>
      </c>
      <c r="X604" s="88">
        <f t="shared" si="278"/>
        <v>0</v>
      </c>
      <c r="Y604" s="88" t="e">
        <f t="shared" si="279"/>
        <v>#DIV/0!</v>
      </c>
      <c r="Z604" s="88">
        <f t="shared" si="280"/>
        <v>0</v>
      </c>
      <c r="AA604" s="88" t="e">
        <f t="shared" si="281"/>
        <v>#DIV/0!</v>
      </c>
      <c r="AB604" s="88">
        <f t="shared" si="273"/>
        <v>0</v>
      </c>
      <c r="AC604" s="88" t="e">
        <f t="shared" si="274"/>
        <v>#DIV/0!</v>
      </c>
      <c r="AD604" s="168"/>
    </row>
    <row r="605" spans="1:30" ht="12.75" hidden="1" customHeight="1" outlineLevel="1">
      <c r="A605" s="76"/>
      <c r="B605" s="89" t="s">
        <v>137</v>
      </c>
      <c r="C605" s="90">
        <v>3113</v>
      </c>
      <c r="D605" s="91"/>
      <c r="E605" s="91"/>
      <c r="F605" s="91"/>
      <c r="G605" s="91"/>
      <c r="H605" s="91"/>
      <c r="I605" s="91"/>
      <c r="J605" s="92"/>
      <c r="K605" s="92"/>
      <c r="L605" s="91"/>
      <c r="M605" s="91"/>
      <c r="N605" s="92"/>
      <c r="O605" s="92"/>
      <c r="P605" s="92"/>
      <c r="Q605" s="92"/>
      <c r="R605" s="91"/>
      <c r="S605" s="91"/>
      <c r="T605" s="91"/>
      <c r="U605" s="91"/>
      <c r="V605" s="88"/>
      <c r="W605" s="88"/>
      <c r="X605" s="88"/>
      <c r="Y605" s="88"/>
      <c r="Z605" s="88"/>
      <c r="AA605" s="88"/>
      <c r="AB605" s="88"/>
      <c r="AC605" s="88"/>
      <c r="AD605" s="168"/>
    </row>
    <row r="606" spans="1:30" ht="12.75" hidden="1" customHeight="1" outlineLevel="1">
      <c r="A606" s="76"/>
      <c r="B606" s="131" t="s">
        <v>138</v>
      </c>
      <c r="C606" s="132">
        <v>3122</v>
      </c>
      <c r="D606" s="91"/>
      <c r="E606" s="91"/>
      <c r="F606" s="91"/>
      <c r="G606" s="91"/>
      <c r="H606" s="91"/>
      <c r="I606" s="91"/>
      <c r="J606" s="92"/>
      <c r="K606" s="92"/>
      <c r="L606" s="91"/>
      <c r="M606" s="91"/>
      <c r="N606" s="92"/>
      <c r="O606" s="92"/>
      <c r="P606" s="92"/>
      <c r="Q606" s="92"/>
      <c r="R606" s="91"/>
      <c r="S606" s="91"/>
      <c r="T606" s="91"/>
      <c r="U606" s="91"/>
      <c r="V606" s="88"/>
      <c r="W606" s="88"/>
      <c r="X606" s="88"/>
      <c r="Y606" s="88"/>
      <c r="Z606" s="88"/>
      <c r="AA606" s="88"/>
      <c r="AB606" s="88"/>
      <c r="AC606" s="88"/>
      <c r="AD606" s="168"/>
    </row>
    <row r="607" spans="1:30" ht="12.75" hidden="1" customHeight="1" outlineLevel="1">
      <c r="A607" s="76"/>
      <c r="B607" s="131" t="s">
        <v>140</v>
      </c>
      <c r="C607" s="132">
        <v>3314</v>
      </c>
      <c r="D607" s="91"/>
      <c r="E607" s="91"/>
      <c r="F607" s="91"/>
      <c r="G607" s="91"/>
      <c r="H607" s="91"/>
      <c r="I607" s="91"/>
      <c r="J607" s="92"/>
      <c r="K607" s="92"/>
      <c r="L607" s="91"/>
      <c r="M607" s="91"/>
      <c r="N607" s="92"/>
      <c r="O607" s="92"/>
      <c r="P607" s="92"/>
      <c r="Q607" s="92"/>
      <c r="R607" s="91"/>
      <c r="S607" s="91"/>
      <c r="T607" s="91"/>
      <c r="U607" s="91"/>
      <c r="V607" s="88">
        <f>L607-F607</f>
        <v>0</v>
      </c>
      <c r="W607" s="88" t="e">
        <f>+L607/F607*100</f>
        <v>#DIV/0!</v>
      </c>
      <c r="X607" s="88">
        <f>N607-H607</f>
        <v>0</v>
      </c>
      <c r="Y607" s="88" t="e">
        <f>+N607/H607*100</f>
        <v>#DIV/0!</v>
      </c>
      <c r="Z607" s="88">
        <f>R607-N607</f>
        <v>0</v>
      </c>
      <c r="AA607" s="88" t="e">
        <f>+R607/N607*100</f>
        <v>#DIV/0!</v>
      </c>
      <c r="AB607" s="88">
        <f t="shared" si="273"/>
        <v>0</v>
      </c>
      <c r="AC607" s="88" t="e">
        <f t="shared" si="274"/>
        <v>#DIV/0!</v>
      </c>
      <c r="AD607" s="168"/>
    </row>
    <row r="608" spans="1:30" hidden="1" outlineLevel="1">
      <c r="A608" s="76"/>
      <c r="B608" s="169"/>
      <c r="C608" s="170"/>
      <c r="D608" s="91"/>
      <c r="E608" s="91"/>
      <c r="F608" s="91"/>
      <c r="G608" s="91"/>
      <c r="H608" s="91"/>
      <c r="I608" s="91"/>
      <c r="J608" s="92"/>
      <c r="K608" s="92"/>
      <c r="L608" s="91"/>
      <c r="M608" s="91"/>
      <c r="N608" s="92"/>
      <c r="O608" s="92"/>
      <c r="P608" s="92"/>
      <c r="Q608" s="92"/>
      <c r="R608" s="91"/>
      <c r="S608" s="91"/>
      <c r="T608" s="91"/>
      <c r="U608" s="91"/>
      <c r="V608" s="88">
        <f>L608-F608</f>
        <v>0</v>
      </c>
      <c r="W608" s="88" t="e">
        <f>+L608/F608*100</f>
        <v>#DIV/0!</v>
      </c>
      <c r="X608" s="88">
        <f>N608-H608</f>
        <v>0</v>
      </c>
      <c r="Y608" s="88" t="e">
        <f>+N608/H608*100</f>
        <v>#DIV/0!</v>
      </c>
      <c r="Z608" s="88">
        <f>R608-N608</f>
        <v>0</v>
      </c>
      <c r="AA608" s="88" t="e">
        <f>+R608/N608*100</f>
        <v>#DIV/0!</v>
      </c>
      <c r="AB608" s="88">
        <f>T608-R608</f>
        <v>0</v>
      </c>
      <c r="AC608" s="88" t="e">
        <f>+T608/R608*100</f>
        <v>#DIV/0!</v>
      </c>
      <c r="AD608" s="168"/>
    </row>
    <row r="609" spans="1:30" hidden="1">
      <c r="A609" s="76"/>
      <c r="B609" s="138" t="s">
        <v>173</v>
      </c>
      <c r="C609" s="180" t="s">
        <v>172</v>
      </c>
      <c r="D609" s="141"/>
      <c r="E609" s="141"/>
      <c r="F609" s="141"/>
      <c r="G609" s="141"/>
      <c r="H609" s="140"/>
      <c r="I609" s="140"/>
      <c r="J609" s="141"/>
      <c r="K609" s="141"/>
      <c r="L609" s="140"/>
      <c r="M609" s="140"/>
      <c r="N609" s="141"/>
      <c r="O609" s="141"/>
      <c r="P609" s="141"/>
      <c r="Q609" s="141"/>
      <c r="R609" s="140"/>
      <c r="S609" s="140"/>
      <c r="T609" s="140"/>
      <c r="U609" s="140"/>
      <c r="V609" s="140"/>
      <c r="W609" s="140"/>
      <c r="X609" s="140"/>
      <c r="Y609" s="140"/>
      <c r="Z609" s="140"/>
      <c r="AA609" s="140"/>
      <c r="AB609" s="140"/>
      <c r="AC609" s="140"/>
      <c r="AD609" s="168"/>
    </row>
    <row r="610" spans="1:30" hidden="1">
      <c r="A610" s="76"/>
      <c r="B610" s="142" t="s">
        <v>142</v>
      </c>
      <c r="C610" s="143"/>
      <c r="D610" s="85">
        <f>SUM(D611:D617,D622:D639)-D629</f>
        <v>129018.29999999999</v>
      </c>
      <c r="E610" s="85">
        <f>SUM(E611:E617,E622:E639)-E629</f>
        <v>700</v>
      </c>
      <c r="F610" s="85">
        <f t="shared" ref="F610:U610" si="283">SUM(F611:F617,F622:F639)-F629</f>
        <v>218906.908</v>
      </c>
      <c r="G610" s="85">
        <f t="shared" si="283"/>
        <v>618.4</v>
      </c>
      <c r="H610" s="86">
        <f t="shared" si="283"/>
        <v>156003.4</v>
      </c>
      <c r="I610" s="86">
        <f t="shared" si="283"/>
        <v>700</v>
      </c>
      <c r="J610" s="85">
        <f t="shared" si="283"/>
        <v>116983.393</v>
      </c>
      <c r="K610" s="85">
        <f t="shared" si="283"/>
        <v>0</v>
      </c>
      <c r="L610" s="86">
        <f t="shared" si="283"/>
        <v>161435</v>
      </c>
      <c r="M610" s="86">
        <f t="shared" si="283"/>
        <v>0</v>
      </c>
      <c r="N610" s="85">
        <f t="shared" si="283"/>
        <v>240064.3</v>
      </c>
      <c r="O610" s="85">
        <f t="shared" si="283"/>
        <v>700</v>
      </c>
      <c r="P610" s="85">
        <f>SUM(P611:P617,P622:P639)-P629</f>
        <v>0</v>
      </c>
      <c r="Q610" s="85">
        <f>SUM(Q611:Q617,Q622:Q639)-Q629</f>
        <v>0</v>
      </c>
      <c r="R610" s="86">
        <f t="shared" si="283"/>
        <v>205124.2</v>
      </c>
      <c r="S610" s="86">
        <f t="shared" si="283"/>
        <v>700</v>
      </c>
      <c r="T610" s="86">
        <f t="shared" si="283"/>
        <v>209267.7</v>
      </c>
      <c r="U610" s="86">
        <f t="shared" si="283"/>
        <v>700</v>
      </c>
      <c r="V610" s="87">
        <f t="shared" ref="V610:V628" si="284">L610-F610</f>
        <v>-57471.907999999996</v>
      </c>
      <c r="W610" s="87">
        <f t="shared" ref="W610:W628" si="285">+L610/F610*100</f>
        <v>73.7459596295609</v>
      </c>
      <c r="X610" s="87">
        <f t="shared" ref="X610:X628" si="286">N610-H610</f>
        <v>84060.9</v>
      </c>
      <c r="Y610" s="87">
        <f t="shared" ref="Y610:Y628" si="287">+N610/H610*100</f>
        <v>153.88401791243012</v>
      </c>
      <c r="Z610" s="87">
        <f t="shared" ref="Z610:Z628" si="288">R610-N610</f>
        <v>-34940.099999999977</v>
      </c>
      <c r="AA610" s="87">
        <f t="shared" ref="AA610:AA628" si="289">+R610/N610*100</f>
        <v>85.44552438659143</v>
      </c>
      <c r="AB610" s="87">
        <f>T610-R610</f>
        <v>4143.5</v>
      </c>
      <c r="AC610" s="87">
        <f>+T610/R610*100</f>
        <v>102.01999569041587</v>
      </c>
      <c r="AD610" s="168"/>
    </row>
    <row r="611" spans="1:30" hidden="1">
      <c r="A611" s="76"/>
      <c r="B611" s="89" t="s">
        <v>102</v>
      </c>
      <c r="C611" s="90">
        <v>2111</v>
      </c>
      <c r="D611" s="92">
        <f t="shared" ref="D611:U616" si="290">SUM(D426,D463,D500,D537,D574)</f>
        <v>12085.5</v>
      </c>
      <c r="E611" s="92">
        <f t="shared" si="290"/>
        <v>10.5</v>
      </c>
      <c r="F611" s="92">
        <f t="shared" si="290"/>
        <v>15737.112999999998</v>
      </c>
      <c r="G611" s="92">
        <f t="shared" si="290"/>
        <v>0</v>
      </c>
      <c r="H611" s="91">
        <f t="shared" si="290"/>
        <v>26557</v>
      </c>
      <c r="I611" s="91">
        <f t="shared" si="290"/>
        <v>10.5</v>
      </c>
      <c r="J611" s="92">
        <f t="shared" si="290"/>
        <v>9171.4159999999993</v>
      </c>
      <c r="K611" s="92">
        <f t="shared" si="290"/>
        <v>0</v>
      </c>
      <c r="L611" s="91">
        <f t="shared" si="290"/>
        <v>26557</v>
      </c>
      <c r="M611" s="91">
        <f t="shared" si="290"/>
        <v>0</v>
      </c>
      <c r="N611" s="92">
        <f t="shared" si="290"/>
        <v>26540.9</v>
      </c>
      <c r="O611" s="92">
        <f t="shared" si="290"/>
        <v>10.5</v>
      </c>
      <c r="P611" s="92">
        <f t="shared" si="290"/>
        <v>0</v>
      </c>
      <c r="Q611" s="92">
        <f t="shared" si="290"/>
        <v>0</v>
      </c>
      <c r="R611" s="91">
        <f t="shared" si="290"/>
        <v>26557</v>
      </c>
      <c r="S611" s="91">
        <f t="shared" si="290"/>
        <v>10.5</v>
      </c>
      <c r="T611" s="91">
        <f t="shared" si="290"/>
        <v>26557</v>
      </c>
      <c r="U611" s="91">
        <f t="shared" si="290"/>
        <v>10.5</v>
      </c>
      <c r="V611" s="88">
        <f t="shared" si="284"/>
        <v>10819.887000000002</v>
      </c>
      <c r="W611" s="88">
        <f t="shared" si="285"/>
        <v>168.75395124887268</v>
      </c>
      <c r="X611" s="88">
        <f t="shared" si="286"/>
        <v>-16.099999999998545</v>
      </c>
      <c r="Y611" s="88">
        <f t="shared" si="287"/>
        <v>99.939375682494259</v>
      </c>
      <c r="Z611" s="88">
        <f t="shared" si="288"/>
        <v>16.099999999998545</v>
      </c>
      <c r="AA611" s="88">
        <f t="shared" si="289"/>
        <v>100.06066109287927</v>
      </c>
      <c r="AB611" s="88">
        <f t="shared" ref="AB611:AB641" si="291">T611-R611</f>
        <v>0</v>
      </c>
      <c r="AC611" s="88">
        <f t="shared" ref="AC611:AC641" si="292">+T611/R611*100</f>
        <v>100</v>
      </c>
      <c r="AD611" s="168"/>
    </row>
    <row r="612" spans="1:30" hidden="1">
      <c r="A612" s="76"/>
      <c r="B612" s="89" t="s">
        <v>143</v>
      </c>
      <c r="C612" s="90">
        <v>2121</v>
      </c>
      <c r="D612" s="92">
        <f t="shared" si="290"/>
        <v>1789.5</v>
      </c>
      <c r="E612" s="92">
        <f t="shared" si="290"/>
        <v>1.8</v>
      </c>
      <c r="F612" s="92">
        <f t="shared" si="290"/>
        <v>2427.1019999999999</v>
      </c>
      <c r="G612" s="92">
        <f t="shared" si="290"/>
        <v>0</v>
      </c>
      <c r="H612" s="91">
        <f t="shared" si="290"/>
        <v>4046.7</v>
      </c>
      <c r="I612" s="91">
        <f t="shared" si="290"/>
        <v>1.8</v>
      </c>
      <c r="J612" s="92">
        <f t="shared" si="290"/>
        <v>1341.165</v>
      </c>
      <c r="K612" s="92">
        <f t="shared" si="290"/>
        <v>0</v>
      </c>
      <c r="L612" s="91">
        <f t="shared" si="290"/>
        <v>4046.7</v>
      </c>
      <c r="M612" s="91">
        <f t="shared" si="290"/>
        <v>0</v>
      </c>
      <c r="N612" s="92">
        <f t="shared" si="290"/>
        <v>4044.3</v>
      </c>
      <c r="O612" s="92">
        <f t="shared" si="290"/>
        <v>1.8</v>
      </c>
      <c r="P612" s="92">
        <f t="shared" si="290"/>
        <v>0</v>
      </c>
      <c r="Q612" s="92">
        <f t="shared" si="290"/>
        <v>0</v>
      </c>
      <c r="R612" s="91">
        <f t="shared" si="290"/>
        <v>4046.7</v>
      </c>
      <c r="S612" s="91">
        <f t="shared" si="290"/>
        <v>1.8</v>
      </c>
      <c r="T612" s="91">
        <f t="shared" si="290"/>
        <v>4046.7</v>
      </c>
      <c r="U612" s="91">
        <f t="shared" si="290"/>
        <v>1.8</v>
      </c>
      <c r="V612" s="88">
        <f t="shared" si="284"/>
        <v>1619.598</v>
      </c>
      <c r="W612" s="88">
        <f t="shared" si="285"/>
        <v>166.72970480845058</v>
      </c>
      <c r="X612" s="88">
        <f t="shared" si="286"/>
        <v>-2.3999999999996362</v>
      </c>
      <c r="Y612" s="88">
        <f t="shared" si="287"/>
        <v>99.940692416042708</v>
      </c>
      <c r="Z612" s="88">
        <f t="shared" si="288"/>
        <v>2.3999999999996362</v>
      </c>
      <c r="AA612" s="88">
        <f t="shared" si="289"/>
        <v>100.05934277872561</v>
      </c>
      <c r="AB612" s="88">
        <f t="shared" si="291"/>
        <v>0</v>
      </c>
      <c r="AC612" s="88">
        <f t="shared" si="292"/>
        <v>100</v>
      </c>
      <c r="AD612" s="168"/>
    </row>
    <row r="613" spans="1:30" hidden="1">
      <c r="A613" s="76"/>
      <c r="B613" s="147" t="s">
        <v>104</v>
      </c>
      <c r="C613" s="90">
        <v>2211</v>
      </c>
      <c r="D613" s="91">
        <f t="shared" si="290"/>
        <v>143.70000000000002</v>
      </c>
      <c r="E613" s="91">
        <f t="shared" si="290"/>
        <v>0</v>
      </c>
      <c r="F613" s="91">
        <f t="shared" si="290"/>
        <v>46.187999999999995</v>
      </c>
      <c r="G613" s="91">
        <f t="shared" si="290"/>
        <v>0</v>
      </c>
      <c r="H613" s="91">
        <f t="shared" si="290"/>
        <v>243.70000000000002</v>
      </c>
      <c r="I613" s="91">
        <f t="shared" si="290"/>
        <v>0</v>
      </c>
      <c r="J613" s="92">
        <f t="shared" si="290"/>
        <v>82.9</v>
      </c>
      <c r="K613" s="92">
        <f t="shared" si="290"/>
        <v>0</v>
      </c>
      <c r="L613" s="91">
        <f t="shared" si="290"/>
        <v>243.70000000000002</v>
      </c>
      <c r="M613" s="91">
        <f t="shared" si="290"/>
        <v>0</v>
      </c>
      <c r="N613" s="92">
        <f t="shared" si="290"/>
        <v>213.70000000000002</v>
      </c>
      <c r="O613" s="92">
        <f t="shared" si="290"/>
        <v>0</v>
      </c>
      <c r="P613" s="92">
        <f t="shared" si="290"/>
        <v>0</v>
      </c>
      <c r="Q613" s="92">
        <f t="shared" si="290"/>
        <v>0</v>
      </c>
      <c r="R613" s="91">
        <f t="shared" si="290"/>
        <v>252.9</v>
      </c>
      <c r="S613" s="91">
        <f t="shared" si="290"/>
        <v>0</v>
      </c>
      <c r="T613" s="91">
        <f t="shared" si="290"/>
        <v>302.90000000000003</v>
      </c>
      <c r="U613" s="91">
        <f t="shared" si="290"/>
        <v>0</v>
      </c>
      <c r="V613" s="88">
        <f t="shared" si="284"/>
        <v>197.51200000000003</v>
      </c>
      <c r="W613" s="88">
        <f t="shared" si="285"/>
        <v>527.62622326145333</v>
      </c>
      <c r="X613" s="88">
        <f t="shared" si="286"/>
        <v>-30</v>
      </c>
      <c r="Y613" s="88">
        <f t="shared" si="287"/>
        <v>87.689782519491175</v>
      </c>
      <c r="Z613" s="88">
        <f t="shared" si="288"/>
        <v>39.199999999999989</v>
      </c>
      <c r="AA613" s="88">
        <f t="shared" si="289"/>
        <v>118.34347215722975</v>
      </c>
      <c r="AB613" s="88">
        <f t="shared" si="291"/>
        <v>50.000000000000028</v>
      </c>
      <c r="AC613" s="88">
        <f t="shared" si="292"/>
        <v>119.77066034005537</v>
      </c>
      <c r="AD613" s="168"/>
    </row>
    <row r="614" spans="1:30" hidden="1">
      <c r="A614" s="76"/>
      <c r="B614" s="95" t="s">
        <v>105</v>
      </c>
      <c r="C614" s="96">
        <v>2212</v>
      </c>
      <c r="D614" s="91">
        <f t="shared" si="290"/>
        <v>89.7</v>
      </c>
      <c r="E614" s="91">
        <f t="shared" si="290"/>
        <v>0</v>
      </c>
      <c r="F614" s="91">
        <f t="shared" si="290"/>
        <v>86.300000000000011</v>
      </c>
      <c r="G614" s="91">
        <f t="shared" si="290"/>
        <v>0</v>
      </c>
      <c r="H614" s="91">
        <f t="shared" si="290"/>
        <v>85.3</v>
      </c>
      <c r="I614" s="91">
        <f t="shared" si="290"/>
        <v>0</v>
      </c>
      <c r="J614" s="92">
        <f t="shared" si="290"/>
        <v>29.1</v>
      </c>
      <c r="K614" s="92">
        <f t="shared" si="290"/>
        <v>0</v>
      </c>
      <c r="L614" s="91">
        <f t="shared" si="290"/>
        <v>85.3</v>
      </c>
      <c r="M614" s="91">
        <f t="shared" si="290"/>
        <v>0</v>
      </c>
      <c r="N614" s="92">
        <f t="shared" si="290"/>
        <v>89.7</v>
      </c>
      <c r="O614" s="92">
        <f t="shared" si="290"/>
        <v>0</v>
      </c>
      <c r="P614" s="92">
        <f t="shared" si="290"/>
        <v>0</v>
      </c>
      <c r="Q614" s="92">
        <f t="shared" si="290"/>
        <v>0</v>
      </c>
      <c r="R614" s="91">
        <f t="shared" si="290"/>
        <v>89.7</v>
      </c>
      <c r="S614" s="91">
        <f t="shared" si="290"/>
        <v>0</v>
      </c>
      <c r="T614" s="91">
        <f t="shared" si="290"/>
        <v>99.7</v>
      </c>
      <c r="U614" s="91">
        <f t="shared" si="290"/>
        <v>0</v>
      </c>
      <c r="V614" s="88">
        <f t="shared" si="284"/>
        <v>-1.0000000000000142</v>
      </c>
      <c r="W614" s="88">
        <f t="shared" si="285"/>
        <v>98.841251448435671</v>
      </c>
      <c r="X614" s="88">
        <f t="shared" si="286"/>
        <v>4.4000000000000057</v>
      </c>
      <c r="Y614" s="88">
        <f t="shared" si="287"/>
        <v>105.15826494724503</v>
      </c>
      <c r="Z614" s="88">
        <f t="shared" si="288"/>
        <v>0</v>
      </c>
      <c r="AA614" s="88">
        <f t="shared" si="289"/>
        <v>100</v>
      </c>
      <c r="AB614" s="88">
        <f t="shared" si="291"/>
        <v>10</v>
      </c>
      <c r="AC614" s="88">
        <f t="shared" si="292"/>
        <v>111.14827201783723</v>
      </c>
      <c r="AD614" s="168"/>
    </row>
    <row r="615" spans="1:30" hidden="1">
      <c r="A615" s="76"/>
      <c r="B615" s="97" t="s">
        <v>106</v>
      </c>
      <c r="C615" s="96">
        <v>2213</v>
      </c>
      <c r="D615" s="91">
        <f t="shared" si="290"/>
        <v>450</v>
      </c>
      <c r="E615" s="91">
        <f t="shared" si="290"/>
        <v>0</v>
      </c>
      <c r="F615" s="91">
        <f t="shared" si="290"/>
        <v>450</v>
      </c>
      <c r="G615" s="91">
        <f t="shared" si="290"/>
        <v>0</v>
      </c>
      <c r="H615" s="91">
        <f t="shared" si="290"/>
        <v>450</v>
      </c>
      <c r="I615" s="91">
        <f t="shared" si="290"/>
        <v>0</v>
      </c>
      <c r="J615" s="92">
        <f t="shared" si="290"/>
        <v>112.5</v>
      </c>
      <c r="K615" s="92">
        <f t="shared" si="290"/>
        <v>0</v>
      </c>
      <c r="L615" s="91">
        <f t="shared" si="290"/>
        <v>450</v>
      </c>
      <c r="M615" s="91">
        <f t="shared" si="290"/>
        <v>0</v>
      </c>
      <c r="N615" s="92">
        <f t="shared" si="290"/>
        <v>600</v>
      </c>
      <c r="O615" s="92">
        <f t="shared" si="290"/>
        <v>0</v>
      </c>
      <c r="P615" s="92">
        <f t="shared" si="290"/>
        <v>0</v>
      </c>
      <c r="Q615" s="92">
        <f t="shared" si="290"/>
        <v>0</v>
      </c>
      <c r="R615" s="91">
        <f t="shared" si="290"/>
        <v>600</v>
      </c>
      <c r="S615" s="91">
        <f t="shared" si="290"/>
        <v>0</v>
      </c>
      <c r="T615" s="91">
        <f t="shared" si="290"/>
        <v>600</v>
      </c>
      <c r="U615" s="91">
        <f t="shared" si="290"/>
        <v>0</v>
      </c>
      <c r="V615" s="88">
        <f t="shared" si="284"/>
        <v>0</v>
      </c>
      <c r="W615" s="88">
        <f t="shared" si="285"/>
        <v>100</v>
      </c>
      <c r="X615" s="88">
        <f t="shared" si="286"/>
        <v>150</v>
      </c>
      <c r="Y615" s="88">
        <f t="shared" si="287"/>
        <v>133.33333333333331</v>
      </c>
      <c r="Z615" s="88">
        <f t="shared" si="288"/>
        <v>0</v>
      </c>
      <c r="AA615" s="88">
        <f t="shared" si="289"/>
        <v>100</v>
      </c>
      <c r="AB615" s="88">
        <f t="shared" si="291"/>
        <v>0</v>
      </c>
      <c r="AC615" s="88">
        <f t="shared" si="292"/>
        <v>100</v>
      </c>
      <c r="AD615" s="168"/>
    </row>
    <row r="616" spans="1:30" hidden="1">
      <c r="A616" s="76"/>
      <c r="B616" s="97" t="s">
        <v>107</v>
      </c>
      <c r="C616" s="96">
        <v>2214</v>
      </c>
      <c r="D616" s="91">
        <f t="shared" si="290"/>
        <v>8655.4999999999982</v>
      </c>
      <c r="E616" s="91">
        <f t="shared" si="290"/>
        <v>74</v>
      </c>
      <c r="F616" s="91">
        <f t="shared" si="290"/>
        <v>10665.891999999998</v>
      </c>
      <c r="G616" s="91">
        <f t="shared" si="290"/>
        <v>113.6</v>
      </c>
      <c r="H616" s="91">
        <f t="shared" si="290"/>
        <v>12293</v>
      </c>
      <c r="I616" s="91">
        <f t="shared" si="290"/>
        <v>97</v>
      </c>
      <c r="J616" s="92">
        <f t="shared" si="290"/>
        <v>3058.8449999999998</v>
      </c>
      <c r="K616" s="92">
        <f t="shared" si="290"/>
        <v>0</v>
      </c>
      <c r="L616" s="91">
        <f t="shared" si="290"/>
        <v>12103.5</v>
      </c>
      <c r="M616" s="91">
        <f t="shared" si="290"/>
        <v>0</v>
      </c>
      <c r="N616" s="92">
        <f t="shared" si="290"/>
        <v>12301.2</v>
      </c>
      <c r="O616" s="92">
        <f t="shared" si="290"/>
        <v>100</v>
      </c>
      <c r="P616" s="92">
        <f t="shared" si="290"/>
        <v>0</v>
      </c>
      <c r="Q616" s="92">
        <f t="shared" si="290"/>
        <v>0</v>
      </c>
      <c r="R616" s="91">
        <f t="shared" si="290"/>
        <v>12806.7</v>
      </c>
      <c r="S616" s="91">
        <f t="shared" si="290"/>
        <v>90</v>
      </c>
      <c r="T616" s="91">
        <f t="shared" si="290"/>
        <v>12806.7</v>
      </c>
      <c r="U616" s="91">
        <f t="shared" si="290"/>
        <v>100</v>
      </c>
      <c r="V616" s="88">
        <f t="shared" si="284"/>
        <v>1437.608000000002</v>
      </c>
      <c r="W616" s="88">
        <f t="shared" si="285"/>
        <v>113.47855387997556</v>
      </c>
      <c r="X616" s="88">
        <f t="shared" si="286"/>
        <v>8.2000000000007276</v>
      </c>
      <c r="Y616" s="88">
        <f t="shared" si="287"/>
        <v>100.06670462865046</v>
      </c>
      <c r="Z616" s="88">
        <f t="shared" si="288"/>
        <v>505.5</v>
      </c>
      <c r="AA616" s="88">
        <f t="shared" si="289"/>
        <v>104.10935518486002</v>
      </c>
      <c r="AB616" s="88">
        <f t="shared" si="291"/>
        <v>0</v>
      </c>
      <c r="AC616" s="88">
        <f t="shared" si="292"/>
        <v>100</v>
      </c>
      <c r="AD616" s="168"/>
    </row>
    <row r="617" spans="1:30" hidden="1">
      <c r="A617" s="76"/>
      <c r="B617" s="149" t="s">
        <v>108</v>
      </c>
      <c r="C617" s="99">
        <v>2215</v>
      </c>
      <c r="D617" s="102">
        <f>D618+D619+D620+D621</f>
        <v>7240.6</v>
      </c>
      <c r="E617" s="102">
        <f>E618+E619+E620+E621</f>
        <v>12.7</v>
      </c>
      <c r="F617" s="102">
        <f t="shared" ref="F617:U617" si="293">F618+F619+F620+F621</f>
        <v>6403.6480000000001</v>
      </c>
      <c r="G617" s="102">
        <f t="shared" si="293"/>
        <v>10.3</v>
      </c>
      <c r="H617" s="102">
        <f t="shared" si="293"/>
        <v>5880.7</v>
      </c>
      <c r="I617" s="102">
        <f t="shared" si="293"/>
        <v>26.7</v>
      </c>
      <c r="J617" s="100">
        <f t="shared" si="293"/>
        <v>5711.6349999999993</v>
      </c>
      <c r="K617" s="100">
        <f t="shared" si="293"/>
        <v>0</v>
      </c>
      <c r="L617" s="102">
        <f t="shared" si="293"/>
        <v>10733.400000000001</v>
      </c>
      <c r="M617" s="102">
        <f t="shared" si="293"/>
        <v>0</v>
      </c>
      <c r="N617" s="100">
        <f t="shared" si="293"/>
        <v>8079.2</v>
      </c>
      <c r="O617" s="100">
        <f t="shared" si="293"/>
        <v>20</v>
      </c>
      <c r="P617" s="100">
        <f>P618+P619+P620+P621</f>
        <v>0</v>
      </c>
      <c r="Q617" s="100">
        <f>Q618+Q619+Q620+Q621</f>
        <v>0</v>
      </c>
      <c r="R617" s="102">
        <f t="shared" si="293"/>
        <v>8200.2999999999993</v>
      </c>
      <c r="S617" s="102">
        <f t="shared" si="293"/>
        <v>30</v>
      </c>
      <c r="T617" s="102">
        <f t="shared" si="293"/>
        <v>8305.2999999999993</v>
      </c>
      <c r="U617" s="102">
        <f t="shared" si="293"/>
        <v>30</v>
      </c>
      <c r="V617" s="88">
        <f t="shared" si="284"/>
        <v>4329.7520000000013</v>
      </c>
      <c r="W617" s="88">
        <f t="shared" si="285"/>
        <v>167.61383511398503</v>
      </c>
      <c r="X617" s="88">
        <f t="shared" si="286"/>
        <v>2198.5</v>
      </c>
      <c r="Y617" s="88">
        <f t="shared" si="287"/>
        <v>137.38500518645739</v>
      </c>
      <c r="Z617" s="88">
        <f t="shared" si="288"/>
        <v>121.09999999999945</v>
      </c>
      <c r="AA617" s="88">
        <f t="shared" si="289"/>
        <v>101.49891078324586</v>
      </c>
      <c r="AB617" s="88">
        <f t="shared" si="291"/>
        <v>105</v>
      </c>
      <c r="AC617" s="88">
        <f t="shared" si="292"/>
        <v>101.2804409594771</v>
      </c>
      <c r="AD617" s="168"/>
    </row>
    <row r="618" spans="1:30" hidden="1">
      <c r="A618" s="76"/>
      <c r="B618" s="103" t="s">
        <v>144</v>
      </c>
      <c r="C618" s="96">
        <v>22151</v>
      </c>
      <c r="D618" s="91">
        <f t="shared" ref="D618:U628" si="294">SUM(D433,D470,D507,D544,D581)</f>
        <v>0</v>
      </c>
      <c r="E618" s="91">
        <f t="shared" si="294"/>
        <v>0</v>
      </c>
      <c r="F618" s="91">
        <f t="shared" si="294"/>
        <v>42.5</v>
      </c>
      <c r="G618" s="91">
        <f t="shared" si="294"/>
        <v>0</v>
      </c>
      <c r="H618" s="91">
        <f t="shared" si="294"/>
        <v>49.2</v>
      </c>
      <c r="I618" s="91">
        <f t="shared" si="294"/>
        <v>0</v>
      </c>
      <c r="J618" s="92">
        <f t="shared" si="294"/>
        <v>0</v>
      </c>
      <c r="K618" s="92">
        <f t="shared" si="294"/>
        <v>0</v>
      </c>
      <c r="L618" s="91">
        <f t="shared" si="294"/>
        <v>49.2</v>
      </c>
      <c r="M618" s="91">
        <f t="shared" si="294"/>
        <v>0</v>
      </c>
      <c r="N618" s="92">
        <f t="shared" si="294"/>
        <v>50</v>
      </c>
      <c r="O618" s="92">
        <f t="shared" si="294"/>
        <v>0</v>
      </c>
      <c r="P618" s="92">
        <f t="shared" si="294"/>
        <v>0</v>
      </c>
      <c r="Q618" s="92">
        <f t="shared" si="294"/>
        <v>0</v>
      </c>
      <c r="R618" s="91">
        <f t="shared" si="294"/>
        <v>60</v>
      </c>
      <c r="S618" s="91">
        <f t="shared" si="294"/>
        <v>0</v>
      </c>
      <c r="T618" s="91">
        <f t="shared" si="294"/>
        <v>60</v>
      </c>
      <c r="U618" s="91">
        <f t="shared" si="294"/>
        <v>0</v>
      </c>
      <c r="V618" s="88">
        <f t="shared" si="284"/>
        <v>6.7000000000000028</v>
      </c>
      <c r="W618" s="88">
        <f t="shared" si="285"/>
        <v>115.76470588235294</v>
      </c>
      <c r="X618" s="88">
        <f t="shared" si="286"/>
        <v>0.79999999999999716</v>
      </c>
      <c r="Y618" s="88">
        <f t="shared" si="287"/>
        <v>101.62601626016259</v>
      </c>
      <c r="Z618" s="88">
        <f t="shared" si="288"/>
        <v>10</v>
      </c>
      <c r="AA618" s="88">
        <f t="shared" si="289"/>
        <v>120</v>
      </c>
      <c r="AB618" s="88">
        <f t="shared" si="291"/>
        <v>0</v>
      </c>
      <c r="AC618" s="88">
        <f t="shared" si="292"/>
        <v>100</v>
      </c>
      <c r="AD618" s="168"/>
    </row>
    <row r="619" spans="1:30" hidden="1">
      <c r="A619" s="76"/>
      <c r="B619" s="103" t="s">
        <v>145</v>
      </c>
      <c r="C619" s="96">
        <v>22152</v>
      </c>
      <c r="D619" s="91">
        <f t="shared" si="294"/>
        <v>0</v>
      </c>
      <c r="E619" s="91">
        <f t="shared" si="294"/>
        <v>0</v>
      </c>
      <c r="F619" s="91">
        <f t="shared" si="294"/>
        <v>0</v>
      </c>
      <c r="G619" s="91">
        <f t="shared" si="294"/>
        <v>0</v>
      </c>
      <c r="H619" s="91">
        <f t="shared" si="294"/>
        <v>0</v>
      </c>
      <c r="I619" s="91">
        <f t="shared" si="294"/>
        <v>0</v>
      </c>
      <c r="J619" s="92">
        <f t="shared" si="294"/>
        <v>0</v>
      </c>
      <c r="K619" s="92">
        <f t="shared" si="294"/>
        <v>0</v>
      </c>
      <c r="L619" s="91">
        <f t="shared" si="294"/>
        <v>0</v>
      </c>
      <c r="M619" s="91">
        <f t="shared" si="294"/>
        <v>0</v>
      </c>
      <c r="N619" s="92">
        <f t="shared" si="294"/>
        <v>0</v>
      </c>
      <c r="O619" s="92">
        <f t="shared" si="294"/>
        <v>0</v>
      </c>
      <c r="P619" s="92">
        <f t="shared" si="294"/>
        <v>0</v>
      </c>
      <c r="Q619" s="92">
        <f t="shared" si="294"/>
        <v>0</v>
      </c>
      <c r="R619" s="91">
        <f t="shared" si="294"/>
        <v>0</v>
      </c>
      <c r="S619" s="91">
        <f t="shared" si="294"/>
        <v>0</v>
      </c>
      <c r="T619" s="91">
        <f t="shared" si="294"/>
        <v>0</v>
      </c>
      <c r="U619" s="91">
        <f t="shared" si="294"/>
        <v>0</v>
      </c>
      <c r="V619" s="88">
        <f t="shared" si="284"/>
        <v>0</v>
      </c>
      <c r="W619" s="88" t="e">
        <f t="shared" si="285"/>
        <v>#DIV/0!</v>
      </c>
      <c r="X619" s="88">
        <f t="shared" si="286"/>
        <v>0</v>
      </c>
      <c r="Y619" s="88" t="e">
        <f t="shared" si="287"/>
        <v>#DIV/0!</v>
      </c>
      <c r="Z619" s="88">
        <f t="shared" si="288"/>
        <v>0</v>
      </c>
      <c r="AA619" s="88" t="e">
        <f t="shared" si="289"/>
        <v>#DIV/0!</v>
      </c>
      <c r="AB619" s="88">
        <f t="shared" si="291"/>
        <v>0</v>
      </c>
      <c r="AC619" s="88" t="e">
        <f t="shared" si="292"/>
        <v>#DIV/0!</v>
      </c>
      <c r="AD619" s="168"/>
    </row>
    <row r="620" spans="1:30" hidden="1">
      <c r="A620" s="76"/>
      <c r="B620" s="103" t="s">
        <v>111</v>
      </c>
      <c r="C620" s="96">
        <v>22153</v>
      </c>
      <c r="D620" s="91">
        <f t="shared" si="294"/>
        <v>0</v>
      </c>
      <c r="E620" s="91">
        <f t="shared" si="294"/>
        <v>0</v>
      </c>
      <c r="F620" s="91">
        <f t="shared" si="294"/>
        <v>10.5</v>
      </c>
      <c r="G620" s="91">
        <f t="shared" si="294"/>
        <v>0</v>
      </c>
      <c r="H620" s="91">
        <f t="shared" si="294"/>
        <v>0</v>
      </c>
      <c r="I620" s="91">
        <f t="shared" si="294"/>
        <v>0</v>
      </c>
      <c r="J620" s="92">
        <f t="shared" si="294"/>
        <v>0</v>
      </c>
      <c r="K620" s="92">
        <f t="shared" si="294"/>
        <v>0</v>
      </c>
      <c r="L620" s="91">
        <f t="shared" si="294"/>
        <v>0</v>
      </c>
      <c r="M620" s="91">
        <f t="shared" si="294"/>
        <v>0</v>
      </c>
      <c r="N620" s="92">
        <f t="shared" si="294"/>
        <v>15</v>
      </c>
      <c r="O620" s="92">
        <f t="shared" si="294"/>
        <v>0</v>
      </c>
      <c r="P620" s="92">
        <f t="shared" si="294"/>
        <v>0</v>
      </c>
      <c r="Q620" s="92">
        <f t="shared" si="294"/>
        <v>0</v>
      </c>
      <c r="R620" s="91">
        <f t="shared" si="294"/>
        <v>20</v>
      </c>
      <c r="S620" s="91">
        <f t="shared" si="294"/>
        <v>0</v>
      </c>
      <c r="T620" s="91">
        <f t="shared" si="294"/>
        <v>25</v>
      </c>
      <c r="U620" s="91">
        <f t="shared" si="294"/>
        <v>0</v>
      </c>
      <c r="V620" s="88">
        <f t="shared" si="284"/>
        <v>-10.5</v>
      </c>
      <c r="W620" s="88">
        <f t="shared" si="285"/>
        <v>0</v>
      </c>
      <c r="X620" s="88">
        <f t="shared" si="286"/>
        <v>15</v>
      </c>
      <c r="Y620" s="88" t="e">
        <f t="shared" si="287"/>
        <v>#DIV/0!</v>
      </c>
      <c r="Z620" s="88">
        <f t="shared" si="288"/>
        <v>5</v>
      </c>
      <c r="AA620" s="88">
        <f t="shared" si="289"/>
        <v>133.33333333333331</v>
      </c>
      <c r="AB620" s="88">
        <f t="shared" si="291"/>
        <v>5</v>
      </c>
      <c r="AC620" s="88">
        <f t="shared" si="292"/>
        <v>125</v>
      </c>
      <c r="AD620" s="168"/>
    </row>
    <row r="621" spans="1:30" hidden="1">
      <c r="A621" s="76"/>
      <c r="B621" s="103" t="s">
        <v>146</v>
      </c>
      <c r="C621" s="96">
        <v>22154</v>
      </c>
      <c r="D621" s="91">
        <f t="shared" si="294"/>
        <v>7240.6</v>
      </c>
      <c r="E621" s="91">
        <f t="shared" si="294"/>
        <v>12.7</v>
      </c>
      <c r="F621" s="91">
        <f t="shared" si="294"/>
        <v>6350.6480000000001</v>
      </c>
      <c r="G621" s="91">
        <f t="shared" si="294"/>
        <v>10.3</v>
      </c>
      <c r="H621" s="91">
        <f t="shared" si="294"/>
        <v>5831.5</v>
      </c>
      <c r="I621" s="91">
        <f t="shared" si="294"/>
        <v>26.7</v>
      </c>
      <c r="J621" s="92">
        <f>SUM(J436,J473,J510,J547,J584)</f>
        <v>5711.6349999999993</v>
      </c>
      <c r="K621" s="92">
        <f t="shared" si="294"/>
        <v>0</v>
      </c>
      <c r="L621" s="91">
        <f t="shared" si="294"/>
        <v>10684.2</v>
      </c>
      <c r="M621" s="91">
        <f t="shared" si="294"/>
        <v>0</v>
      </c>
      <c r="N621" s="92">
        <f t="shared" si="294"/>
        <v>8014.2</v>
      </c>
      <c r="O621" s="92">
        <f t="shared" si="294"/>
        <v>20</v>
      </c>
      <c r="P621" s="92">
        <f t="shared" si="294"/>
        <v>0</v>
      </c>
      <c r="Q621" s="92">
        <f t="shared" si="294"/>
        <v>0</v>
      </c>
      <c r="R621" s="91">
        <f t="shared" si="294"/>
        <v>8120.3</v>
      </c>
      <c r="S621" s="91">
        <f t="shared" si="294"/>
        <v>30</v>
      </c>
      <c r="T621" s="91">
        <f t="shared" si="294"/>
        <v>8220.2999999999993</v>
      </c>
      <c r="U621" s="91">
        <f t="shared" si="294"/>
        <v>30</v>
      </c>
      <c r="V621" s="88">
        <f t="shared" si="284"/>
        <v>4333.5520000000006</v>
      </c>
      <c r="W621" s="88">
        <f t="shared" si="285"/>
        <v>168.23794989109771</v>
      </c>
      <c r="X621" s="88">
        <f t="shared" si="286"/>
        <v>2182.6999999999998</v>
      </c>
      <c r="Y621" s="88">
        <f t="shared" si="287"/>
        <v>137.42947783589128</v>
      </c>
      <c r="Z621" s="88">
        <f t="shared" si="288"/>
        <v>106.10000000000036</v>
      </c>
      <c r="AA621" s="88">
        <f t="shared" si="289"/>
        <v>101.32390007736269</v>
      </c>
      <c r="AB621" s="88">
        <f t="shared" si="291"/>
        <v>99.999999999999091</v>
      </c>
      <c r="AC621" s="88">
        <f t="shared" si="292"/>
        <v>101.23148159550755</v>
      </c>
      <c r="AD621" s="168"/>
    </row>
    <row r="622" spans="1:30" hidden="1">
      <c r="A622" s="76"/>
      <c r="B622" s="105" t="s">
        <v>113</v>
      </c>
      <c r="C622" s="106">
        <v>2217</v>
      </c>
      <c r="D622" s="91">
        <f t="shared" si="294"/>
        <v>0</v>
      </c>
      <c r="E622" s="91">
        <f t="shared" si="294"/>
        <v>0</v>
      </c>
      <c r="F622" s="91">
        <f t="shared" si="294"/>
        <v>0</v>
      </c>
      <c r="G622" s="91">
        <f t="shared" si="294"/>
        <v>0</v>
      </c>
      <c r="H622" s="91">
        <f t="shared" si="294"/>
        <v>0</v>
      </c>
      <c r="I622" s="91">
        <f t="shared" si="294"/>
        <v>0</v>
      </c>
      <c r="J622" s="92">
        <f t="shared" si="294"/>
        <v>0</v>
      </c>
      <c r="K622" s="92">
        <f t="shared" si="294"/>
        <v>0</v>
      </c>
      <c r="L622" s="91">
        <f t="shared" si="294"/>
        <v>0</v>
      </c>
      <c r="M622" s="91">
        <f t="shared" si="294"/>
        <v>0</v>
      </c>
      <c r="N622" s="92">
        <f t="shared" si="294"/>
        <v>0</v>
      </c>
      <c r="O622" s="92">
        <f t="shared" si="294"/>
        <v>0</v>
      </c>
      <c r="P622" s="92">
        <f t="shared" si="294"/>
        <v>0</v>
      </c>
      <c r="Q622" s="92">
        <f t="shared" si="294"/>
        <v>0</v>
      </c>
      <c r="R622" s="91">
        <f t="shared" si="294"/>
        <v>0</v>
      </c>
      <c r="S622" s="91">
        <f t="shared" si="294"/>
        <v>0</v>
      </c>
      <c r="T622" s="91">
        <f t="shared" si="294"/>
        <v>0</v>
      </c>
      <c r="U622" s="91">
        <f t="shared" si="294"/>
        <v>0</v>
      </c>
      <c r="V622" s="88">
        <f t="shared" si="284"/>
        <v>0</v>
      </c>
      <c r="W622" s="88" t="e">
        <f t="shared" si="285"/>
        <v>#DIV/0!</v>
      </c>
      <c r="X622" s="88">
        <f t="shared" si="286"/>
        <v>0</v>
      </c>
      <c r="Y622" s="88" t="e">
        <f t="shared" si="287"/>
        <v>#DIV/0!</v>
      </c>
      <c r="Z622" s="88">
        <f t="shared" si="288"/>
        <v>0</v>
      </c>
      <c r="AA622" s="88" t="e">
        <f t="shared" si="289"/>
        <v>#DIV/0!</v>
      </c>
      <c r="AB622" s="88">
        <f t="shared" si="291"/>
        <v>0</v>
      </c>
      <c r="AC622" s="88" t="e">
        <f t="shared" si="292"/>
        <v>#DIV/0!</v>
      </c>
      <c r="AD622" s="168"/>
    </row>
    <row r="623" spans="1:30" hidden="1">
      <c r="A623" s="76"/>
      <c r="B623" s="109" t="s">
        <v>114</v>
      </c>
      <c r="C623" s="106">
        <v>2218</v>
      </c>
      <c r="D623" s="91">
        <f t="shared" si="294"/>
        <v>0</v>
      </c>
      <c r="E623" s="91">
        <f t="shared" si="294"/>
        <v>0</v>
      </c>
      <c r="F623" s="91">
        <f t="shared" si="294"/>
        <v>0</v>
      </c>
      <c r="G623" s="91">
        <f t="shared" si="294"/>
        <v>0</v>
      </c>
      <c r="H623" s="91">
        <f t="shared" si="294"/>
        <v>0</v>
      </c>
      <c r="I623" s="91">
        <f t="shared" si="294"/>
        <v>0</v>
      </c>
      <c r="J623" s="92">
        <f t="shared" si="294"/>
        <v>0</v>
      </c>
      <c r="K623" s="92">
        <f t="shared" si="294"/>
        <v>0</v>
      </c>
      <c r="L623" s="91">
        <f t="shared" si="294"/>
        <v>0</v>
      </c>
      <c r="M623" s="91">
        <f t="shared" si="294"/>
        <v>0</v>
      </c>
      <c r="N623" s="92">
        <f t="shared" si="294"/>
        <v>0</v>
      </c>
      <c r="O623" s="92">
        <f t="shared" si="294"/>
        <v>0</v>
      </c>
      <c r="P623" s="92">
        <f t="shared" si="294"/>
        <v>0</v>
      </c>
      <c r="Q623" s="92">
        <f t="shared" si="294"/>
        <v>0</v>
      </c>
      <c r="R623" s="91">
        <f t="shared" si="294"/>
        <v>0</v>
      </c>
      <c r="S623" s="91">
        <f t="shared" si="294"/>
        <v>0</v>
      </c>
      <c r="T623" s="91">
        <f t="shared" si="294"/>
        <v>0</v>
      </c>
      <c r="U623" s="91">
        <f t="shared" si="294"/>
        <v>0</v>
      </c>
      <c r="V623" s="88">
        <f t="shared" si="284"/>
        <v>0</v>
      </c>
      <c r="W623" s="88" t="e">
        <f t="shared" si="285"/>
        <v>#DIV/0!</v>
      </c>
      <c r="X623" s="88">
        <f t="shared" si="286"/>
        <v>0</v>
      </c>
      <c r="Y623" s="88" t="e">
        <f t="shared" si="287"/>
        <v>#DIV/0!</v>
      </c>
      <c r="Z623" s="88">
        <f t="shared" si="288"/>
        <v>0</v>
      </c>
      <c r="AA623" s="88" t="e">
        <f t="shared" si="289"/>
        <v>#DIV/0!</v>
      </c>
      <c r="AB623" s="88">
        <f t="shared" si="291"/>
        <v>0</v>
      </c>
      <c r="AC623" s="88" t="e">
        <f t="shared" si="292"/>
        <v>#DIV/0!</v>
      </c>
      <c r="AD623" s="168"/>
    </row>
    <row r="624" spans="1:30" hidden="1">
      <c r="A624" s="76"/>
      <c r="B624" s="97" t="s">
        <v>147</v>
      </c>
      <c r="C624" s="96">
        <v>2221</v>
      </c>
      <c r="D624" s="91">
        <f t="shared" si="294"/>
        <v>0</v>
      </c>
      <c r="E624" s="91">
        <f t="shared" si="294"/>
        <v>0</v>
      </c>
      <c r="F624" s="91">
        <f t="shared" si="294"/>
        <v>5611.0690000000004</v>
      </c>
      <c r="G624" s="91">
        <f t="shared" si="294"/>
        <v>0</v>
      </c>
      <c r="H624" s="91">
        <f t="shared" si="294"/>
        <v>1300.7</v>
      </c>
      <c r="I624" s="91">
        <f t="shared" si="294"/>
        <v>0</v>
      </c>
      <c r="J624" s="92">
        <f t="shared" si="294"/>
        <v>1047.4549999999999</v>
      </c>
      <c r="K624" s="92">
        <f t="shared" si="294"/>
        <v>0</v>
      </c>
      <c r="L624" s="91">
        <f t="shared" si="294"/>
        <v>1800.7</v>
      </c>
      <c r="M624" s="91">
        <f t="shared" si="294"/>
        <v>0</v>
      </c>
      <c r="N624" s="92">
        <f t="shared" si="294"/>
        <v>7000</v>
      </c>
      <c r="O624" s="92">
        <f t="shared" si="294"/>
        <v>0</v>
      </c>
      <c r="P624" s="92">
        <f t="shared" si="294"/>
        <v>0</v>
      </c>
      <c r="Q624" s="92">
        <f t="shared" si="294"/>
        <v>0</v>
      </c>
      <c r="R624" s="91">
        <f t="shared" si="294"/>
        <v>8000</v>
      </c>
      <c r="S624" s="91">
        <f t="shared" si="294"/>
        <v>0</v>
      </c>
      <c r="T624" s="91">
        <f t="shared" si="294"/>
        <v>9000</v>
      </c>
      <c r="U624" s="91">
        <f t="shared" si="294"/>
        <v>0</v>
      </c>
      <c r="V624" s="88">
        <f t="shared" si="284"/>
        <v>-3810.3690000000006</v>
      </c>
      <c r="W624" s="88">
        <f t="shared" si="285"/>
        <v>32.091924016617867</v>
      </c>
      <c r="X624" s="88">
        <f t="shared" si="286"/>
        <v>5699.3</v>
      </c>
      <c r="Y624" s="88">
        <f t="shared" si="287"/>
        <v>538.17175367110019</v>
      </c>
      <c r="Z624" s="88">
        <f t="shared" si="288"/>
        <v>1000</v>
      </c>
      <c r="AA624" s="88">
        <f t="shared" si="289"/>
        <v>114.28571428571428</v>
      </c>
      <c r="AB624" s="88">
        <f t="shared" si="291"/>
        <v>1000</v>
      </c>
      <c r="AC624" s="88">
        <f t="shared" si="292"/>
        <v>112.5</v>
      </c>
      <c r="AD624" s="168"/>
    </row>
    <row r="625" spans="1:30" ht="25.5" hidden="1">
      <c r="A625" s="76"/>
      <c r="B625" s="110" t="s">
        <v>116</v>
      </c>
      <c r="C625" s="96">
        <v>2222</v>
      </c>
      <c r="D625" s="91">
        <f t="shared" si="294"/>
        <v>2030.2</v>
      </c>
      <c r="E625" s="91">
        <f t="shared" si="294"/>
        <v>65</v>
      </c>
      <c r="F625" s="91">
        <f t="shared" si="294"/>
        <v>2498.9860000000003</v>
      </c>
      <c r="G625" s="91">
        <f t="shared" si="294"/>
        <v>0</v>
      </c>
      <c r="H625" s="91">
        <f t="shared" si="294"/>
        <v>12960.1</v>
      </c>
      <c r="I625" s="91">
        <f t="shared" si="294"/>
        <v>0</v>
      </c>
      <c r="J625" s="92">
        <f t="shared" si="294"/>
        <v>1676.9</v>
      </c>
      <c r="K625" s="92">
        <f t="shared" si="294"/>
        <v>0</v>
      </c>
      <c r="L625" s="91">
        <f t="shared" si="294"/>
        <v>13041.8</v>
      </c>
      <c r="M625" s="91">
        <f t="shared" si="294"/>
        <v>0</v>
      </c>
      <c r="N625" s="92">
        <f t="shared" si="294"/>
        <v>12055.5</v>
      </c>
      <c r="O625" s="92">
        <f t="shared" si="294"/>
        <v>0</v>
      </c>
      <c r="P625" s="92">
        <f t="shared" si="294"/>
        <v>0</v>
      </c>
      <c r="Q625" s="92">
        <f t="shared" si="294"/>
        <v>0</v>
      </c>
      <c r="R625" s="91">
        <f t="shared" si="294"/>
        <v>12556.5</v>
      </c>
      <c r="S625" s="91">
        <f t="shared" si="294"/>
        <v>0</v>
      </c>
      <c r="T625" s="91">
        <f t="shared" si="294"/>
        <v>12556.5</v>
      </c>
      <c r="U625" s="91">
        <f t="shared" si="294"/>
        <v>0</v>
      </c>
      <c r="V625" s="88">
        <f t="shared" si="284"/>
        <v>10542.813999999998</v>
      </c>
      <c r="W625" s="88">
        <f t="shared" si="285"/>
        <v>521.88367601899324</v>
      </c>
      <c r="X625" s="88">
        <f t="shared" si="286"/>
        <v>-904.60000000000036</v>
      </c>
      <c r="Y625" s="88">
        <f t="shared" si="287"/>
        <v>93.02011558552789</v>
      </c>
      <c r="Z625" s="88">
        <f t="shared" si="288"/>
        <v>501</v>
      </c>
      <c r="AA625" s="88">
        <f t="shared" si="289"/>
        <v>104.15577951972128</v>
      </c>
      <c r="AB625" s="88">
        <f t="shared" si="291"/>
        <v>0</v>
      </c>
      <c r="AC625" s="88">
        <f t="shared" si="292"/>
        <v>100</v>
      </c>
      <c r="AD625" s="168"/>
    </row>
    <row r="626" spans="1:30" hidden="1">
      <c r="A626" s="76"/>
      <c r="B626" s="110" t="s">
        <v>117</v>
      </c>
      <c r="C626" s="111">
        <v>2223</v>
      </c>
      <c r="D626" s="91">
        <f t="shared" si="294"/>
        <v>227.9</v>
      </c>
      <c r="E626" s="91">
        <f t="shared" si="294"/>
        <v>0</v>
      </c>
      <c r="F626" s="91">
        <f t="shared" si="294"/>
        <v>227.26</v>
      </c>
      <c r="G626" s="91">
        <f t="shared" si="294"/>
        <v>0</v>
      </c>
      <c r="H626" s="91">
        <f t="shared" si="294"/>
        <v>297.39999999999998</v>
      </c>
      <c r="I626" s="91">
        <f t="shared" si="294"/>
        <v>0</v>
      </c>
      <c r="J626" s="92">
        <f t="shared" si="294"/>
        <v>240</v>
      </c>
      <c r="K626" s="92">
        <f t="shared" si="294"/>
        <v>0</v>
      </c>
      <c r="L626" s="91">
        <f t="shared" si="294"/>
        <v>239.99999999999997</v>
      </c>
      <c r="M626" s="91">
        <f t="shared" si="294"/>
        <v>0</v>
      </c>
      <c r="N626" s="92">
        <f t="shared" si="294"/>
        <v>450</v>
      </c>
      <c r="O626" s="92">
        <f t="shared" si="294"/>
        <v>0</v>
      </c>
      <c r="P626" s="92">
        <f t="shared" si="294"/>
        <v>0</v>
      </c>
      <c r="Q626" s="92">
        <f t="shared" si="294"/>
        <v>0</v>
      </c>
      <c r="R626" s="91">
        <f t="shared" si="294"/>
        <v>500</v>
      </c>
      <c r="S626" s="91">
        <f t="shared" si="294"/>
        <v>0</v>
      </c>
      <c r="T626" s="91">
        <f t="shared" si="294"/>
        <v>500</v>
      </c>
      <c r="U626" s="91">
        <f t="shared" si="294"/>
        <v>0</v>
      </c>
      <c r="V626" s="88">
        <f t="shared" si="284"/>
        <v>12.739999999999981</v>
      </c>
      <c r="W626" s="88">
        <f t="shared" si="285"/>
        <v>105.60591393118013</v>
      </c>
      <c r="X626" s="88">
        <f t="shared" si="286"/>
        <v>152.60000000000002</v>
      </c>
      <c r="Y626" s="88">
        <f t="shared" si="287"/>
        <v>151.31136516476127</v>
      </c>
      <c r="Z626" s="88">
        <f t="shared" si="288"/>
        <v>50</v>
      </c>
      <c r="AA626" s="88">
        <f t="shared" si="289"/>
        <v>111.11111111111111</v>
      </c>
      <c r="AB626" s="88">
        <f>T626-R626</f>
        <v>0</v>
      </c>
      <c r="AC626" s="88">
        <f>+T626/R626*100</f>
        <v>100</v>
      </c>
      <c r="AD626" s="168"/>
    </row>
    <row r="627" spans="1:30" hidden="1">
      <c r="A627" s="76"/>
      <c r="B627" s="110" t="s">
        <v>153</v>
      </c>
      <c r="C627" s="96">
        <v>2224</v>
      </c>
      <c r="D627" s="91">
        <f t="shared" si="294"/>
        <v>1160</v>
      </c>
      <c r="E627" s="91">
        <f t="shared" si="294"/>
        <v>36</v>
      </c>
      <c r="F627" s="91">
        <f t="shared" si="294"/>
        <v>1123.75</v>
      </c>
      <c r="G627" s="91">
        <f t="shared" si="294"/>
        <v>0</v>
      </c>
      <c r="H627" s="91">
        <f t="shared" si="294"/>
        <v>1240</v>
      </c>
      <c r="I627" s="91">
        <f t="shared" si="294"/>
        <v>64</v>
      </c>
      <c r="J627" s="92">
        <f t="shared" si="294"/>
        <v>0</v>
      </c>
      <c r="K627" s="92">
        <f t="shared" si="294"/>
        <v>0</v>
      </c>
      <c r="L627" s="91">
        <f t="shared" si="294"/>
        <v>1240</v>
      </c>
      <c r="M627" s="91">
        <f t="shared" si="294"/>
        <v>0</v>
      </c>
      <c r="N627" s="92">
        <f t="shared" si="294"/>
        <v>2750</v>
      </c>
      <c r="O627" s="92">
        <f t="shared" si="294"/>
        <v>50</v>
      </c>
      <c r="P627" s="92">
        <f t="shared" si="294"/>
        <v>0</v>
      </c>
      <c r="Q627" s="92">
        <f t="shared" si="294"/>
        <v>0</v>
      </c>
      <c r="R627" s="91">
        <f t="shared" si="294"/>
        <v>2750</v>
      </c>
      <c r="S627" s="91">
        <f t="shared" si="294"/>
        <v>50</v>
      </c>
      <c r="T627" s="91">
        <f t="shared" si="294"/>
        <v>2750</v>
      </c>
      <c r="U627" s="91">
        <f t="shared" si="294"/>
        <v>40</v>
      </c>
      <c r="V627" s="88">
        <f t="shared" si="284"/>
        <v>116.25</v>
      </c>
      <c r="W627" s="88">
        <f t="shared" si="285"/>
        <v>110.34482758620689</v>
      </c>
      <c r="X627" s="88">
        <f t="shared" si="286"/>
        <v>1510</v>
      </c>
      <c r="Y627" s="88">
        <f t="shared" si="287"/>
        <v>221.7741935483871</v>
      </c>
      <c r="Z627" s="88">
        <f t="shared" si="288"/>
        <v>0</v>
      </c>
      <c r="AA627" s="88">
        <f t="shared" si="289"/>
        <v>100</v>
      </c>
      <c r="AB627" s="88">
        <f t="shared" si="291"/>
        <v>0</v>
      </c>
      <c r="AC627" s="88">
        <f t="shared" si="292"/>
        <v>100</v>
      </c>
      <c r="AD627" s="168"/>
    </row>
    <row r="628" spans="1:30" hidden="1">
      <c r="A628" s="76"/>
      <c r="B628" s="110" t="s">
        <v>148</v>
      </c>
      <c r="C628" s="96">
        <v>2225</v>
      </c>
      <c r="D628" s="91">
        <f t="shared" si="294"/>
        <v>0</v>
      </c>
      <c r="E628" s="91">
        <f t="shared" si="294"/>
        <v>0</v>
      </c>
      <c r="F628" s="91">
        <f t="shared" si="294"/>
        <v>0</v>
      </c>
      <c r="G628" s="91">
        <f t="shared" si="294"/>
        <v>0</v>
      </c>
      <c r="H628" s="91">
        <f t="shared" si="294"/>
        <v>0</v>
      </c>
      <c r="I628" s="91">
        <f t="shared" si="294"/>
        <v>0</v>
      </c>
      <c r="J628" s="92">
        <f t="shared" si="294"/>
        <v>0</v>
      </c>
      <c r="K628" s="92">
        <f t="shared" si="294"/>
        <v>0</v>
      </c>
      <c r="L628" s="91">
        <f t="shared" si="294"/>
        <v>0</v>
      </c>
      <c r="M628" s="91">
        <f t="shared" si="294"/>
        <v>0</v>
      </c>
      <c r="N628" s="92">
        <f t="shared" si="294"/>
        <v>0</v>
      </c>
      <c r="O628" s="92">
        <f t="shared" si="294"/>
        <v>0</v>
      </c>
      <c r="P628" s="92">
        <f t="shared" si="294"/>
        <v>0</v>
      </c>
      <c r="Q628" s="92">
        <f t="shared" si="294"/>
        <v>0</v>
      </c>
      <c r="R628" s="91">
        <f t="shared" si="294"/>
        <v>0</v>
      </c>
      <c r="S628" s="91">
        <f t="shared" si="294"/>
        <v>0</v>
      </c>
      <c r="T628" s="91">
        <f t="shared" si="294"/>
        <v>0</v>
      </c>
      <c r="U628" s="91">
        <f t="shared" si="294"/>
        <v>0</v>
      </c>
      <c r="V628" s="88">
        <f t="shared" si="284"/>
        <v>0</v>
      </c>
      <c r="W628" s="88" t="e">
        <f t="shared" si="285"/>
        <v>#DIV/0!</v>
      </c>
      <c r="X628" s="88">
        <f t="shared" si="286"/>
        <v>0</v>
      </c>
      <c r="Y628" s="88" t="e">
        <f t="shared" si="287"/>
        <v>#DIV/0!</v>
      </c>
      <c r="Z628" s="88">
        <f t="shared" si="288"/>
        <v>0</v>
      </c>
      <c r="AA628" s="88" t="e">
        <f t="shared" si="289"/>
        <v>#DIV/0!</v>
      </c>
      <c r="AB628" s="88">
        <f t="shared" si="291"/>
        <v>0</v>
      </c>
      <c r="AC628" s="88" t="e">
        <f t="shared" si="292"/>
        <v>#DIV/0!</v>
      </c>
      <c r="AD628" s="168"/>
    </row>
    <row r="629" spans="1:30" hidden="1">
      <c r="A629" s="76"/>
      <c r="B629" s="114" t="s">
        <v>120</v>
      </c>
      <c r="C629" s="115">
        <v>2231</v>
      </c>
      <c r="D629" s="117">
        <f>D630+D631+D632+D633</f>
        <v>844.1</v>
      </c>
      <c r="E629" s="117">
        <f>E630+E631+E632+E633</f>
        <v>0</v>
      </c>
      <c r="F629" s="117">
        <f t="shared" ref="F629:U629" si="295">F630+F631+F632+F633</f>
        <v>1063</v>
      </c>
      <c r="G629" s="117">
        <f t="shared" si="295"/>
        <v>0</v>
      </c>
      <c r="H629" s="117">
        <f t="shared" si="295"/>
        <v>1249.0999999999999</v>
      </c>
      <c r="I629" s="117">
        <f t="shared" si="295"/>
        <v>0</v>
      </c>
      <c r="J629" s="116">
        <f t="shared" si="295"/>
        <v>279.8</v>
      </c>
      <c r="K629" s="116">
        <f t="shared" si="295"/>
        <v>0</v>
      </c>
      <c r="L629" s="117">
        <f t="shared" si="295"/>
        <v>1249.0999999999999</v>
      </c>
      <c r="M629" s="117">
        <f t="shared" si="295"/>
        <v>0</v>
      </c>
      <c r="N629" s="116">
        <f t="shared" si="295"/>
        <v>1260</v>
      </c>
      <c r="O629" s="116">
        <f t="shared" si="295"/>
        <v>0</v>
      </c>
      <c r="P629" s="116">
        <f>P630+P631+P632+P633</f>
        <v>0</v>
      </c>
      <c r="Q629" s="116">
        <f>Q630+Q631+Q632+Q633</f>
        <v>0</v>
      </c>
      <c r="R629" s="117">
        <f t="shared" si="295"/>
        <v>1280</v>
      </c>
      <c r="S629" s="117">
        <f t="shared" si="295"/>
        <v>0</v>
      </c>
      <c r="T629" s="117">
        <f t="shared" si="295"/>
        <v>1285</v>
      </c>
      <c r="U629" s="117">
        <f t="shared" si="295"/>
        <v>0</v>
      </c>
      <c r="V629" s="88"/>
      <c r="W629" s="88"/>
      <c r="X629" s="88"/>
      <c r="Y629" s="88"/>
      <c r="Z629" s="88"/>
      <c r="AA629" s="88"/>
      <c r="AB629" s="88"/>
      <c r="AC629" s="88"/>
      <c r="AD629" s="168"/>
    </row>
    <row r="630" spans="1:30" hidden="1">
      <c r="A630" s="76"/>
      <c r="B630" s="110" t="s">
        <v>121</v>
      </c>
      <c r="C630" s="96">
        <v>22311100</v>
      </c>
      <c r="D630" s="91">
        <f t="shared" ref="D630:U638" si="296">SUM(D445,D482,D519,D556,D593)</f>
        <v>44.1</v>
      </c>
      <c r="E630" s="91">
        <f t="shared" si="296"/>
        <v>0</v>
      </c>
      <c r="F630" s="91">
        <f t="shared" si="296"/>
        <v>44.1</v>
      </c>
      <c r="G630" s="91">
        <f t="shared" si="296"/>
        <v>0</v>
      </c>
      <c r="H630" s="91">
        <f t="shared" si="296"/>
        <v>93</v>
      </c>
      <c r="I630" s="91">
        <f t="shared" si="296"/>
        <v>0</v>
      </c>
      <c r="J630" s="92">
        <f t="shared" si="296"/>
        <v>0</v>
      </c>
      <c r="K630" s="92">
        <f t="shared" si="296"/>
        <v>0</v>
      </c>
      <c r="L630" s="91">
        <f t="shared" si="296"/>
        <v>93</v>
      </c>
      <c r="M630" s="91">
        <f t="shared" si="296"/>
        <v>0</v>
      </c>
      <c r="N630" s="92">
        <f t="shared" si="296"/>
        <v>100</v>
      </c>
      <c r="O630" s="92">
        <f t="shared" si="296"/>
        <v>0</v>
      </c>
      <c r="P630" s="92">
        <f t="shared" si="296"/>
        <v>0</v>
      </c>
      <c r="Q630" s="92">
        <f t="shared" si="296"/>
        <v>0</v>
      </c>
      <c r="R630" s="91">
        <f t="shared" si="296"/>
        <v>120</v>
      </c>
      <c r="S630" s="91">
        <f t="shared" si="296"/>
        <v>0</v>
      </c>
      <c r="T630" s="91">
        <f t="shared" si="296"/>
        <v>125</v>
      </c>
      <c r="U630" s="91">
        <f t="shared" si="296"/>
        <v>0</v>
      </c>
      <c r="V630" s="88">
        <f t="shared" ref="V630:V645" si="297">L630-F630</f>
        <v>48.9</v>
      </c>
      <c r="W630" s="88">
        <f t="shared" ref="W630:W645" si="298">+L630/F630*100</f>
        <v>210.88435374149662</v>
      </c>
      <c r="X630" s="88">
        <f t="shared" ref="X630:X645" si="299">N630-H630</f>
        <v>7</v>
      </c>
      <c r="Y630" s="88">
        <f t="shared" ref="Y630:Y645" si="300">+N630/H630*100</f>
        <v>107.5268817204301</v>
      </c>
      <c r="Z630" s="88">
        <f t="shared" ref="Z630:Z645" si="301">R630-N630</f>
        <v>20</v>
      </c>
      <c r="AA630" s="88">
        <f t="shared" ref="AA630:AA645" si="302">+R630/N630*100</f>
        <v>120</v>
      </c>
      <c r="AB630" s="88">
        <f t="shared" si="291"/>
        <v>5</v>
      </c>
      <c r="AC630" s="88">
        <f t="shared" si="292"/>
        <v>104.16666666666667</v>
      </c>
      <c r="AD630" s="168"/>
    </row>
    <row r="631" spans="1:30" hidden="1">
      <c r="A631" s="76"/>
      <c r="B631" s="110" t="s">
        <v>122</v>
      </c>
      <c r="C631" s="96">
        <v>22311200</v>
      </c>
      <c r="D631" s="91">
        <f t="shared" si="296"/>
        <v>800</v>
      </c>
      <c r="E631" s="91">
        <f t="shared" si="296"/>
        <v>0</v>
      </c>
      <c r="F631" s="91">
        <f t="shared" si="296"/>
        <v>1018.9</v>
      </c>
      <c r="G631" s="91">
        <f t="shared" si="296"/>
        <v>0</v>
      </c>
      <c r="H631" s="91">
        <f t="shared" si="296"/>
        <v>1156.0999999999999</v>
      </c>
      <c r="I631" s="91">
        <f t="shared" si="296"/>
        <v>0</v>
      </c>
      <c r="J631" s="92">
        <f t="shared" si="296"/>
        <v>279.8</v>
      </c>
      <c r="K631" s="92">
        <f t="shared" si="296"/>
        <v>0</v>
      </c>
      <c r="L631" s="91">
        <f t="shared" si="296"/>
        <v>1156.0999999999999</v>
      </c>
      <c r="M631" s="91">
        <f t="shared" si="296"/>
        <v>0</v>
      </c>
      <c r="N631" s="92">
        <f t="shared" si="296"/>
        <v>1160</v>
      </c>
      <c r="O631" s="92">
        <f t="shared" si="296"/>
        <v>0</v>
      </c>
      <c r="P631" s="92">
        <f t="shared" si="296"/>
        <v>0</v>
      </c>
      <c r="Q631" s="92">
        <f t="shared" si="296"/>
        <v>0</v>
      </c>
      <c r="R631" s="91">
        <f t="shared" si="296"/>
        <v>1160</v>
      </c>
      <c r="S631" s="91">
        <f t="shared" si="296"/>
        <v>0</v>
      </c>
      <c r="T631" s="91">
        <f t="shared" si="296"/>
        <v>1160</v>
      </c>
      <c r="U631" s="91">
        <f t="shared" si="296"/>
        <v>0</v>
      </c>
      <c r="V631" s="88">
        <f t="shared" si="297"/>
        <v>137.19999999999993</v>
      </c>
      <c r="W631" s="88">
        <f t="shared" si="298"/>
        <v>113.4655020119737</v>
      </c>
      <c r="X631" s="88">
        <f t="shared" si="299"/>
        <v>3.9000000000000909</v>
      </c>
      <c r="Y631" s="88">
        <f t="shared" si="300"/>
        <v>100.33734106046191</v>
      </c>
      <c r="Z631" s="88">
        <f t="shared" si="301"/>
        <v>0</v>
      </c>
      <c r="AA631" s="88">
        <f t="shared" si="302"/>
        <v>100</v>
      </c>
      <c r="AB631" s="88">
        <f t="shared" si="291"/>
        <v>0</v>
      </c>
      <c r="AC631" s="88">
        <f t="shared" si="292"/>
        <v>100</v>
      </c>
      <c r="AD631" s="168"/>
    </row>
    <row r="632" spans="1:30" ht="25.5" hidden="1">
      <c r="A632" s="76"/>
      <c r="B632" s="110" t="s">
        <v>123</v>
      </c>
      <c r="C632" s="96">
        <v>22311300</v>
      </c>
      <c r="D632" s="91">
        <f t="shared" si="296"/>
        <v>0</v>
      </c>
      <c r="E632" s="91">
        <f t="shared" si="296"/>
        <v>0</v>
      </c>
      <c r="F632" s="91">
        <f t="shared" si="296"/>
        <v>0</v>
      </c>
      <c r="G632" s="91">
        <f t="shared" si="296"/>
        <v>0</v>
      </c>
      <c r="H632" s="91">
        <f t="shared" si="296"/>
        <v>0</v>
      </c>
      <c r="I632" s="91">
        <f t="shared" si="296"/>
        <v>0</v>
      </c>
      <c r="J632" s="92">
        <f t="shared" si="296"/>
        <v>0</v>
      </c>
      <c r="K632" s="92">
        <f t="shared" si="296"/>
        <v>0</v>
      </c>
      <c r="L632" s="91">
        <f t="shared" si="296"/>
        <v>0</v>
      </c>
      <c r="M632" s="91">
        <f t="shared" si="296"/>
        <v>0</v>
      </c>
      <c r="N632" s="92">
        <f t="shared" si="296"/>
        <v>0</v>
      </c>
      <c r="O632" s="92">
        <f t="shared" si="296"/>
        <v>0</v>
      </c>
      <c r="P632" s="92">
        <f t="shared" si="296"/>
        <v>0</v>
      </c>
      <c r="Q632" s="92">
        <f t="shared" si="296"/>
        <v>0</v>
      </c>
      <c r="R632" s="91">
        <f t="shared" si="296"/>
        <v>0</v>
      </c>
      <c r="S632" s="91">
        <f t="shared" si="296"/>
        <v>0</v>
      </c>
      <c r="T632" s="91">
        <f t="shared" si="296"/>
        <v>0</v>
      </c>
      <c r="U632" s="91">
        <f t="shared" si="296"/>
        <v>0</v>
      </c>
      <c r="V632" s="88">
        <f t="shared" si="297"/>
        <v>0</v>
      </c>
      <c r="W632" s="88" t="e">
        <f t="shared" si="298"/>
        <v>#DIV/0!</v>
      </c>
      <c r="X632" s="88">
        <f t="shared" si="299"/>
        <v>0</v>
      </c>
      <c r="Y632" s="88" t="e">
        <f t="shared" si="300"/>
        <v>#DIV/0!</v>
      </c>
      <c r="Z632" s="88">
        <f t="shared" si="301"/>
        <v>0</v>
      </c>
      <c r="AA632" s="88" t="e">
        <f t="shared" si="302"/>
        <v>#DIV/0!</v>
      </c>
      <c r="AB632" s="88">
        <f t="shared" si="291"/>
        <v>0</v>
      </c>
      <c r="AC632" s="88" t="e">
        <f t="shared" si="292"/>
        <v>#DIV/0!</v>
      </c>
      <c r="AD632" s="168"/>
    </row>
    <row r="633" spans="1:30" hidden="1">
      <c r="A633" s="76"/>
      <c r="B633" s="110" t="s">
        <v>124</v>
      </c>
      <c r="C633" s="96">
        <v>22311400</v>
      </c>
      <c r="D633" s="91">
        <f t="shared" si="296"/>
        <v>0</v>
      </c>
      <c r="E633" s="91">
        <f t="shared" si="296"/>
        <v>0</v>
      </c>
      <c r="F633" s="91">
        <f t="shared" si="296"/>
        <v>0</v>
      </c>
      <c r="G633" s="91">
        <f t="shared" si="296"/>
        <v>0</v>
      </c>
      <c r="H633" s="91">
        <f t="shared" si="296"/>
        <v>0</v>
      </c>
      <c r="I633" s="91">
        <f t="shared" si="296"/>
        <v>0</v>
      </c>
      <c r="J633" s="92">
        <f t="shared" si="296"/>
        <v>0</v>
      </c>
      <c r="K633" s="92">
        <f t="shared" si="296"/>
        <v>0</v>
      </c>
      <c r="L633" s="91">
        <f t="shared" si="296"/>
        <v>0</v>
      </c>
      <c r="M633" s="91">
        <f t="shared" si="296"/>
        <v>0</v>
      </c>
      <c r="N633" s="92">
        <f t="shared" si="296"/>
        <v>0</v>
      </c>
      <c r="O633" s="92">
        <f t="shared" si="296"/>
        <v>0</v>
      </c>
      <c r="P633" s="92">
        <f t="shared" si="296"/>
        <v>0</v>
      </c>
      <c r="Q633" s="92">
        <f t="shared" si="296"/>
        <v>0</v>
      </c>
      <c r="R633" s="91">
        <f t="shared" si="296"/>
        <v>0</v>
      </c>
      <c r="S633" s="91">
        <f t="shared" si="296"/>
        <v>0</v>
      </c>
      <c r="T633" s="91">
        <f t="shared" si="296"/>
        <v>0</v>
      </c>
      <c r="U633" s="91">
        <f t="shared" si="296"/>
        <v>0</v>
      </c>
      <c r="V633" s="88">
        <f t="shared" si="297"/>
        <v>0</v>
      </c>
      <c r="W633" s="88" t="e">
        <f t="shared" si="298"/>
        <v>#DIV/0!</v>
      </c>
      <c r="X633" s="88">
        <f t="shared" si="299"/>
        <v>0</v>
      </c>
      <c r="Y633" s="88" t="e">
        <f t="shared" si="300"/>
        <v>#DIV/0!</v>
      </c>
      <c r="Z633" s="88">
        <f t="shared" si="301"/>
        <v>0</v>
      </c>
      <c r="AA633" s="88" t="e">
        <f t="shared" si="302"/>
        <v>#DIV/0!</v>
      </c>
      <c r="AB633" s="88">
        <f t="shared" si="291"/>
        <v>0</v>
      </c>
      <c r="AC633" s="88" t="e">
        <f t="shared" si="292"/>
        <v>#DIV/0!</v>
      </c>
      <c r="AD633" s="168"/>
    </row>
    <row r="634" spans="1:30" hidden="1">
      <c r="A634" s="76"/>
      <c r="B634" s="110" t="s">
        <v>125</v>
      </c>
      <c r="C634" s="96">
        <v>2235</v>
      </c>
      <c r="D634" s="91">
        <f t="shared" si="296"/>
        <v>0</v>
      </c>
      <c r="E634" s="91">
        <f t="shared" si="296"/>
        <v>0</v>
      </c>
      <c r="F634" s="91">
        <f t="shared" si="296"/>
        <v>0</v>
      </c>
      <c r="G634" s="91">
        <f t="shared" si="296"/>
        <v>0</v>
      </c>
      <c r="H634" s="91">
        <f t="shared" si="296"/>
        <v>0</v>
      </c>
      <c r="I634" s="91">
        <f t="shared" si="296"/>
        <v>0</v>
      </c>
      <c r="J634" s="92">
        <f t="shared" si="296"/>
        <v>0</v>
      </c>
      <c r="K634" s="92">
        <f t="shared" si="296"/>
        <v>0</v>
      </c>
      <c r="L634" s="91">
        <f t="shared" si="296"/>
        <v>0</v>
      </c>
      <c r="M634" s="91">
        <f t="shared" si="296"/>
        <v>0</v>
      </c>
      <c r="N634" s="92">
        <f t="shared" si="296"/>
        <v>0</v>
      </c>
      <c r="O634" s="92">
        <f t="shared" si="296"/>
        <v>0</v>
      </c>
      <c r="P634" s="92">
        <f t="shared" si="296"/>
        <v>0</v>
      </c>
      <c r="Q634" s="92">
        <f t="shared" si="296"/>
        <v>0</v>
      </c>
      <c r="R634" s="91">
        <f t="shared" si="296"/>
        <v>0</v>
      </c>
      <c r="S634" s="91">
        <f t="shared" si="296"/>
        <v>0</v>
      </c>
      <c r="T634" s="91">
        <f t="shared" si="296"/>
        <v>0</v>
      </c>
      <c r="U634" s="91">
        <f t="shared" si="296"/>
        <v>0</v>
      </c>
      <c r="V634" s="88">
        <f t="shared" si="297"/>
        <v>0</v>
      </c>
      <c r="W634" s="88" t="e">
        <f t="shared" si="298"/>
        <v>#DIV/0!</v>
      </c>
      <c r="X634" s="88">
        <f t="shared" si="299"/>
        <v>0</v>
      </c>
      <c r="Y634" s="88" t="e">
        <f t="shared" si="300"/>
        <v>#DIV/0!</v>
      </c>
      <c r="Z634" s="88">
        <f t="shared" si="301"/>
        <v>0</v>
      </c>
      <c r="AA634" s="88" t="e">
        <f t="shared" si="302"/>
        <v>#DIV/0!</v>
      </c>
      <c r="AB634" s="88">
        <f t="shared" si="291"/>
        <v>0</v>
      </c>
      <c r="AC634" s="88" t="e">
        <f t="shared" si="292"/>
        <v>#DIV/0!</v>
      </c>
      <c r="AD634" s="168"/>
    </row>
    <row r="635" spans="1:30" hidden="1">
      <c r="A635" s="76"/>
      <c r="B635" s="97" t="s">
        <v>126</v>
      </c>
      <c r="C635" s="119">
        <v>2511</v>
      </c>
      <c r="D635" s="91">
        <f t="shared" si="296"/>
        <v>3500</v>
      </c>
      <c r="E635" s="91">
        <f t="shared" si="296"/>
        <v>0</v>
      </c>
      <c r="F635" s="91">
        <f t="shared" si="296"/>
        <v>6750</v>
      </c>
      <c r="G635" s="91">
        <f t="shared" si="296"/>
        <v>0</v>
      </c>
      <c r="H635" s="91">
        <f t="shared" si="296"/>
        <v>8500</v>
      </c>
      <c r="I635" s="91">
        <f t="shared" si="296"/>
        <v>0</v>
      </c>
      <c r="J635" s="92">
        <f t="shared" si="296"/>
        <v>4550</v>
      </c>
      <c r="K635" s="92">
        <f t="shared" si="296"/>
        <v>0</v>
      </c>
      <c r="L635" s="91">
        <f t="shared" si="296"/>
        <v>8500</v>
      </c>
      <c r="M635" s="91">
        <f t="shared" si="296"/>
        <v>0</v>
      </c>
      <c r="N635" s="92">
        <f t="shared" si="296"/>
        <v>8000</v>
      </c>
      <c r="O635" s="92">
        <f t="shared" si="296"/>
        <v>0</v>
      </c>
      <c r="P635" s="92">
        <f t="shared" si="296"/>
        <v>0</v>
      </c>
      <c r="Q635" s="92">
        <f t="shared" si="296"/>
        <v>0</v>
      </c>
      <c r="R635" s="91">
        <f t="shared" si="296"/>
        <v>8000</v>
      </c>
      <c r="S635" s="91">
        <f t="shared" si="296"/>
        <v>0</v>
      </c>
      <c r="T635" s="91">
        <f t="shared" si="296"/>
        <v>8000</v>
      </c>
      <c r="U635" s="91">
        <f t="shared" si="296"/>
        <v>0</v>
      </c>
      <c r="V635" s="88">
        <f t="shared" si="297"/>
        <v>1750</v>
      </c>
      <c r="W635" s="88">
        <f t="shared" si="298"/>
        <v>125.92592592592592</v>
      </c>
      <c r="X635" s="88">
        <f t="shared" si="299"/>
        <v>-500</v>
      </c>
      <c r="Y635" s="88">
        <f t="shared" si="300"/>
        <v>94.117647058823522</v>
      </c>
      <c r="Z635" s="88">
        <f t="shared" si="301"/>
        <v>0</v>
      </c>
      <c r="AA635" s="88">
        <f t="shared" si="302"/>
        <v>100</v>
      </c>
      <c r="AB635" s="88">
        <f t="shared" si="291"/>
        <v>0</v>
      </c>
      <c r="AC635" s="88">
        <f t="shared" si="292"/>
        <v>100</v>
      </c>
      <c r="AD635" s="168"/>
    </row>
    <row r="636" spans="1:30" hidden="1">
      <c r="A636" s="76"/>
      <c r="B636" s="97" t="s">
        <v>127</v>
      </c>
      <c r="C636" s="119">
        <v>2512</v>
      </c>
      <c r="D636" s="91">
        <f t="shared" si="296"/>
        <v>0</v>
      </c>
      <c r="E636" s="91">
        <f t="shared" si="296"/>
        <v>0</v>
      </c>
      <c r="F636" s="91">
        <f t="shared" si="296"/>
        <v>0</v>
      </c>
      <c r="G636" s="91">
        <f t="shared" si="296"/>
        <v>0</v>
      </c>
      <c r="H636" s="91">
        <f t="shared" si="296"/>
        <v>0</v>
      </c>
      <c r="I636" s="91">
        <f t="shared" si="296"/>
        <v>0</v>
      </c>
      <c r="J636" s="92">
        <f t="shared" si="296"/>
        <v>0</v>
      </c>
      <c r="K636" s="92">
        <f t="shared" si="296"/>
        <v>0</v>
      </c>
      <c r="L636" s="91">
        <f t="shared" si="296"/>
        <v>0</v>
      </c>
      <c r="M636" s="91">
        <f t="shared" si="296"/>
        <v>0</v>
      </c>
      <c r="N636" s="92">
        <f t="shared" si="296"/>
        <v>0</v>
      </c>
      <c r="O636" s="92">
        <f t="shared" si="296"/>
        <v>0</v>
      </c>
      <c r="P636" s="92">
        <f t="shared" si="296"/>
        <v>0</v>
      </c>
      <c r="Q636" s="92">
        <f t="shared" si="296"/>
        <v>0</v>
      </c>
      <c r="R636" s="91">
        <f t="shared" si="296"/>
        <v>0</v>
      </c>
      <c r="S636" s="91">
        <f t="shared" si="296"/>
        <v>0</v>
      </c>
      <c r="T636" s="91">
        <f t="shared" si="296"/>
        <v>0</v>
      </c>
      <c r="U636" s="91">
        <f t="shared" si="296"/>
        <v>0</v>
      </c>
      <c r="V636" s="88">
        <f t="shared" si="297"/>
        <v>0</v>
      </c>
      <c r="W636" s="88" t="e">
        <f t="shared" si="298"/>
        <v>#DIV/0!</v>
      </c>
      <c r="X636" s="88">
        <f t="shared" si="299"/>
        <v>0</v>
      </c>
      <c r="Y636" s="88" t="e">
        <f t="shared" si="300"/>
        <v>#DIV/0!</v>
      </c>
      <c r="Z636" s="88">
        <f t="shared" si="301"/>
        <v>0</v>
      </c>
      <c r="AA636" s="88" t="e">
        <f t="shared" si="302"/>
        <v>#DIV/0!</v>
      </c>
      <c r="AB636" s="88">
        <f t="shared" si="291"/>
        <v>0</v>
      </c>
      <c r="AC636" s="88" t="e">
        <f t="shared" si="292"/>
        <v>#DIV/0!</v>
      </c>
      <c r="AD636" s="168"/>
    </row>
    <row r="637" spans="1:30" hidden="1">
      <c r="A637" s="76"/>
      <c r="B637" s="97" t="s">
        <v>154</v>
      </c>
      <c r="C637" s="119">
        <v>2521</v>
      </c>
      <c r="D637" s="91">
        <f t="shared" si="296"/>
        <v>0</v>
      </c>
      <c r="E637" s="91">
        <f t="shared" si="296"/>
        <v>0</v>
      </c>
      <c r="F637" s="91">
        <f t="shared" si="296"/>
        <v>0</v>
      </c>
      <c r="G637" s="91">
        <f t="shared" si="296"/>
        <v>0</v>
      </c>
      <c r="H637" s="91">
        <f t="shared" si="296"/>
        <v>0</v>
      </c>
      <c r="I637" s="91">
        <f t="shared" si="296"/>
        <v>0</v>
      </c>
      <c r="J637" s="92">
        <f t="shared" si="296"/>
        <v>0</v>
      </c>
      <c r="K637" s="92">
        <f t="shared" si="296"/>
        <v>0</v>
      </c>
      <c r="L637" s="91">
        <f t="shared" si="296"/>
        <v>0</v>
      </c>
      <c r="M637" s="91">
        <f t="shared" si="296"/>
        <v>0</v>
      </c>
      <c r="N637" s="92">
        <f t="shared" si="296"/>
        <v>0</v>
      </c>
      <c r="O637" s="92">
        <f t="shared" si="296"/>
        <v>0</v>
      </c>
      <c r="P637" s="92">
        <f t="shared" si="296"/>
        <v>0</v>
      </c>
      <c r="Q637" s="92">
        <f t="shared" si="296"/>
        <v>0</v>
      </c>
      <c r="R637" s="91">
        <f t="shared" si="296"/>
        <v>0</v>
      </c>
      <c r="S637" s="91">
        <f t="shared" si="296"/>
        <v>0</v>
      </c>
      <c r="T637" s="91">
        <f t="shared" si="296"/>
        <v>0</v>
      </c>
      <c r="U637" s="91">
        <f t="shared" si="296"/>
        <v>0</v>
      </c>
      <c r="V637" s="88">
        <f t="shared" si="297"/>
        <v>0</v>
      </c>
      <c r="W637" s="88" t="e">
        <f t="shared" si="298"/>
        <v>#DIV/0!</v>
      </c>
      <c r="X637" s="88">
        <f t="shared" si="299"/>
        <v>0</v>
      </c>
      <c r="Y637" s="88" t="e">
        <f t="shared" si="300"/>
        <v>#DIV/0!</v>
      </c>
      <c r="Z637" s="88">
        <f t="shared" si="301"/>
        <v>0</v>
      </c>
      <c r="AA637" s="88" t="e">
        <f t="shared" si="302"/>
        <v>#DIV/0!</v>
      </c>
      <c r="AB637" s="88">
        <f t="shared" si="291"/>
        <v>0</v>
      </c>
      <c r="AC637" s="88" t="e">
        <f t="shared" si="292"/>
        <v>#DIV/0!</v>
      </c>
      <c r="AD637" s="168"/>
    </row>
    <row r="638" spans="1:30" ht="25.5" hidden="1">
      <c r="A638" s="76"/>
      <c r="B638" s="122" t="s">
        <v>129</v>
      </c>
      <c r="C638" s="96">
        <v>2721</v>
      </c>
      <c r="D638" s="91">
        <f t="shared" si="296"/>
        <v>0</v>
      </c>
      <c r="E638" s="91">
        <f t="shared" si="296"/>
        <v>0</v>
      </c>
      <c r="F638" s="91">
        <f t="shared" si="296"/>
        <v>0</v>
      </c>
      <c r="G638" s="91">
        <f t="shared" si="296"/>
        <v>0</v>
      </c>
      <c r="H638" s="91">
        <f t="shared" si="296"/>
        <v>0</v>
      </c>
      <c r="I638" s="91">
        <f t="shared" si="296"/>
        <v>0</v>
      </c>
      <c r="J638" s="92">
        <f t="shared" si="296"/>
        <v>0</v>
      </c>
      <c r="K638" s="92">
        <f t="shared" si="296"/>
        <v>0</v>
      </c>
      <c r="L638" s="91">
        <f t="shared" si="296"/>
        <v>0</v>
      </c>
      <c r="M638" s="91">
        <f t="shared" si="296"/>
        <v>0</v>
      </c>
      <c r="N638" s="92">
        <f t="shared" si="296"/>
        <v>0</v>
      </c>
      <c r="O638" s="92">
        <f t="shared" si="296"/>
        <v>0</v>
      </c>
      <c r="P638" s="92">
        <f t="shared" si="296"/>
        <v>0</v>
      </c>
      <c r="Q638" s="92">
        <f t="shared" si="296"/>
        <v>0</v>
      </c>
      <c r="R638" s="91">
        <f t="shared" si="296"/>
        <v>0</v>
      </c>
      <c r="S638" s="91">
        <f t="shared" si="296"/>
        <v>0</v>
      </c>
      <c r="T638" s="91">
        <f t="shared" si="296"/>
        <v>0</v>
      </c>
      <c r="U638" s="91">
        <f t="shared" si="296"/>
        <v>0</v>
      </c>
      <c r="V638" s="88">
        <f t="shared" si="297"/>
        <v>0</v>
      </c>
      <c r="W638" s="88" t="e">
        <f t="shared" si="298"/>
        <v>#DIV/0!</v>
      </c>
      <c r="X638" s="88">
        <f t="shared" si="299"/>
        <v>0</v>
      </c>
      <c r="Y638" s="88" t="e">
        <f t="shared" si="300"/>
        <v>#DIV/0!</v>
      </c>
      <c r="Z638" s="88">
        <f t="shared" si="301"/>
        <v>0</v>
      </c>
      <c r="AA638" s="88" t="e">
        <f t="shared" si="302"/>
        <v>#DIV/0!</v>
      </c>
      <c r="AB638" s="88">
        <f t="shared" si="291"/>
        <v>0</v>
      </c>
      <c r="AC638" s="88" t="e">
        <f t="shared" si="292"/>
        <v>#DIV/0!</v>
      </c>
      <c r="AD638" s="168"/>
    </row>
    <row r="639" spans="1:30" hidden="1">
      <c r="A639" s="76"/>
      <c r="B639" s="128" t="s">
        <v>134</v>
      </c>
      <c r="C639" s="90"/>
      <c r="D639" s="130">
        <f>SUM(D640:D644)</f>
        <v>90801.599999999991</v>
      </c>
      <c r="E639" s="130">
        <f>SUM(E640:E644)</f>
        <v>500</v>
      </c>
      <c r="F639" s="130">
        <f t="shared" ref="F639:U639" si="303">SUM(F640:F644)</f>
        <v>165816.6</v>
      </c>
      <c r="G639" s="130">
        <f t="shared" si="303"/>
        <v>494.5</v>
      </c>
      <c r="H639" s="130">
        <f t="shared" si="303"/>
        <v>80899.7</v>
      </c>
      <c r="I639" s="130">
        <f t="shared" si="303"/>
        <v>500</v>
      </c>
      <c r="J639" s="129">
        <f t="shared" si="303"/>
        <v>89681.676999999996</v>
      </c>
      <c r="K639" s="129">
        <f t="shared" si="303"/>
        <v>0</v>
      </c>
      <c r="L639" s="130">
        <f t="shared" si="303"/>
        <v>81143.8</v>
      </c>
      <c r="M639" s="130">
        <f t="shared" si="303"/>
        <v>0</v>
      </c>
      <c r="N639" s="129">
        <f t="shared" si="303"/>
        <v>156679.79999999999</v>
      </c>
      <c r="O639" s="129">
        <f t="shared" si="303"/>
        <v>517.70000000000005</v>
      </c>
      <c r="P639" s="129">
        <f>SUM(P640:P644)</f>
        <v>0</v>
      </c>
      <c r="Q639" s="129">
        <f>SUM(Q640:Q644)</f>
        <v>0</v>
      </c>
      <c r="R639" s="130">
        <f t="shared" si="303"/>
        <v>119484.4</v>
      </c>
      <c r="S639" s="130">
        <f t="shared" si="303"/>
        <v>517.70000000000005</v>
      </c>
      <c r="T639" s="130">
        <f t="shared" si="303"/>
        <v>122457.9</v>
      </c>
      <c r="U639" s="130">
        <f t="shared" si="303"/>
        <v>517.70000000000005</v>
      </c>
      <c r="V639" s="88">
        <f t="shared" si="297"/>
        <v>-84672.8</v>
      </c>
      <c r="W639" s="88">
        <f t="shared" si="298"/>
        <v>48.935872524222546</v>
      </c>
      <c r="X639" s="88">
        <f t="shared" si="299"/>
        <v>75780.099999999991</v>
      </c>
      <c r="Y639" s="88">
        <f t="shared" si="300"/>
        <v>193.67166998147087</v>
      </c>
      <c r="Z639" s="88">
        <f t="shared" si="301"/>
        <v>-37195.399999999994</v>
      </c>
      <c r="AA639" s="88">
        <f t="shared" si="302"/>
        <v>76.260245417724562</v>
      </c>
      <c r="AB639" s="88">
        <f t="shared" si="291"/>
        <v>2973.5</v>
      </c>
      <c r="AC639" s="88">
        <f t="shared" si="292"/>
        <v>102.48860939168627</v>
      </c>
      <c r="AD639" s="168"/>
    </row>
    <row r="640" spans="1:30" hidden="1">
      <c r="A640" s="76"/>
      <c r="B640" s="89" t="s">
        <v>135</v>
      </c>
      <c r="C640" s="90">
        <v>3111</v>
      </c>
      <c r="D640" s="91">
        <f t="shared" ref="D640:U644" si="304">SUM(D455,D492,D529,D566,D603)</f>
        <v>57704.2</v>
      </c>
      <c r="E640" s="91">
        <f t="shared" si="304"/>
        <v>0</v>
      </c>
      <c r="F640" s="91">
        <f t="shared" si="304"/>
        <v>145434.1</v>
      </c>
      <c r="G640" s="91">
        <f t="shared" si="304"/>
        <v>494.5</v>
      </c>
      <c r="H640" s="91">
        <f t="shared" si="304"/>
        <v>57778.6</v>
      </c>
      <c r="I640" s="91">
        <f t="shared" si="304"/>
        <v>0</v>
      </c>
      <c r="J640" s="92">
        <f t="shared" si="304"/>
        <v>69074.100000000006</v>
      </c>
      <c r="K640" s="92">
        <f t="shared" si="304"/>
        <v>0</v>
      </c>
      <c r="L640" s="91">
        <f t="shared" si="304"/>
        <v>58293</v>
      </c>
      <c r="M640" s="91">
        <f t="shared" si="304"/>
        <v>0</v>
      </c>
      <c r="N640" s="92">
        <f t="shared" si="304"/>
        <v>120379.8</v>
      </c>
      <c r="O640" s="92">
        <f t="shared" si="304"/>
        <v>0</v>
      </c>
      <c r="P640" s="92">
        <f t="shared" si="304"/>
        <v>0</v>
      </c>
      <c r="Q640" s="92">
        <f t="shared" si="304"/>
        <v>0</v>
      </c>
      <c r="R640" s="91">
        <f t="shared" si="304"/>
        <v>83184.399999999994</v>
      </c>
      <c r="S640" s="91">
        <f t="shared" si="304"/>
        <v>0</v>
      </c>
      <c r="T640" s="91">
        <f t="shared" si="304"/>
        <v>86157.9</v>
      </c>
      <c r="U640" s="91">
        <f t="shared" si="304"/>
        <v>0</v>
      </c>
      <c r="V640" s="88">
        <f t="shared" si="297"/>
        <v>-87141.1</v>
      </c>
      <c r="W640" s="88">
        <f t="shared" si="298"/>
        <v>40.082071536180301</v>
      </c>
      <c r="X640" s="88">
        <f t="shared" si="299"/>
        <v>62601.200000000004</v>
      </c>
      <c r="Y640" s="88">
        <f t="shared" si="300"/>
        <v>208.34668891250394</v>
      </c>
      <c r="Z640" s="88">
        <f t="shared" si="301"/>
        <v>-37195.400000000009</v>
      </c>
      <c r="AA640" s="88">
        <f t="shared" si="302"/>
        <v>69.101626684875697</v>
      </c>
      <c r="AB640" s="88">
        <f t="shared" si="291"/>
        <v>2973.5</v>
      </c>
      <c r="AC640" s="88">
        <f t="shared" si="292"/>
        <v>103.57458850457537</v>
      </c>
      <c r="AD640" s="168"/>
    </row>
    <row r="641" spans="1:30" hidden="1">
      <c r="A641" s="76"/>
      <c r="B641" s="89" t="s">
        <v>136</v>
      </c>
      <c r="C641" s="90">
        <v>3112</v>
      </c>
      <c r="D641" s="91">
        <f t="shared" si="304"/>
        <v>13597.4</v>
      </c>
      <c r="E641" s="91">
        <f t="shared" si="304"/>
        <v>0</v>
      </c>
      <c r="F641" s="91">
        <f t="shared" si="304"/>
        <v>1153.2</v>
      </c>
      <c r="G641" s="91">
        <f t="shared" si="304"/>
        <v>0</v>
      </c>
      <c r="H641" s="91">
        <f t="shared" si="304"/>
        <v>1671.1</v>
      </c>
      <c r="I641" s="91">
        <f t="shared" si="304"/>
        <v>0</v>
      </c>
      <c r="J641" s="92">
        <f>SUM(J456,J493,J530,J567,J604)</f>
        <v>1617.9580000000001</v>
      </c>
      <c r="K641" s="92">
        <f t="shared" si="304"/>
        <v>0</v>
      </c>
      <c r="L641" s="91">
        <f t="shared" si="304"/>
        <v>3561.1</v>
      </c>
      <c r="M641" s="91">
        <f t="shared" si="304"/>
        <v>0</v>
      </c>
      <c r="N641" s="92">
        <f t="shared" si="304"/>
        <v>0</v>
      </c>
      <c r="O641" s="92">
        <f t="shared" si="304"/>
        <v>0</v>
      </c>
      <c r="P641" s="92">
        <f t="shared" si="304"/>
        <v>0</v>
      </c>
      <c r="Q641" s="92">
        <f t="shared" si="304"/>
        <v>0</v>
      </c>
      <c r="R641" s="91">
        <f t="shared" si="304"/>
        <v>0</v>
      </c>
      <c r="S641" s="91">
        <f t="shared" si="304"/>
        <v>0</v>
      </c>
      <c r="T641" s="91">
        <f t="shared" si="304"/>
        <v>0</v>
      </c>
      <c r="U641" s="91">
        <f t="shared" si="304"/>
        <v>0</v>
      </c>
      <c r="V641" s="88">
        <f t="shared" si="297"/>
        <v>2407.8999999999996</v>
      </c>
      <c r="W641" s="88">
        <f t="shared" si="298"/>
        <v>308.80159556018032</v>
      </c>
      <c r="X641" s="88">
        <f t="shared" si="299"/>
        <v>-1671.1</v>
      </c>
      <c r="Y641" s="88">
        <f t="shared" si="300"/>
        <v>0</v>
      </c>
      <c r="Z641" s="88">
        <f t="shared" si="301"/>
        <v>0</v>
      </c>
      <c r="AA641" s="88" t="e">
        <f t="shared" si="302"/>
        <v>#DIV/0!</v>
      </c>
      <c r="AB641" s="88">
        <f t="shared" si="291"/>
        <v>0</v>
      </c>
      <c r="AC641" s="88" t="e">
        <f t="shared" si="292"/>
        <v>#DIV/0!</v>
      </c>
      <c r="AD641" s="168"/>
    </row>
    <row r="642" spans="1:30" hidden="1">
      <c r="A642" s="76"/>
      <c r="B642" s="89" t="s">
        <v>137</v>
      </c>
      <c r="C642" s="90">
        <v>3113</v>
      </c>
      <c r="D642" s="91">
        <f t="shared" si="304"/>
        <v>0</v>
      </c>
      <c r="E642" s="91">
        <f t="shared" si="304"/>
        <v>0</v>
      </c>
      <c r="F642" s="91">
        <f t="shared" si="304"/>
        <v>0</v>
      </c>
      <c r="G642" s="91">
        <f t="shared" si="304"/>
        <v>0</v>
      </c>
      <c r="H642" s="91">
        <f t="shared" si="304"/>
        <v>0</v>
      </c>
      <c r="I642" s="91">
        <f t="shared" si="304"/>
        <v>0</v>
      </c>
      <c r="J642" s="92">
        <f t="shared" si="304"/>
        <v>0</v>
      </c>
      <c r="K642" s="92">
        <f t="shared" si="304"/>
        <v>0</v>
      </c>
      <c r="L642" s="91">
        <f t="shared" si="304"/>
        <v>0</v>
      </c>
      <c r="M642" s="91">
        <f t="shared" si="304"/>
        <v>0</v>
      </c>
      <c r="N642" s="92">
        <f t="shared" si="304"/>
        <v>0</v>
      </c>
      <c r="O642" s="92">
        <f t="shared" si="304"/>
        <v>0</v>
      </c>
      <c r="P642" s="92">
        <f t="shared" si="304"/>
        <v>0</v>
      </c>
      <c r="Q642" s="92">
        <f t="shared" si="304"/>
        <v>0</v>
      </c>
      <c r="R642" s="91">
        <f t="shared" si="304"/>
        <v>0</v>
      </c>
      <c r="S642" s="91">
        <f t="shared" si="304"/>
        <v>0</v>
      </c>
      <c r="T642" s="91">
        <f t="shared" si="304"/>
        <v>0</v>
      </c>
      <c r="U642" s="91">
        <f t="shared" si="304"/>
        <v>0</v>
      </c>
      <c r="V642" s="88">
        <f t="shared" si="297"/>
        <v>0</v>
      </c>
      <c r="W642" s="88" t="e">
        <f t="shared" si="298"/>
        <v>#DIV/0!</v>
      </c>
      <c r="X642" s="88">
        <f t="shared" si="299"/>
        <v>0</v>
      </c>
      <c r="Y642" s="88" t="e">
        <f t="shared" si="300"/>
        <v>#DIV/0!</v>
      </c>
      <c r="Z642" s="88">
        <f t="shared" si="301"/>
        <v>0</v>
      </c>
      <c r="AA642" s="88" t="e">
        <f t="shared" si="302"/>
        <v>#DIV/0!</v>
      </c>
      <c r="AB642" s="88">
        <f>T642-R642</f>
        <v>0</v>
      </c>
      <c r="AC642" s="88" t="e">
        <f>+T642/R642*100</f>
        <v>#DIV/0!</v>
      </c>
      <c r="AD642" s="168"/>
    </row>
    <row r="643" spans="1:30" ht="25.5" hidden="1">
      <c r="A643" s="76"/>
      <c r="B643" s="131" t="s">
        <v>138</v>
      </c>
      <c r="C643" s="132">
        <v>3122</v>
      </c>
      <c r="D643" s="91">
        <f t="shared" si="304"/>
        <v>19500</v>
      </c>
      <c r="E643" s="91">
        <f t="shared" si="304"/>
        <v>500</v>
      </c>
      <c r="F643" s="91">
        <f t="shared" si="304"/>
        <v>19229.3</v>
      </c>
      <c r="G643" s="91">
        <f t="shared" si="304"/>
        <v>0</v>
      </c>
      <c r="H643" s="91">
        <f t="shared" si="304"/>
        <v>21450</v>
      </c>
      <c r="I643" s="91">
        <f t="shared" si="304"/>
        <v>500</v>
      </c>
      <c r="J643" s="92">
        <f t="shared" si="304"/>
        <v>18989.618999999999</v>
      </c>
      <c r="K643" s="92">
        <f t="shared" si="304"/>
        <v>0</v>
      </c>
      <c r="L643" s="91">
        <f t="shared" si="304"/>
        <v>19289.7</v>
      </c>
      <c r="M643" s="91">
        <f t="shared" si="304"/>
        <v>0</v>
      </c>
      <c r="N643" s="92">
        <f t="shared" si="304"/>
        <v>36300</v>
      </c>
      <c r="O643" s="92">
        <f t="shared" si="304"/>
        <v>517.70000000000005</v>
      </c>
      <c r="P643" s="92">
        <f t="shared" si="304"/>
        <v>0</v>
      </c>
      <c r="Q643" s="92">
        <f t="shared" si="304"/>
        <v>0</v>
      </c>
      <c r="R643" s="91">
        <f t="shared" si="304"/>
        <v>36300</v>
      </c>
      <c r="S643" s="91">
        <f t="shared" si="304"/>
        <v>517.70000000000005</v>
      </c>
      <c r="T643" s="91">
        <f t="shared" si="304"/>
        <v>36300</v>
      </c>
      <c r="U643" s="91">
        <f t="shared" si="304"/>
        <v>517.70000000000005</v>
      </c>
      <c r="V643" s="88">
        <f t="shared" si="297"/>
        <v>60.400000000001455</v>
      </c>
      <c r="W643" s="88">
        <f t="shared" si="298"/>
        <v>100.31410399754542</v>
      </c>
      <c r="X643" s="88">
        <f t="shared" si="299"/>
        <v>14850</v>
      </c>
      <c r="Y643" s="88">
        <f t="shared" si="300"/>
        <v>169.23076923076923</v>
      </c>
      <c r="Z643" s="88">
        <f t="shared" si="301"/>
        <v>0</v>
      </c>
      <c r="AA643" s="88">
        <f t="shared" si="302"/>
        <v>100</v>
      </c>
      <c r="AB643" s="88">
        <f>T643-R643</f>
        <v>0</v>
      </c>
      <c r="AC643" s="88">
        <f>+T643/R643*100</f>
        <v>100</v>
      </c>
      <c r="AD643" s="168"/>
    </row>
    <row r="644" spans="1:30" ht="25.5" hidden="1">
      <c r="A644" s="76"/>
      <c r="B644" s="131" t="s">
        <v>140</v>
      </c>
      <c r="C644" s="132">
        <v>3314</v>
      </c>
      <c r="D644" s="91">
        <f t="shared" si="304"/>
        <v>0</v>
      </c>
      <c r="E644" s="91">
        <f t="shared" si="304"/>
        <v>0</v>
      </c>
      <c r="F644" s="91">
        <f t="shared" si="304"/>
        <v>0</v>
      </c>
      <c r="G644" s="91">
        <f t="shared" si="304"/>
        <v>0</v>
      </c>
      <c r="H644" s="91">
        <f t="shared" si="304"/>
        <v>0</v>
      </c>
      <c r="I644" s="91">
        <f t="shared" si="304"/>
        <v>0</v>
      </c>
      <c r="J644" s="92">
        <f t="shared" si="304"/>
        <v>0</v>
      </c>
      <c r="K644" s="92">
        <f t="shared" si="304"/>
        <v>0</v>
      </c>
      <c r="L644" s="91">
        <f t="shared" si="304"/>
        <v>0</v>
      </c>
      <c r="M644" s="91">
        <f t="shared" si="304"/>
        <v>0</v>
      </c>
      <c r="N644" s="92">
        <f t="shared" si="304"/>
        <v>0</v>
      </c>
      <c r="O644" s="92">
        <f t="shared" si="304"/>
        <v>0</v>
      </c>
      <c r="P644" s="92">
        <f t="shared" si="304"/>
        <v>0</v>
      </c>
      <c r="Q644" s="92">
        <f t="shared" si="304"/>
        <v>0</v>
      </c>
      <c r="R644" s="91">
        <f t="shared" si="304"/>
        <v>0</v>
      </c>
      <c r="S644" s="91">
        <f t="shared" si="304"/>
        <v>0</v>
      </c>
      <c r="T644" s="91">
        <f t="shared" si="304"/>
        <v>0</v>
      </c>
      <c r="U644" s="91">
        <f t="shared" si="304"/>
        <v>0</v>
      </c>
      <c r="V644" s="88">
        <f t="shared" si="297"/>
        <v>0</v>
      </c>
      <c r="W644" s="88" t="e">
        <f t="shared" si="298"/>
        <v>#DIV/0!</v>
      </c>
      <c r="X644" s="88">
        <f t="shared" si="299"/>
        <v>0</v>
      </c>
      <c r="Y644" s="88" t="e">
        <f t="shared" si="300"/>
        <v>#DIV/0!</v>
      </c>
      <c r="Z644" s="88">
        <f t="shared" si="301"/>
        <v>0</v>
      </c>
      <c r="AA644" s="88" t="e">
        <f t="shared" si="302"/>
        <v>#DIV/0!</v>
      </c>
      <c r="AB644" s="88">
        <f>T644-R644</f>
        <v>0</v>
      </c>
      <c r="AC644" s="88" t="e">
        <f>+T644/R644*100</f>
        <v>#DIV/0!</v>
      </c>
      <c r="AD644" s="168"/>
    </row>
    <row r="645" spans="1:30" hidden="1">
      <c r="A645" s="76"/>
      <c r="B645" s="178"/>
      <c r="C645" s="179"/>
      <c r="D645" s="91"/>
      <c r="E645" s="91"/>
      <c r="F645" s="91"/>
      <c r="G645" s="91"/>
      <c r="H645" s="91"/>
      <c r="I645" s="91"/>
      <c r="J645" s="92"/>
      <c r="K645" s="92"/>
      <c r="L645" s="91"/>
      <c r="M645" s="91"/>
      <c r="N645" s="92"/>
      <c r="O645" s="92"/>
      <c r="P645" s="92"/>
      <c r="Q645" s="92"/>
      <c r="R645" s="91"/>
      <c r="S645" s="91"/>
      <c r="T645" s="91"/>
      <c r="U645" s="91"/>
      <c r="V645" s="88">
        <f t="shared" si="297"/>
        <v>0</v>
      </c>
      <c r="W645" s="88" t="e">
        <f t="shared" si="298"/>
        <v>#DIV/0!</v>
      </c>
      <c r="X645" s="88">
        <f t="shared" si="299"/>
        <v>0</v>
      </c>
      <c r="Y645" s="88" t="e">
        <f t="shared" si="300"/>
        <v>#DIV/0!</v>
      </c>
      <c r="Z645" s="88">
        <f t="shared" si="301"/>
        <v>0</v>
      </c>
      <c r="AA645" s="88" t="e">
        <f t="shared" si="302"/>
        <v>#DIV/0!</v>
      </c>
      <c r="AB645" s="88">
        <f>T645-R645</f>
        <v>0</v>
      </c>
      <c r="AC645" s="88" t="e">
        <f>+T645/R645*100</f>
        <v>#DIV/0!</v>
      </c>
      <c r="AD645" s="168"/>
    </row>
    <row r="646" spans="1:30" hidden="1" outlineLevel="1">
      <c r="A646" s="76">
        <v>14</v>
      </c>
      <c r="B646" s="138" t="s">
        <v>174</v>
      </c>
      <c r="C646" s="187" t="s">
        <v>175</v>
      </c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0"/>
      <c r="S646" s="140"/>
      <c r="T646" s="140"/>
      <c r="U646" s="140"/>
      <c r="V646" s="140"/>
      <c r="W646" s="140"/>
      <c r="X646" s="140"/>
      <c r="Y646" s="140"/>
      <c r="Z646" s="140"/>
      <c r="AA646" s="140"/>
      <c r="AB646" s="140"/>
      <c r="AC646" s="140"/>
      <c r="AD646" s="168"/>
    </row>
    <row r="647" spans="1:30" hidden="1" outlineLevel="1">
      <c r="A647" s="76"/>
      <c r="B647" s="142" t="s">
        <v>142</v>
      </c>
      <c r="C647" s="143"/>
      <c r="D647" s="85">
        <f>SUM(D648:D654,D659:D676)</f>
        <v>54648.100000000006</v>
      </c>
      <c r="E647" s="85">
        <f>SUM(E648:E654,E659:E676)</f>
        <v>105.1</v>
      </c>
      <c r="F647" s="85">
        <f t="shared" ref="F647:U647" si="305">SUM(F648:F654,F659:F676)</f>
        <v>58237.917999999998</v>
      </c>
      <c r="G647" s="85">
        <f t="shared" si="305"/>
        <v>95.2</v>
      </c>
      <c r="H647" s="85">
        <f t="shared" si="305"/>
        <v>88516.6</v>
      </c>
      <c r="I647" s="85">
        <f t="shared" si="305"/>
        <v>80</v>
      </c>
      <c r="J647" s="85">
        <f t="shared" si="305"/>
        <v>25045.448000000004</v>
      </c>
      <c r="K647" s="85">
        <f t="shared" si="305"/>
        <v>0</v>
      </c>
      <c r="L647" s="85">
        <f>SUM(L648:L654,L659:L676)</f>
        <v>94211.6</v>
      </c>
      <c r="M647" s="85">
        <f t="shared" si="305"/>
        <v>0</v>
      </c>
      <c r="N647" s="85">
        <f t="shared" si="305"/>
        <v>70152.100000000006</v>
      </c>
      <c r="O647" s="85">
        <f t="shared" si="305"/>
        <v>80</v>
      </c>
      <c r="P647" s="85">
        <f>SUM(P648:P654,P659:P676)</f>
        <v>0</v>
      </c>
      <c r="Q647" s="85">
        <f>SUM(Q648:Q654,Q659:Q676)</f>
        <v>0</v>
      </c>
      <c r="R647" s="86">
        <f t="shared" si="305"/>
        <v>73659.900000000009</v>
      </c>
      <c r="S647" s="86">
        <f t="shared" si="305"/>
        <v>90</v>
      </c>
      <c r="T647" s="86">
        <f>SUM(T648:T654,T659:T676)</f>
        <v>77342.7</v>
      </c>
      <c r="U647" s="86">
        <f t="shared" si="305"/>
        <v>100</v>
      </c>
      <c r="V647" s="87">
        <f t="shared" ref="V647:V665" si="306">L647-F647</f>
        <v>35973.682000000008</v>
      </c>
      <c r="W647" s="87">
        <f t="shared" ref="W647:W665" si="307">+L647/F647*100</f>
        <v>161.77020613958075</v>
      </c>
      <c r="X647" s="87">
        <f t="shared" ref="X647:X663" si="308">N647-H647</f>
        <v>-18364.5</v>
      </c>
      <c r="Y647" s="87">
        <f t="shared" ref="Y647:Y663" si="309">+N647/H647*100</f>
        <v>79.253044061791798</v>
      </c>
      <c r="Z647" s="87">
        <f t="shared" ref="Z647:Z662" si="310">R647-N647</f>
        <v>3507.8000000000029</v>
      </c>
      <c r="AA647" s="87">
        <f t="shared" ref="AA647:AA662" si="311">+R647/N647*100</f>
        <v>105.00027796744502</v>
      </c>
      <c r="AB647" s="87">
        <f>T647-R647</f>
        <v>3682.7999999999884</v>
      </c>
      <c r="AC647" s="87">
        <f>+T647/R647*100</f>
        <v>104.99973526980078</v>
      </c>
      <c r="AD647" s="168">
        <f>P647-N647</f>
        <v>-70152.100000000006</v>
      </c>
    </row>
    <row r="648" spans="1:30" hidden="1" outlineLevel="1">
      <c r="A648" s="76"/>
      <c r="B648" s="89" t="s">
        <v>102</v>
      </c>
      <c r="C648" s="90">
        <v>2111</v>
      </c>
      <c r="D648" s="144">
        <v>9872</v>
      </c>
      <c r="E648" s="144"/>
      <c r="F648" s="144">
        <v>12772.6</v>
      </c>
      <c r="G648" s="92"/>
      <c r="H648" s="92">
        <v>20487.3</v>
      </c>
      <c r="I648" s="92"/>
      <c r="J648" s="92">
        <v>7847</v>
      </c>
      <c r="K648" s="92"/>
      <c r="L648" s="92">
        <v>20487.3</v>
      </c>
      <c r="M648" s="92"/>
      <c r="N648" s="92">
        <v>20487.3</v>
      </c>
      <c r="O648" s="92"/>
      <c r="P648" s="92"/>
      <c r="Q648" s="92"/>
      <c r="R648" s="91">
        <v>21511.7</v>
      </c>
      <c r="S648" s="91"/>
      <c r="T648" s="91">
        <v>22587.200000000001</v>
      </c>
      <c r="U648" s="91"/>
      <c r="V648" s="88">
        <f t="shared" si="306"/>
        <v>7714.6999999999989</v>
      </c>
      <c r="W648" s="88">
        <f t="shared" si="307"/>
        <v>160.40038833127161</v>
      </c>
      <c r="X648" s="88">
        <f t="shared" si="308"/>
        <v>0</v>
      </c>
      <c r="Y648" s="88">
        <f t="shared" si="309"/>
        <v>100</v>
      </c>
      <c r="Z648" s="88">
        <f t="shared" si="310"/>
        <v>1024.4000000000015</v>
      </c>
      <c r="AA648" s="88">
        <f t="shared" si="311"/>
        <v>105.00017083754327</v>
      </c>
      <c r="AB648" s="88">
        <f t="shared" ref="AB648:AB679" si="312">T648-R648</f>
        <v>1075.5</v>
      </c>
      <c r="AC648" s="88">
        <f t="shared" ref="AC648:AC679" si="313">+T648/R648*100</f>
        <v>104.99960486618909</v>
      </c>
      <c r="AD648" s="168"/>
    </row>
    <row r="649" spans="1:30" hidden="1" outlineLevel="1">
      <c r="A649" s="76"/>
      <c r="B649" s="89" t="s">
        <v>143</v>
      </c>
      <c r="C649" s="90">
        <v>2121</v>
      </c>
      <c r="D649" s="144">
        <v>1495</v>
      </c>
      <c r="E649" s="144"/>
      <c r="F649" s="145">
        <v>1997.3</v>
      </c>
      <c r="G649" s="91"/>
      <c r="H649" s="146">
        <v>3068.3</v>
      </c>
      <c r="I649" s="91"/>
      <c r="J649" s="92">
        <v>1133.0999999999999</v>
      </c>
      <c r="K649" s="92"/>
      <c r="L649" s="146">
        <v>3068.3</v>
      </c>
      <c r="M649" s="91"/>
      <c r="N649" s="92">
        <v>3068.3</v>
      </c>
      <c r="O649" s="92"/>
      <c r="P649" s="92"/>
      <c r="Q649" s="92"/>
      <c r="R649" s="91">
        <v>3221.7</v>
      </c>
      <c r="S649" s="91"/>
      <c r="T649" s="91">
        <v>3382.8</v>
      </c>
      <c r="U649" s="91"/>
      <c r="V649" s="88">
        <f t="shared" si="306"/>
        <v>1071.0000000000002</v>
      </c>
      <c r="W649" s="88">
        <f t="shared" si="307"/>
        <v>153.6223902268062</v>
      </c>
      <c r="X649" s="88">
        <f t="shared" si="308"/>
        <v>0</v>
      </c>
      <c r="Y649" s="88">
        <f t="shared" si="309"/>
        <v>100</v>
      </c>
      <c r="Z649" s="88">
        <f t="shared" si="310"/>
        <v>153.39999999999964</v>
      </c>
      <c r="AA649" s="88">
        <f t="shared" si="311"/>
        <v>104.99951112994165</v>
      </c>
      <c r="AB649" s="88">
        <f t="shared" si="312"/>
        <v>161.10000000000036</v>
      </c>
      <c r="AC649" s="88">
        <f t="shared" si="313"/>
        <v>105.00046559269951</v>
      </c>
      <c r="AD649" s="168"/>
    </row>
    <row r="650" spans="1:30" hidden="1" outlineLevel="1">
      <c r="A650" s="76"/>
      <c r="B650" s="147" t="s">
        <v>104</v>
      </c>
      <c r="C650" s="90">
        <v>2211</v>
      </c>
      <c r="D650" s="144">
        <v>20</v>
      </c>
      <c r="E650" s="144"/>
      <c r="F650" s="145">
        <f>7+3+1.8</f>
        <v>11.8</v>
      </c>
      <c r="G650" s="91"/>
      <c r="H650" s="146">
        <v>20</v>
      </c>
      <c r="I650" s="91"/>
      <c r="J650" s="92"/>
      <c r="K650" s="92"/>
      <c r="L650" s="146">
        <v>20</v>
      </c>
      <c r="M650" s="91"/>
      <c r="N650" s="92">
        <v>20</v>
      </c>
      <c r="O650" s="92"/>
      <c r="P650" s="92"/>
      <c r="Q650" s="92"/>
      <c r="R650" s="91">
        <v>21</v>
      </c>
      <c r="S650" s="91"/>
      <c r="T650" s="91">
        <v>22.1</v>
      </c>
      <c r="U650" s="91"/>
      <c r="V650" s="88">
        <f t="shared" si="306"/>
        <v>8.1999999999999993</v>
      </c>
      <c r="W650" s="88">
        <f t="shared" si="307"/>
        <v>169.4915254237288</v>
      </c>
      <c r="X650" s="88">
        <f t="shared" si="308"/>
        <v>0</v>
      </c>
      <c r="Y650" s="88">
        <f t="shared" si="309"/>
        <v>100</v>
      </c>
      <c r="Z650" s="88">
        <f t="shared" si="310"/>
        <v>1</v>
      </c>
      <c r="AA650" s="88">
        <f t="shared" si="311"/>
        <v>105</v>
      </c>
      <c r="AB650" s="88">
        <f t="shared" si="312"/>
        <v>1.1000000000000014</v>
      </c>
      <c r="AC650" s="88">
        <f t="shared" si="313"/>
        <v>105.23809523809524</v>
      </c>
      <c r="AD650" s="168"/>
    </row>
    <row r="651" spans="1:30" hidden="1" outlineLevel="1">
      <c r="A651" s="76"/>
      <c r="B651" s="95" t="s">
        <v>105</v>
      </c>
      <c r="C651" s="96">
        <v>2212</v>
      </c>
      <c r="D651" s="144">
        <v>6</v>
      </c>
      <c r="E651" s="144"/>
      <c r="F651" s="145">
        <v>5.5</v>
      </c>
      <c r="G651" s="91"/>
      <c r="H651" s="146">
        <v>6</v>
      </c>
      <c r="I651" s="91"/>
      <c r="J651" s="92">
        <v>2</v>
      </c>
      <c r="K651" s="92"/>
      <c r="L651" s="146">
        <v>6</v>
      </c>
      <c r="M651" s="91"/>
      <c r="N651" s="92">
        <v>6</v>
      </c>
      <c r="O651" s="92"/>
      <c r="P651" s="92"/>
      <c r="Q651" s="92"/>
      <c r="R651" s="91">
        <v>6.3</v>
      </c>
      <c r="S651" s="91"/>
      <c r="T651" s="91">
        <v>6.6</v>
      </c>
      <c r="U651" s="91"/>
      <c r="V651" s="88">
        <f t="shared" si="306"/>
        <v>0.5</v>
      </c>
      <c r="W651" s="88">
        <f t="shared" si="307"/>
        <v>109.09090909090908</v>
      </c>
      <c r="X651" s="88">
        <f t="shared" si="308"/>
        <v>0</v>
      </c>
      <c r="Y651" s="88">
        <f t="shared" si="309"/>
        <v>100</v>
      </c>
      <c r="Z651" s="88">
        <f t="shared" si="310"/>
        <v>0.29999999999999982</v>
      </c>
      <c r="AA651" s="88">
        <f t="shared" si="311"/>
        <v>105</v>
      </c>
      <c r="AB651" s="88">
        <f t="shared" si="312"/>
        <v>0.29999999999999982</v>
      </c>
      <c r="AC651" s="88">
        <f t="shared" si="313"/>
        <v>104.76190476190477</v>
      </c>
      <c r="AD651" s="168"/>
    </row>
    <row r="652" spans="1:30" hidden="1" outlineLevel="1">
      <c r="A652" s="76"/>
      <c r="B652" s="97" t="s">
        <v>106</v>
      </c>
      <c r="C652" s="96">
        <v>2213</v>
      </c>
      <c r="D652" s="144"/>
      <c r="E652" s="144"/>
      <c r="F652" s="145"/>
      <c r="G652" s="91"/>
      <c r="H652" s="146"/>
      <c r="I652" s="91"/>
      <c r="J652" s="92"/>
      <c r="K652" s="92"/>
      <c r="L652" s="146"/>
      <c r="M652" s="91"/>
      <c r="N652" s="92"/>
      <c r="O652" s="92"/>
      <c r="P652" s="92"/>
      <c r="Q652" s="92"/>
      <c r="R652" s="91"/>
      <c r="S652" s="91"/>
      <c r="T652" s="91"/>
      <c r="U652" s="91"/>
      <c r="V652" s="88">
        <f t="shared" si="306"/>
        <v>0</v>
      </c>
      <c r="W652" s="88" t="e">
        <f t="shared" si="307"/>
        <v>#DIV/0!</v>
      </c>
      <c r="X652" s="88">
        <f t="shared" si="308"/>
        <v>0</v>
      </c>
      <c r="Y652" s="88" t="e">
        <f t="shared" si="309"/>
        <v>#DIV/0!</v>
      </c>
      <c r="Z652" s="88">
        <f t="shared" si="310"/>
        <v>0</v>
      </c>
      <c r="AA652" s="88" t="e">
        <f t="shared" si="311"/>
        <v>#DIV/0!</v>
      </c>
      <c r="AB652" s="88">
        <f t="shared" si="312"/>
        <v>0</v>
      </c>
      <c r="AC652" s="88" t="e">
        <f t="shared" si="313"/>
        <v>#DIV/0!</v>
      </c>
      <c r="AD652" s="168"/>
    </row>
    <row r="653" spans="1:30" hidden="1" outlineLevel="1">
      <c r="A653" s="76"/>
      <c r="B653" s="97" t="s">
        <v>107</v>
      </c>
      <c r="C653" s="96">
        <v>2214</v>
      </c>
      <c r="D653" s="144">
        <v>3704.7</v>
      </c>
      <c r="E653" s="144">
        <v>59.4</v>
      </c>
      <c r="F653" s="145">
        <f>2389.945+375.56+853.223</f>
        <v>3618.7280000000001</v>
      </c>
      <c r="G653" s="91"/>
      <c r="H653" s="146">
        <v>4635.2</v>
      </c>
      <c r="I653" s="91">
        <v>30</v>
      </c>
      <c r="J653" s="92">
        <v>1391.0989999999999</v>
      </c>
      <c r="K653" s="92"/>
      <c r="L653" s="146">
        <f>4635.2-34</f>
        <v>4601.2</v>
      </c>
      <c r="M653" s="91"/>
      <c r="N653" s="92">
        <v>4758.8</v>
      </c>
      <c r="O653" s="92">
        <v>30</v>
      </c>
      <c r="P653" s="92"/>
      <c r="Q653" s="92"/>
      <c r="R653" s="91">
        <v>4996.7</v>
      </c>
      <c r="S653" s="91">
        <v>30</v>
      </c>
      <c r="T653" s="91">
        <v>5246.6</v>
      </c>
      <c r="U653" s="91">
        <v>30</v>
      </c>
      <c r="V653" s="88">
        <f t="shared" si="306"/>
        <v>982.47199999999975</v>
      </c>
      <c r="W653" s="88">
        <f t="shared" si="307"/>
        <v>127.14965037438569</v>
      </c>
      <c r="X653" s="88">
        <f t="shared" si="308"/>
        <v>123.60000000000036</v>
      </c>
      <c r="Y653" s="88">
        <f t="shared" si="309"/>
        <v>102.66655160510874</v>
      </c>
      <c r="Z653" s="88">
        <f t="shared" si="310"/>
        <v>237.89999999999964</v>
      </c>
      <c r="AA653" s="88">
        <f t="shared" si="311"/>
        <v>104.99915945196267</v>
      </c>
      <c r="AB653" s="88">
        <f t="shared" si="312"/>
        <v>249.90000000000055</v>
      </c>
      <c r="AC653" s="88">
        <f t="shared" si="313"/>
        <v>105.00130085856667</v>
      </c>
      <c r="AD653" s="168"/>
    </row>
    <row r="654" spans="1:30" hidden="1" outlineLevel="1">
      <c r="A654" s="76"/>
      <c r="B654" s="149" t="s">
        <v>108</v>
      </c>
      <c r="C654" s="99">
        <v>2215</v>
      </c>
      <c r="D654" s="188">
        <f t="shared" ref="D654:U654" si="314">D655+D656+D657+D658</f>
        <v>1634.2</v>
      </c>
      <c r="E654" s="188">
        <f t="shared" si="314"/>
        <v>0</v>
      </c>
      <c r="F654" s="188">
        <f t="shared" si="314"/>
        <v>1765.4010000000001</v>
      </c>
      <c r="G654" s="102">
        <f t="shared" si="314"/>
        <v>0</v>
      </c>
      <c r="H654" s="102">
        <f t="shared" si="314"/>
        <v>2395.1</v>
      </c>
      <c r="I654" s="102">
        <f t="shared" si="314"/>
        <v>0</v>
      </c>
      <c r="J654" s="100">
        <f t="shared" si="314"/>
        <v>1784.3779999999999</v>
      </c>
      <c r="K654" s="100">
        <f t="shared" si="314"/>
        <v>0</v>
      </c>
      <c r="L654" s="102">
        <f>L655+L656+L657+L658</f>
        <v>2312</v>
      </c>
      <c r="M654" s="102">
        <f t="shared" si="314"/>
        <v>0</v>
      </c>
      <c r="N654" s="100">
        <f t="shared" si="314"/>
        <v>2465.4</v>
      </c>
      <c r="O654" s="100">
        <f t="shared" si="314"/>
        <v>0</v>
      </c>
      <c r="P654" s="100">
        <f>P655+P656+P657+P658</f>
        <v>0</v>
      </c>
      <c r="Q654" s="100">
        <f>Q655+Q656+Q657+Q658</f>
        <v>0</v>
      </c>
      <c r="R654" s="102">
        <f t="shared" si="314"/>
        <v>2588.6999999999998</v>
      </c>
      <c r="S654" s="102">
        <f t="shared" si="314"/>
        <v>0</v>
      </c>
      <c r="T654" s="102">
        <f t="shared" si="314"/>
        <v>2718.1</v>
      </c>
      <c r="U654" s="102">
        <f t="shared" si="314"/>
        <v>0</v>
      </c>
      <c r="V654" s="88">
        <f t="shared" si="306"/>
        <v>546.59899999999993</v>
      </c>
      <c r="W654" s="88">
        <f t="shared" si="307"/>
        <v>130.96174750099269</v>
      </c>
      <c r="X654" s="88">
        <f t="shared" si="308"/>
        <v>70.300000000000182</v>
      </c>
      <c r="Y654" s="88">
        <f t="shared" si="309"/>
        <v>102.93515928353723</v>
      </c>
      <c r="Z654" s="88">
        <f t="shared" si="310"/>
        <v>123.29999999999973</v>
      </c>
      <c r="AA654" s="88">
        <f t="shared" si="311"/>
        <v>105.00121684108055</v>
      </c>
      <c r="AB654" s="88">
        <f t="shared" si="312"/>
        <v>129.40000000000009</v>
      </c>
      <c r="AC654" s="88">
        <f t="shared" si="313"/>
        <v>104.99864797002357</v>
      </c>
      <c r="AD654" s="168"/>
    </row>
    <row r="655" spans="1:30" hidden="1" outlineLevel="1">
      <c r="A655" s="76"/>
      <c r="B655" s="103" t="s">
        <v>144</v>
      </c>
      <c r="C655" s="96">
        <v>22151</v>
      </c>
      <c r="D655" s="145"/>
      <c r="E655" s="145"/>
      <c r="F655" s="145">
        <v>53.7</v>
      </c>
      <c r="G655" s="91"/>
      <c r="H655" s="91">
        <v>60.1</v>
      </c>
      <c r="I655" s="91"/>
      <c r="J655" s="92">
        <v>30</v>
      </c>
      <c r="K655" s="92"/>
      <c r="L655" s="91">
        <v>60.1</v>
      </c>
      <c r="M655" s="91"/>
      <c r="N655" s="92"/>
      <c r="O655" s="92"/>
      <c r="P655" s="92"/>
      <c r="Q655" s="92"/>
      <c r="R655" s="91"/>
      <c r="S655" s="91"/>
      <c r="T655" s="91"/>
      <c r="U655" s="91"/>
      <c r="V655" s="88">
        <f t="shared" si="306"/>
        <v>6.3999999999999986</v>
      </c>
      <c r="W655" s="88">
        <f t="shared" si="307"/>
        <v>111.91806331471135</v>
      </c>
      <c r="X655" s="88">
        <f t="shared" si="308"/>
        <v>-60.1</v>
      </c>
      <c r="Y655" s="88">
        <f t="shared" si="309"/>
        <v>0</v>
      </c>
      <c r="Z655" s="88">
        <f t="shared" si="310"/>
        <v>0</v>
      </c>
      <c r="AA655" s="88" t="e">
        <f t="shared" si="311"/>
        <v>#DIV/0!</v>
      </c>
      <c r="AB655" s="88">
        <f t="shared" si="312"/>
        <v>0</v>
      </c>
      <c r="AC655" s="88" t="e">
        <f t="shared" si="313"/>
        <v>#DIV/0!</v>
      </c>
      <c r="AD655" s="168"/>
    </row>
    <row r="656" spans="1:30" hidden="1" outlineLevel="1">
      <c r="A656" s="76"/>
      <c r="B656" s="103" t="s">
        <v>145</v>
      </c>
      <c r="C656" s="96">
        <v>22152</v>
      </c>
      <c r="D656" s="145"/>
      <c r="E656" s="145"/>
      <c r="F656" s="145"/>
      <c r="G656" s="91"/>
      <c r="H656" s="91"/>
      <c r="I656" s="91"/>
      <c r="J656" s="92"/>
      <c r="K656" s="92"/>
      <c r="L656" s="91"/>
      <c r="M656" s="91"/>
      <c r="N656" s="92"/>
      <c r="O656" s="92"/>
      <c r="P656" s="92"/>
      <c r="Q656" s="92"/>
      <c r="R656" s="91"/>
      <c r="S656" s="91"/>
      <c r="T656" s="91"/>
      <c r="U656" s="91"/>
      <c r="V656" s="88">
        <f t="shared" si="306"/>
        <v>0</v>
      </c>
      <c r="W656" s="88" t="e">
        <f t="shared" si="307"/>
        <v>#DIV/0!</v>
      </c>
      <c r="X656" s="88">
        <f t="shared" si="308"/>
        <v>0</v>
      </c>
      <c r="Y656" s="88" t="e">
        <f t="shared" si="309"/>
        <v>#DIV/0!</v>
      </c>
      <c r="Z656" s="88">
        <f t="shared" si="310"/>
        <v>0</v>
      </c>
      <c r="AA656" s="88" t="e">
        <f t="shared" si="311"/>
        <v>#DIV/0!</v>
      </c>
      <c r="AB656" s="88">
        <f t="shared" si="312"/>
        <v>0</v>
      </c>
      <c r="AC656" s="88" t="e">
        <f t="shared" si="313"/>
        <v>#DIV/0!</v>
      </c>
      <c r="AD656" s="168"/>
    </row>
    <row r="657" spans="1:30" hidden="1" outlineLevel="1">
      <c r="A657" s="76"/>
      <c r="B657" s="103" t="s">
        <v>111</v>
      </c>
      <c r="C657" s="96">
        <v>22153</v>
      </c>
      <c r="D657" s="145"/>
      <c r="E657" s="145"/>
      <c r="F657" s="145"/>
      <c r="G657" s="91"/>
      <c r="H657" s="91"/>
      <c r="I657" s="91"/>
      <c r="J657" s="92"/>
      <c r="K657" s="92"/>
      <c r="L657" s="91"/>
      <c r="M657" s="91"/>
      <c r="N657" s="92"/>
      <c r="O657" s="92"/>
      <c r="P657" s="92"/>
      <c r="Q657" s="92"/>
      <c r="R657" s="91"/>
      <c r="S657" s="91"/>
      <c r="T657" s="91"/>
      <c r="U657" s="91"/>
      <c r="V657" s="88">
        <f t="shared" si="306"/>
        <v>0</v>
      </c>
      <c r="W657" s="88" t="e">
        <f t="shared" si="307"/>
        <v>#DIV/0!</v>
      </c>
      <c r="X657" s="88">
        <f t="shared" si="308"/>
        <v>0</v>
      </c>
      <c r="Y657" s="88" t="e">
        <f t="shared" si="309"/>
        <v>#DIV/0!</v>
      </c>
      <c r="Z657" s="88">
        <f t="shared" si="310"/>
        <v>0</v>
      </c>
      <c r="AA657" s="88" t="e">
        <f t="shared" si="311"/>
        <v>#DIV/0!</v>
      </c>
      <c r="AB657" s="88">
        <f t="shared" si="312"/>
        <v>0</v>
      </c>
      <c r="AC657" s="88" t="e">
        <f t="shared" si="313"/>
        <v>#DIV/0!</v>
      </c>
      <c r="AD657" s="168"/>
    </row>
    <row r="658" spans="1:30" hidden="1" outlineLevel="1">
      <c r="A658" s="76"/>
      <c r="B658" s="103" t="s">
        <v>146</v>
      </c>
      <c r="C658" s="96">
        <v>22154</v>
      </c>
      <c r="D658" s="144">
        <v>1634.2</v>
      </c>
      <c r="E658" s="144"/>
      <c r="F658" s="145">
        <v>1711.701</v>
      </c>
      <c r="G658" s="91"/>
      <c r="H658" s="91">
        <v>2335</v>
      </c>
      <c r="I658" s="91"/>
      <c r="J658" s="92">
        <v>1754.3779999999999</v>
      </c>
      <c r="K658" s="92"/>
      <c r="L658" s="91">
        <f>2335-83.1</f>
        <v>2251.9</v>
      </c>
      <c r="M658" s="91"/>
      <c r="N658" s="92">
        <v>2465.4</v>
      </c>
      <c r="O658" s="92"/>
      <c r="P658" s="92"/>
      <c r="Q658" s="92"/>
      <c r="R658" s="91">
        <v>2588.6999999999998</v>
      </c>
      <c r="S658" s="91"/>
      <c r="T658" s="91">
        <v>2718.1</v>
      </c>
      <c r="U658" s="91"/>
      <c r="V658" s="88">
        <f t="shared" si="306"/>
        <v>540.19900000000007</v>
      </c>
      <c r="W658" s="88">
        <f t="shared" si="307"/>
        <v>131.55919170462599</v>
      </c>
      <c r="X658" s="88">
        <f t="shared" si="308"/>
        <v>130.40000000000009</v>
      </c>
      <c r="Y658" s="88">
        <f t="shared" si="309"/>
        <v>105.58458244111348</v>
      </c>
      <c r="Z658" s="88">
        <f t="shared" si="310"/>
        <v>123.29999999999973</v>
      </c>
      <c r="AA658" s="88">
        <f t="shared" si="311"/>
        <v>105.00121684108055</v>
      </c>
      <c r="AB658" s="88">
        <f t="shared" si="312"/>
        <v>129.40000000000009</v>
      </c>
      <c r="AC658" s="88">
        <f t="shared" si="313"/>
        <v>104.99864797002357</v>
      </c>
      <c r="AD658" s="168"/>
    </row>
    <row r="659" spans="1:30" hidden="1" outlineLevel="1">
      <c r="A659" s="76"/>
      <c r="B659" s="105" t="s">
        <v>113</v>
      </c>
      <c r="C659" s="106">
        <v>2217</v>
      </c>
      <c r="D659" s="145"/>
      <c r="E659" s="145"/>
      <c r="F659" s="145"/>
      <c r="G659" s="91"/>
      <c r="H659" s="146"/>
      <c r="I659" s="91"/>
      <c r="J659" s="92"/>
      <c r="K659" s="92"/>
      <c r="L659" s="146"/>
      <c r="M659" s="91"/>
      <c r="N659" s="92"/>
      <c r="O659" s="92"/>
      <c r="P659" s="92"/>
      <c r="Q659" s="92"/>
      <c r="R659" s="91"/>
      <c r="S659" s="91"/>
      <c r="T659" s="91"/>
      <c r="U659" s="91"/>
      <c r="V659" s="88">
        <f t="shared" si="306"/>
        <v>0</v>
      </c>
      <c r="W659" s="88" t="e">
        <f t="shared" si="307"/>
        <v>#DIV/0!</v>
      </c>
      <c r="X659" s="88">
        <f t="shared" si="308"/>
        <v>0</v>
      </c>
      <c r="Y659" s="88" t="e">
        <f t="shared" si="309"/>
        <v>#DIV/0!</v>
      </c>
      <c r="Z659" s="88">
        <f t="shared" si="310"/>
        <v>0</v>
      </c>
      <c r="AA659" s="88" t="e">
        <f t="shared" si="311"/>
        <v>#DIV/0!</v>
      </c>
      <c r="AB659" s="88">
        <f t="shared" si="312"/>
        <v>0</v>
      </c>
      <c r="AC659" s="88" t="e">
        <f t="shared" si="313"/>
        <v>#DIV/0!</v>
      </c>
      <c r="AD659" s="168"/>
    </row>
    <row r="660" spans="1:30" hidden="1" outlineLevel="1">
      <c r="A660" s="76"/>
      <c r="B660" s="109" t="s">
        <v>114</v>
      </c>
      <c r="C660" s="106">
        <v>2218</v>
      </c>
      <c r="D660" s="145"/>
      <c r="E660" s="145"/>
      <c r="F660" s="145"/>
      <c r="G660" s="91"/>
      <c r="H660" s="146"/>
      <c r="I660" s="91"/>
      <c r="J660" s="92"/>
      <c r="K660" s="92"/>
      <c r="L660" s="146"/>
      <c r="M660" s="91"/>
      <c r="N660" s="92"/>
      <c r="O660" s="92"/>
      <c r="P660" s="92"/>
      <c r="Q660" s="92"/>
      <c r="R660" s="91"/>
      <c r="S660" s="91"/>
      <c r="T660" s="91"/>
      <c r="U660" s="91"/>
      <c r="V660" s="88">
        <f t="shared" si="306"/>
        <v>0</v>
      </c>
      <c r="W660" s="88" t="e">
        <f t="shared" si="307"/>
        <v>#DIV/0!</v>
      </c>
      <c r="X660" s="88">
        <f t="shared" si="308"/>
        <v>0</v>
      </c>
      <c r="Y660" s="88" t="e">
        <f t="shared" si="309"/>
        <v>#DIV/0!</v>
      </c>
      <c r="Z660" s="88">
        <f t="shared" si="310"/>
        <v>0</v>
      </c>
      <c r="AA660" s="88" t="e">
        <f t="shared" si="311"/>
        <v>#DIV/0!</v>
      </c>
      <c r="AB660" s="88">
        <f t="shared" si="312"/>
        <v>0</v>
      </c>
      <c r="AC660" s="88" t="e">
        <f t="shared" si="313"/>
        <v>#DIV/0!</v>
      </c>
      <c r="AD660" s="168"/>
    </row>
    <row r="661" spans="1:30" hidden="1" outlineLevel="1">
      <c r="A661" s="76"/>
      <c r="B661" s="97" t="s">
        <v>147</v>
      </c>
      <c r="C661" s="96">
        <v>2221</v>
      </c>
      <c r="D661" s="144">
        <v>1500</v>
      </c>
      <c r="E661" s="144"/>
      <c r="F661" s="145">
        <v>1495.8</v>
      </c>
      <c r="G661" s="91"/>
      <c r="H661" s="146">
        <v>1625</v>
      </c>
      <c r="I661" s="91"/>
      <c r="J661" s="92">
        <v>695.6</v>
      </c>
      <c r="K661" s="92"/>
      <c r="L661" s="146">
        <v>1625</v>
      </c>
      <c r="M661" s="91"/>
      <c r="N661" s="92">
        <v>1875</v>
      </c>
      <c r="O661" s="92"/>
      <c r="P661" s="92"/>
      <c r="Q661" s="92"/>
      <c r="R661" s="91">
        <v>1968.8</v>
      </c>
      <c r="S661" s="91"/>
      <c r="T661" s="91">
        <v>2067.1999999999998</v>
      </c>
      <c r="U661" s="91"/>
      <c r="V661" s="88">
        <f t="shared" si="306"/>
        <v>129.20000000000005</v>
      </c>
      <c r="W661" s="88">
        <f t="shared" si="307"/>
        <v>108.63751838481082</v>
      </c>
      <c r="X661" s="88">
        <f t="shared" si="308"/>
        <v>250</v>
      </c>
      <c r="Y661" s="88">
        <f t="shared" si="309"/>
        <v>115.38461538461537</v>
      </c>
      <c r="Z661" s="88">
        <f t="shared" si="310"/>
        <v>93.799999999999955</v>
      </c>
      <c r="AA661" s="88">
        <f t="shared" si="311"/>
        <v>105.00266666666667</v>
      </c>
      <c r="AB661" s="88">
        <f t="shared" si="312"/>
        <v>98.399999999999864</v>
      </c>
      <c r="AC661" s="88">
        <f t="shared" si="313"/>
        <v>104.99796830556684</v>
      </c>
      <c r="AD661" s="168"/>
    </row>
    <row r="662" spans="1:30" ht="25.5" hidden="1" outlineLevel="1">
      <c r="A662" s="76"/>
      <c r="B662" s="110" t="s">
        <v>116</v>
      </c>
      <c r="C662" s="96">
        <v>2222</v>
      </c>
      <c r="D662" s="144">
        <v>19585.2</v>
      </c>
      <c r="E662" s="144">
        <v>45.7</v>
      </c>
      <c r="F662" s="145">
        <v>20696.2</v>
      </c>
      <c r="G662" s="156">
        <v>95.2</v>
      </c>
      <c r="H662" s="146">
        <v>12084.6</v>
      </c>
      <c r="I662" s="91">
        <v>50</v>
      </c>
      <c r="J662" s="92">
        <v>6179.4309999999996</v>
      </c>
      <c r="K662" s="92"/>
      <c r="L662" s="146">
        <v>12598.8</v>
      </c>
      <c r="M662" s="91"/>
      <c r="N662" s="92">
        <v>9643.2999999999993</v>
      </c>
      <c r="O662" s="92">
        <v>50</v>
      </c>
      <c r="P662" s="92"/>
      <c r="Q662" s="92"/>
      <c r="R662" s="91">
        <v>10125.5</v>
      </c>
      <c r="S662" s="91">
        <v>60</v>
      </c>
      <c r="T662" s="91">
        <v>10631.7</v>
      </c>
      <c r="U662" s="91">
        <v>70</v>
      </c>
      <c r="V662" s="88">
        <f t="shared" si="306"/>
        <v>-8097.4000000000015</v>
      </c>
      <c r="W662" s="88">
        <f t="shared" si="307"/>
        <v>60.874943226292743</v>
      </c>
      <c r="X662" s="88">
        <f t="shared" si="308"/>
        <v>-2441.3000000000011</v>
      </c>
      <c r="Y662" s="88">
        <f t="shared" si="309"/>
        <v>79.798255631133827</v>
      </c>
      <c r="Z662" s="88">
        <f t="shared" si="310"/>
        <v>482.20000000000073</v>
      </c>
      <c r="AA662" s="88">
        <f t="shared" si="311"/>
        <v>105.00036294629433</v>
      </c>
      <c r="AB662" s="88">
        <f t="shared" si="312"/>
        <v>506.20000000000073</v>
      </c>
      <c r="AC662" s="88">
        <f t="shared" si="313"/>
        <v>104.99925929583725</v>
      </c>
      <c r="AD662" s="168"/>
    </row>
    <row r="663" spans="1:30" hidden="1" outlineLevel="1">
      <c r="A663" s="76"/>
      <c r="B663" s="110" t="s">
        <v>117</v>
      </c>
      <c r="C663" s="132">
        <v>2223</v>
      </c>
      <c r="D663" s="144">
        <v>136.30000000000001</v>
      </c>
      <c r="E663" s="144"/>
      <c r="F663" s="145">
        <v>92.78</v>
      </c>
      <c r="G663" s="91"/>
      <c r="H663" s="146">
        <v>157.5</v>
      </c>
      <c r="I663" s="91"/>
      <c r="J663" s="92"/>
      <c r="K663" s="92"/>
      <c r="L663" s="146">
        <v>157.5</v>
      </c>
      <c r="M663" s="91"/>
      <c r="N663" s="92">
        <v>157.5</v>
      </c>
      <c r="O663" s="92"/>
      <c r="P663" s="92"/>
      <c r="Q663" s="92"/>
      <c r="R663" s="91">
        <v>165.4</v>
      </c>
      <c r="S663" s="91"/>
      <c r="T663" s="91">
        <v>173.6</v>
      </c>
      <c r="U663" s="91"/>
      <c r="V663" s="189">
        <f t="shared" si="306"/>
        <v>64.72</v>
      </c>
      <c r="W663" s="189">
        <f t="shared" si="307"/>
        <v>169.75641302004743</v>
      </c>
      <c r="X663" s="88">
        <f t="shared" si="308"/>
        <v>0</v>
      </c>
      <c r="Y663" s="88">
        <f t="shared" si="309"/>
        <v>100</v>
      </c>
      <c r="Z663" s="88"/>
      <c r="AA663" s="88"/>
      <c r="AB663" s="88"/>
      <c r="AC663" s="88"/>
      <c r="AD663" s="168"/>
    </row>
    <row r="664" spans="1:30" hidden="1" outlineLevel="1">
      <c r="A664" s="76"/>
      <c r="B664" s="110" t="s">
        <v>153</v>
      </c>
      <c r="C664" s="96">
        <v>2224</v>
      </c>
      <c r="D664" s="144">
        <v>27</v>
      </c>
      <c r="E664" s="144"/>
      <c r="F664" s="145">
        <v>26.01</v>
      </c>
      <c r="G664" s="91"/>
      <c r="H664" s="91">
        <v>35</v>
      </c>
      <c r="I664" s="91"/>
      <c r="J664" s="92"/>
      <c r="K664" s="92"/>
      <c r="L664" s="91">
        <v>35</v>
      </c>
      <c r="M664" s="91"/>
      <c r="N664" s="92">
        <v>41.3</v>
      </c>
      <c r="O664" s="92"/>
      <c r="P664" s="92"/>
      <c r="Q664" s="92"/>
      <c r="R664" s="91">
        <v>43.4</v>
      </c>
      <c r="S664" s="91"/>
      <c r="T664" s="91">
        <v>45.5</v>
      </c>
      <c r="U664" s="91"/>
      <c r="V664" s="88">
        <f t="shared" si="306"/>
        <v>8.9899999999999984</v>
      </c>
      <c r="W664" s="88">
        <f t="shared" si="307"/>
        <v>134.56362937331795</v>
      </c>
      <c r="X664" s="88">
        <f>N664-H664</f>
        <v>6.2999999999999972</v>
      </c>
      <c r="Y664" s="88">
        <f>+N664/H664*100</f>
        <v>118</v>
      </c>
      <c r="Z664" s="88">
        <f>R664-N664</f>
        <v>2.1000000000000014</v>
      </c>
      <c r="AA664" s="88">
        <f>+R664/N664*100</f>
        <v>105.08474576271188</v>
      </c>
      <c r="AB664" s="88">
        <f t="shared" si="312"/>
        <v>2.1000000000000014</v>
      </c>
      <c r="AC664" s="88">
        <f t="shared" si="313"/>
        <v>104.83870967741935</v>
      </c>
      <c r="AD664" s="168"/>
    </row>
    <row r="665" spans="1:30" hidden="1" outlineLevel="1">
      <c r="A665" s="76"/>
      <c r="B665" s="110" t="s">
        <v>148</v>
      </c>
      <c r="C665" s="96">
        <v>2225</v>
      </c>
      <c r="D665" s="144"/>
      <c r="E665" s="144"/>
      <c r="F665" s="145"/>
      <c r="G665" s="91"/>
      <c r="H665" s="91"/>
      <c r="I665" s="91"/>
      <c r="J665" s="92"/>
      <c r="K665" s="92"/>
      <c r="L665" s="91"/>
      <c r="M665" s="91"/>
      <c r="N665" s="92"/>
      <c r="O665" s="92"/>
      <c r="P665" s="92"/>
      <c r="Q665" s="92"/>
      <c r="R665" s="91"/>
      <c r="S665" s="91"/>
      <c r="T665" s="91"/>
      <c r="U665" s="91"/>
      <c r="V665" s="88">
        <f t="shared" si="306"/>
        <v>0</v>
      </c>
      <c r="W665" s="88" t="e">
        <f t="shared" si="307"/>
        <v>#DIV/0!</v>
      </c>
      <c r="X665" s="88">
        <f>N665-H665</f>
        <v>0</v>
      </c>
      <c r="Y665" s="88" t="e">
        <f>+N665/H665*100</f>
        <v>#DIV/0!</v>
      </c>
      <c r="Z665" s="88">
        <f>R665-N665</f>
        <v>0</v>
      </c>
      <c r="AA665" s="88" t="e">
        <f>+R665/N665*100</f>
        <v>#DIV/0!</v>
      </c>
      <c r="AB665" s="88">
        <f t="shared" si="312"/>
        <v>0</v>
      </c>
      <c r="AC665" s="88" t="e">
        <f t="shared" si="313"/>
        <v>#DIV/0!</v>
      </c>
      <c r="AD665" s="168"/>
    </row>
    <row r="666" spans="1:30" hidden="1" outlineLevel="1">
      <c r="A666" s="76"/>
      <c r="B666" s="110" t="s">
        <v>149</v>
      </c>
      <c r="C666" s="96">
        <v>2231</v>
      </c>
      <c r="D666" s="144"/>
      <c r="E666" s="144"/>
      <c r="F666" s="145"/>
      <c r="G666" s="91"/>
      <c r="H666" s="91"/>
      <c r="I666" s="91"/>
      <c r="J666" s="92"/>
      <c r="K666" s="92"/>
      <c r="L666" s="91"/>
      <c r="M666" s="91"/>
      <c r="N666" s="92"/>
      <c r="O666" s="92"/>
      <c r="P666" s="92"/>
      <c r="Q666" s="92"/>
      <c r="R666" s="91"/>
      <c r="S666" s="91"/>
      <c r="T666" s="91"/>
      <c r="U666" s="91"/>
      <c r="V666" s="88"/>
      <c r="W666" s="88"/>
      <c r="X666" s="88"/>
      <c r="Y666" s="88"/>
      <c r="Z666" s="88"/>
      <c r="AA666" s="88"/>
      <c r="AB666" s="88"/>
      <c r="AC666" s="88"/>
      <c r="AD666" s="168"/>
    </row>
    <row r="667" spans="1:30" hidden="1" outlineLevel="1">
      <c r="A667" s="76"/>
      <c r="B667" s="110" t="s">
        <v>121</v>
      </c>
      <c r="C667" s="96">
        <v>22311100</v>
      </c>
      <c r="D667" s="144">
        <v>600</v>
      </c>
      <c r="E667" s="144"/>
      <c r="F667" s="145">
        <v>398.04</v>
      </c>
      <c r="G667" s="91"/>
      <c r="H667" s="91">
        <v>600</v>
      </c>
      <c r="I667" s="91"/>
      <c r="J667" s="92">
        <v>148.07900000000001</v>
      </c>
      <c r="K667" s="92"/>
      <c r="L667" s="91">
        <v>600</v>
      </c>
      <c r="M667" s="91"/>
      <c r="N667" s="92">
        <v>700</v>
      </c>
      <c r="O667" s="92"/>
      <c r="P667" s="92"/>
      <c r="Q667" s="92"/>
      <c r="R667" s="91">
        <v>735</v>
      </c>
      <c r="S667" s="91"/>
      <c r="T667" s="91">
        <v>771.8</v>
      </c>
      <c r="U667" s="91"/>
      <c r="V667" s="88">
        <f t="shared" ref="V667:V679" si="315">L667-F667</f>
        <v>201.95999999999998</v>
      </c>
      <c r="W667" s="88">
        <f t="shared" ref="W667:W679" si="316">+L667/F667*100</f>
        <v>150.73861923424781</v>
      </c>
      <c r="X667" s="88">
        <f t="shared" ref="X667:X680" si="317">N667-H667</f>
        <v>100</v>
      </c>
      <c r="Y667" s="88">
        <f t="shared" ref="Y667:Y680" si="318">+N667/H667*100</f>
        <v>116.66666666666667</v>
      </c>
      <c r="Z667" s="88">
        <f t="shared" ref="Z667:Z680" si="319">R667-N667</f>
        <v>35</v>
      </c>
      <c r="AA667" s="88">
        <f t="shared" ref="AA667:AA680" si="320">+R667/N667*100</f>
        <v>105</v>
      </c>
      <c r="AB667" s="88">
        <f t="shared" si="312"/>
        <v>36.799999999999955</v>
      </c>
      <c r="AC667" s="88">
        <f t="shared" si="313"/>
        <v>105.00680272108842</v>
      </c>
      <c r="AD667" s="168"/>
    </row>
    <row r="668" spans="1:30" hidden="1" outlineLevel="1">
      <c r="A668" s="76"/>
      <c r="B668" s="110" t="s">
        <v>122</v>
      </c>
      <c r="C668" s="96">
        <v>22311200</v>
      </c>
      <c r="D668" s="144">
        <v>5833.2</v>
      </c>
      <c r="E668" s="144"/>
      <c r="F668" s="145">
        <v>5832.259</v>
      </c>
      <c r="G668" s="91"/>
      <c r="H668" s="146">
        <v>7112.6</v>
      </c>
      <c r="I668" s="91"/>
      <c r="J668" s="92">
        <v>2748.8609999999999</v>
      </c>
      <c r="K668" s="92"/>
      <c r="L668" s="146">
        <v>7112.6</v>
      </c>
      <c r="M668" s="91"/>
      <c r="N668" s="92">
        <v>8239.2000000000007</v>
      </c>
      <c r="O668" s="92"/>
      <c r="P668" s="92"/>
      <c r="Q668" s="92"/>
      <c r="R668" s="91">
        <v>8651.2000000000007</v>
      </c>
      <c r="S668" s="91"/>
      <c r="T668" s="91">
        <v>9083.7000000000007</v>
      </c>
      <c r="U668" s="91"/>
      <c r="V668" s="88">
        <f t="shared" si="315"/>
        <v>1280.3410000000003</v>
      </c>
      <c r="W668" s="88">
        <f t="shared" si="316"/>
        <v>121.95274592572108</v>
      </c>
      <c r="X668" s="88">
        <f t="shared" si="317"/>
        <v>1126.6000000000004</v>
      </c>
      <c r="Y668" s="88">
        <f t="shared" si="318"/>
        <v>115.8394961055029</v>
      </c>
      <c r="Z668" s="88">
        <f t="shared" si="319"/>
        <v>412</v>
      </c>
      <c r="AA668" s="88">
        <f t="shared" si="320"/>
        <v>105.00048548402758</v>
      </c>
      <c r="AB668" s="88">
        <f t="shared" si="312"/>
        <v>432.5</v>
      </c>
      <c r="AC668" s="88">
        <f t="shared" si="313"/>
        <v>104.9993064545959</v>
      </c>
      <c r="AD668" s="168"/>
    </row>
    <row r="669" spans="1:30" ht="25.5" hidden="1" outlineLevel="1">
      <c r="A669" s="76"/>
      <c r="B669" s="110" t="s">
        <v>123</v>
      </c>
      <c r="C669" s="96">
        <v>22311300</v>
      </c>
      <c r="D669" s="91"/>
      <c r="E669" s="91"/>
      <c r="F669" s="91"/>
      <c r="G669" s="91"/>
      <c r="H669" s="91"/>
      <c r="I669" s="91"/>
      <c r="J669" s="92"/>
      <c r="K669" s="92"/>
      <c r="L669" s="91"/>
      <c r="M669" s="91"/>
      <c r="N669" s="92"/>
      <c r="O669" s="92"/>
      <c r="P669" s="92"/>
      <c r="Q669" s="92"/>
      <c r="R669" s="91"/>
      <c r="S669" s="91"/>
      <c r="T669" s="91"/>
      <c r="U669" s="91"/>
      <c r="V669" s="88">
        <f t="shared" si="315"/>
        <v>0</v>
      </c>
      <c r="W669" s="88" t="e">
        <f t="shared" si="316"/>
        <v>#DIV/0!</v>
      </c>
      <c r="X669" s="88">
        <f t="shared" si="317"/>
        <v>0</v>
      </c>
      <c r="Y669" s="88" t="e">
        <f t="shared" si="318"/>
        <v>#DIV/0!</v>
      </c>
      <c r="Z669" s="88">
        <f t="shared" si="319"/>
        <v>0</v>
      </c>
      <c r="AA669" s="88" t="e">
        <f t="shared" si="320"/>
        <v>#DIV/0!</v>
      </c>
      <c r="AB669" s="88">
        <f t="shared" si="312"/>
        <v>0</v>
      </c>
      <c r="AC669" s="88" t="e">
        <f t="shared" si="313"/>
        <v>#DIV/0!</v>
      </c>
      <c r="AD669" s="168"/>
    </row>
    <row r="670" spans="1:30" hidden="1" outlineLevel="1">
      <c r="A670" s="76"/>
      <c r="B670" s="110" t="s">
        <v>124</v>
      </c>
      <c r="C670" s="96">
        <v>22311400</v>
      </c>
      <c r="D670" s="91"/>
      <c r="E670" s="91"/>
      <c r="F670" s="91"/>
      <c r="G670" s="91"/>
      <c r="H670" s="91"/>
      <c r="I670" s="91"/>
      <c r="J670" s="92"/>
      <c r="K670" s="92"/>
      <c r="L670" s="91"/>
      <c r="M670" s="91"/>
      <c r="N670" s="92"/>
      <c r="O670" s="92"/>
      <c r="P670" s="92"/>
      <c r="Q670" s="92"/>
      <c r="R670" s="91"/>
      <c r="S670" s="91"/>
      <c r="T670" s="91"/>
      <c r="U670" s="91"/>
      <c r="V670" s="88">
        <f t="shared" si="315"/>
        <v>0</v>
      </c>
      <c r="W670" s="88" t="e">
        <f t="shared" si="316"/>
        <v>#DIV/0!</v>
      </c>
      <c r="X670" s="88">
        <f t="shared" si="317"/>
        <v>0</v>
      </c>
      <c r="Y670" s="88" t="e">
        <f t="shared" si="318"/>
        <v>#DIV/0!</v>
      </c>
      <c r="Z670" s="88">
        <f t="shared" si="319"/>
        <v>0</v>
      </c>
      <c r="AA670" s="88" t="e">
        <f t="shared" si="320"/>
        <v>#DIV/0!</v>
      </c>
      <c r="AB670" s="88">
        <f t="shared" si="312"/>
        <v>0</v>
      </c>
      <c r="AC670" s="88" t="e">
        <f t="shared" si="313"/>
        <v>#DIV/0!</v>
      </c>
      <c r="AD670" s="168"/>
    </row>
    <row r="671" spans="1:30" ht="13.5" hidden="1" customHeight="1" outlineLevel="1">
      <c r="A671" s="76"/>
      <c r="B671" s="110" t="s">
        <v>125</v>
      </c>
      <c r="C671" s="96">
        <v>2235</v>
      </c>
      <c r="D671" s="91"/>
      <c r="E671" s="91"/>
      <c r="F671" s="91"/>
      <c r="G671" s="91"/>
      <c r="H671" s="91"/>
      <c r="I671" s="91"/>
      <c r="J671" s="92"/>
      <c r="K671" s="92"/>
      <c r="L671" s="91"/>
      <c r="M671" s="91"/>
      <c r="N671" s="92"/>
      <c r="O671" s="92"/>
      <c r="P671" s="92"/>
      <c r="Q671" s="92"/>
      <c r="R671" s="91"/>
      <c r="S671" s="91"/>
      <c r="T671" s="91"/>
      <c r="U671" s="91"/>
      <c r="V671" s="88">
        <f t="shared" si="315"/>
        <v>0</v>
      </c>
      <c r="W671" s="88" t="e">
        <f t="shared" si="316"/>
        <v>#DIV/0!</v>
      </c>
      <c r="X671" s="88">
        <f t="shared" si="317"/>
        <v>0</v>
      </c>
      <c r="Y671" s="88" t="e">
        <f t="shared" si="318"/>
        <v>#DIV/0!</v>
      </c>
      <c r="Z671" s="88">
        <f t="shared" si="319"/>
        <v>0</v>
      </c>
      <c r="AA671" s="88" t="e">
        <f t="shared" si="320"/>
        <v>#DIV/0!</v>
      </c>
      <c r="AB671" s="88">
        <f t="shared" si="312"/>
        <v>0</v>
      </c>
      <c r="AC671" s="88" t="e">
        <f t="shared" si="313"/>
        <v>#DIV/0!</v>
      </c>
      <c r="AD671" s="168"/>
    </row>
    <row r="672" spans="1:30" ht="13.5" hidden="1" customHeight="1" outlineLevel="1">
      <c r="A672" s="76"/>
      <c r="B672" s="97" t="s">
        <v>126</v>
      </c>
      <c r="C672" s="119">
        <v>2511</v>
      </c>
      <c r="D672" s="91"/>
      <c r="E672" s="91"/>
      <c r="F672" s="91"/>
      <c r="G672" s="91"/>
      <c r="H672" s="91"/>
      <c r="I672" s="91"/>
      <c r="J672" s="92"/>
      <c r="K672" s="92"/>
      <c r="L672" s="91"/>
      <c r="M672" s="91"/>
      <c r="N672" s="92"/>
      <c r="O672" s="92"/>
      <c r="P672" s="92"/>
      <c r="Q672" s="92"/>
      <c r="R672" s="91"/>
      <c r="S672" s="91"/>
      <c r="T672" s="91"/>
      <c r="U672" s="91"/>
      <c r="V672" s="88">
        <f t="shared" si="315"/>
        <v>0</v>
      </c>
      <c r="W672" s="88" t="e">
        <f t="shared" si="316"/>
        <v>#DIV/0!</v>
      </c>
      <c r="X672" s="88">
        <f t="shared" si="317"/>
        <v>0</v>
      </c>
      <c r="Y672" s="88" t="e">
        <f t="shared" si="318"/>
        <v>#DIV/0!</v>
      </c>
      <c r="Z672" s="88">
        <f t="shared" si="319"/>
        <v>0</v>
      </c>
      <c r="AA672" s="88" t="e">
        <f t="shared" si="320"/>
        <v>#DIV/0!</v>
      </c>
      <c r="AB672" s="88">
        <f t="shared" si="312"/>
        <v>0</v>
      </c>
      <c r="AC672" s="88" t="e">
        <f t="shared" si="313"/>
        <v>#DIV/0!</v>
      </c>
      <c r="AD672" s="168"/>
    </row>
    <row r="673" spans="1:30" ht="13.5" hidden="1" customHeight="1" outlineLevel="1">
      <c r="A673" s="76"/>
      <c r="B673" s="97" t="s">
        <v>127</v>
      </c>
      <c r="C673" s="119">
        <v>2512</v>
      </c>
      <c r="D673" s="91"/>
      <c r="E673" s="91"/>
      <c r="F673" s="91"/>
      <c r="G673" s="91"/>
      <c r="H673" s="91"/>
      <c r="I673" s="91"/>
      <c r="J673" s="92"/>
      <c r="K673" s="92"/>
      <c r="L673" s="91"/>
      <c r="M673" s="91"/>
      <c r="N673" s="92"/>
      <c r="O673" s="92"/>
      <c r="P673" s="92"/>
      <c r="Q673" s="92"/>
      <c r="R673" s="91"/>
      <c r="S673" s="91"/>
      <c r="T673" s="91"/>
      <c r="U673" s="91"/>
      <c r="V673" s="88">
        <f t="shared" si="315"/>
        <v>0</v>
      </c>
      <c r="W673" s="88" t="e">
        <f t="shared" si="316"/>
        <v>#DIV/0!</v>
      </c>
      <c r="X673" s="88">
        <f t="shared" si="317"/>
        <v>0</v>
      </c>
      <c r="Y673" s="88" t="e">
        <f t="shared" si="318"/>
        <v>#DIV/0!</v>
      </c>
      <c r="Z673" s="88">
        <f t="shared" si="319"/>
        <v>0</v>
      </c>
      <c r="AA673" s="88" t="e">
        <f t="shared" si="320"/>
        <v>#DIV/0!</v>
      </c>
      <c r="AB673" s="88">
        <f t="shared" si="312"/>
        <v>0</v>
      </c>
      <c r="AC673" s="88" t="e">
        <f t="shared" si="313"/>
        <v>#DIV/0!</v>
      </c>
      <c r="AD673" s="168"/>
    </row>
    <row r="674" spans="1:30" ht="13.5" hidden="1" customHeight="1" outlineLevel="1">
      <c r="A674" s="76"/>
      <c r="B674" s="97" t="s">
        <v>154</v>
      </c>
      <c r="C674" s="119">
        <v>2521</v>
      </c>
      <c r="D674" s="91"/>
      <c r="E674" s="91"/>
      <c r="F674" s="91"/>
      <c r="G674" s="91"/>
      <c r="H674" s="91"/>
      <c r="I674" s="91"/>
      <c r="J674" s="92"/>
      <c r="K674" s="92"/>
      <c r="L674" s="91"/>
      <c r="M674" s="91"/>
      <c r="N674" s="92"/>
      <c r="O674" s="92"/>
      <c r="P674" s="92"/>
      <c r="Q674" s="92"/>
      <c r="R674" s="91"/>
      <c r="S674" s="91"/>
      <c r="T674" s="91"/>
      <c r="U674" s="91"/>
      <c r="V674" s="88">
        <f t="shared" si="315"/>
        <v>0</v>
      </c>
      <c r="W674" s="88" t="e">
        <f t="shared" si="316"/>
        <v>#DIV/0!</v>
      </c>
      <c r="X674" s="88">
        <f t="shared" si="317"/>
        <v>0</v>
      </c>
      <c r="Y674" s="88" t="e">
        <f t="shared" si="318"/>
        <v>#DIV/0!</v>
      </c>
      <c r="Z674" s="88">
        <f t="shared" si="319"/>
        <v>0</v>
      </c>
      <c r="AA674" s="88" t="e">
        <f t="shared" si="320"/>
        <v>#DIV/0!</v>
      </c>
      <c r="AB674" s="88">
        <f t="shared" si="312"/>
        <v>0</v>
      </c>
      <c r="AC674" s="88" t="e">
        <f t="shared" si="313"/>
        <v>#DIV/0!</v>
      </c>
      <c r="AD674" s="168"/>
    </row>
    <row r="675" spans="1:30" ht="13.5" hidden="1" customHeight="1" outlineLevel="1">
      <c r="A675" s="76"/>
      <c r="B675" s="122" t="s">
        <v>129</v>
      </c>
      <c r="C675" s="96">
        <v>2721</v>
      </c>
      <c r="D675" s="91"/>
      <c r="E675" s="91"/>
      <c r="F675" s="91"/>
      <c r="G675" s="91"/>
      <c r="H675" s="91"/>
      <c r="I675" s="91"/>
      <c r="J675" s="92"/>
      <c r="K675" s="92"/>
      <c r="L675" s="91"/>
      <c r="M675" s="91"/>
      <c r="N675" s="92"/>
      <c r="O675" s="92"/>
      <c r="P675" s="92"/>
      <c r="Q675" s="92"/>
      <c r="R675" s="91"/>
      <c r="S675" s="91"/>
      <c r="T675" s="91"/>
      <c r="U675" s="91"/>
      <c r="V675" s="88">
        <f t="shared" si="315"/>
        <v>0</v>
      </c>
      <c r="W675" s="88" t="e">
        <f t="shared" si="316"/>
        <v>#DIV/0!</v>
      </c>
      <c r="X675" s="88">
        <f t="shared" si="317"/>
        <v>0</v>
      </c>
      <c r="Y675" s="88" t="e">
        <f t="shared" si="318"/>
        <v>#DIV/0!</v>
      </c>
      <c r="Z675" s="88">
        <f t="shared" si="319"/>
        <v>0</v>
      </c>
      <c r="AA675" s="88" t="e">
        <f t="shared" si="320"/>
        <v>#DIV/0!</v>
      </c>
      <c r="AB675" s="88">
        <f t="shared" si="312"/>
        <v>0</v>
      </c>
      <c r="AC675" s="88" t="e">
        <f t="shared" si="313"/>
        <v>#DIV/0!</v>
      </c>
      <c r="AD675" s="168"/>
    </row>
    <row r="676" spans="1:30" hidden="1" outlineLevel="1">
      <c r="A676" s="76"/>
      <c r="B676" s="128" t="s">
        <v>134</v>
      </c>
      <c r="C676" s="119"/>
      <c r="D676" s="130">
        <f>SUM(D677:D679)</f>
        <v>10234.5</v>
      </c>
      <c r="E676" s="130">
        <f>SUM(E677:E679)</f>
        <v>0</v>
      </c>
      <c r="F676" s="130">
        <f t="shared" ref="F676:U676" si="321">SUM(F677:F679)</f>
        <v>9525.5</v>
      </c>
      <c r="G676" s="130">
        <f t="shared" si="321"/>
        <v>0</v>
      </c>
      <c r="H676" s="130">
        <f t="shared" si="321"/>
        <v>36290</v>
      </c>
      <c r="I676" s="130">
        <f t="shared" si="321"/>
        <v>0</v>
      </c>
      <c r="J676" s="129">
        <f t="shared" si="321"/>
        <v>3115.9</v>
      </c>
      <c r="K676" s="129">
        <f t="shared" si="321"/>
        <v>0</v>
      </c>
      <c r="L676" s="130">
        <f>SUM(L677:L679)</f>
        <v>41587.9</v>
      </c>
      <c r="M676" s="130">
        <f t="shared" si="321"/>
        <v>0</v>
      </c>
      <c r="N676" s="129">
        <f t="shared" si="321"/>
        <v>18690</v>
      </c>
      <c r="O676" s="129">
        <f t="shared" si="321"/>
        <v>0</v>
      </c>
      <c r="P676" s="129">
        <f>SUM(P677:P679)</f>
        <v>0</v>
      </c>
      <c r="Q676" s="129">
        <f>SUM(Q677:Q679)</f>
        <v>0</v>
      </c>
      <c r="R676" s="130">
        <f t="shared" si="321"/>
        <v>19624.5</v>
      </c>
      <c r="S676" s="130">
        <f t="shared" si="321"/>
        <v>0</v>
      </c>
      <c r="T676" s="130">
        <f t="shared" si="321"/>
        <v>20605.8</v>
      </c>
      <c r="U676" s="130">
        <f t="shared" si="321"/>
        <v>0</v>
      </c>
      <c r="V676" s="88">
        <f t="shared" si="315"/>
        <v>32062.400000000001</v>
      </c>
      <c r="W676" s="88">
        <f t="shared" si="316"/>
        <v>436.59545430686057</v>
      </c>
      <c r="X676" s="88">
        <f t="shared" si="317"/>
        <v>-17600</v>
      </c>
      <c r="Y676" s="88">
        <f t="shared" si="318"/>
        <v>51.501791127032234</v>
      </c>
      <c r="Z676" s="88">
        <f t="shared" si="319"/>
        <v>934.5</v>
      </c>
      <c r="AA676" s="88">
        <f t="shared" si="320"/>
        <v>105</v>
      </c>
      <c r="AB676" s="88">
        <f t="shared" si="312"/>
        <v>981.29999999999927</v>
      </c>
      <c r="AC676" s="88">
        <f t="shared" si="313"/>
        <v>105.00038217534204</v>
      </c>
      <c r="AD676" s="168"/>
    </row>
    <row r="677" spans="1:30" hidden="1" outlineLevel="1">
      <c r="A677" s="76"/>
      <c r="B677" s="89" t="s">
        <v>135</v>
      </c>
      <c r="C677" s="90">
        <v>3111</v>
      </c>
      <c r="D677" s="91">
        <v>4122.5</v>
      </c>
      <c r="E677" s="91"/>
      <c r="F677" s="157">
        <v>3921.1</v>
      </c>
      <c r="G677" s="91"/>
      <c r="H677" s="91">
        <v>27500</v>
      </c>
      <c r="I677" s="91"/>
      <c r="J677" s="92"/>
      <c r="K677" s="92"/>
      <c r="L677" s="91">
        <v>27500</v>
      </c>
      <c r="M677" s="91"/>
      <c r="N677" s="92">
        <v>7500</v>
      </c>
      <c r="O677" s="92"/>
      <c r="P677" s="92"/>
      <c r="Q677" s="92"/>
      <c r="R677" s="91">
        <v>7875</v>
      </c>
      <c r="S677" s="91"/>
      <c r="T677" s="91">
        <v>8268.7999999999993</v>
      </c>
      <c r="U677" s="91"/>
      <c r="V677" s="88">
        <f t="shared" si="315"/>
        <v>23578.9</v>
      </c>
      <c r="W677" s="88">
        <f t="shared" si="316"/>
        <v>701.33380939022209</v>
      </c>
      <c r="X677" s="88">
        <f t="shared" si="317"/>
        <v>-20000</v>
      </c>
      <c r="Y677" s="88">
        <f t="shared" si="318"/>
        <v>27.27272727272727</v>
      </c>
      <c r="Z677" s="88">
        <f t="shared" si="319"/>
        <v>375</v>
      </c>
      <c r="AA677" s="88">
        <f t="shared" si="320"/>
        <v>105</v>
      </c>
      <c r="AB677" s="88">
        <f t="shared" si="312"/>
        <v>393.79999999999927</v>
      </c>
      <c r="AC677" s="88">
        <f t="shared" si="313"/>
        <v>105.00063492063492</v>
      </c>
      <c r="AD677" s="168"/>
    </row>
    <row r="678" spans="1:30" hidden="1" outlineLevel="1">
      <c r="A678" s="76"/>
      <c r="B678" s="89" t="s">
        <v>136</v>
      </c>
      <c r="C678" s="90">
        <v>3112</v>
      </c>
      <c r="D678" s="146">
        <v>6112</v>
      </c>
      <c r="E678" s="91"/>
      <c r="F678" s="157">
        <v>5604.4</v>
      </c>
      <c r="G678" s="91"/>
      <c r="H678" s="146">
        <v>8790</v>
      </c>
      <c r="I678" s="91"/>
      <c r="J678" s="92">
        <v>3115.9</v>
      </c>
      <c r="K678" s="92"/>
      <c r="L678" s="146">
        <f>8790+5297.9</f>
        <v>14087.9</v>
      </c>
      <c r="M678" s="91"/>
      <c r="N678" s="92">
        <v>11190</v>
      </c>
      <c r="O678" s="92"/>
      <c r="P678" s="92"/>
      <c r="Q678" s="92"/>
      <c r="R678" s="91">
        <v>11749.5</v>
      </c>
      <c r="S678" s="91"/>
      <c r="T678" s="91">
        <v>12337</v>
      </c>
      <c r="U678" s="91"/>
      <c r="V678" s="88">
        <f t="shared" si="315"/>
        <v>8483.5</v>
      </c>
      <c r="W678" s="88">
        <f t="shared" si="316"/>
        <v>251.37213617871672</v>
      </c>
      <c r="X678" s="88">
        <f t="shared" si="317"/>
        <v>2400</v>
      </c>
      <c r="Y678" s="88">
        <f t="shared" si="318"/>
        <v>127.30375426621161</v>
      </c>
      <c r="Z678" s="88">
        <f t="shared" si="319"/>
        <v>559.5</v>
      </c>
      <c r="AA678" s="88">
        <f t="shared" si="320"/>
        <v>105</v>
      </c>
      <c r="AB678" s="88">
        <f t="shared" si="312"/>
        <v>587.5</v>
      </c>
      <c r="AC678" s="88">
        <f t="shared" si="313"/>
        <v>105.0002127750117</v>
      </c>
      <c r="AD678" s="168"/>
    </row>
    <row r="679" spans="1:30" hidden="1" outlineLevel="1">
      <c r="A679" s="76"/>
      <c r="B679" s="89" t="s">
        <v>137</v>
      </c>
      <c r="C679" s="90">
        <v>3113</v>
      </c>
      <c r="D679" s="91"/>
      <c r="E679" s="91"/>
      <c r="F679" s="91"/>
      <c r="G679" s="91"/>
      <c r="H679" s="91"/>
      <c r="I679" s="91"/>
      <c r="J679" s="92"/>
      <c r="K679" s="92"/>
      <c r="L679" s="91"/>
      <c r="M679" s="91"/>
      <c r="N679" s="92"/>
      <c r="O679" s="92"/>
      <c r="P679" s="92"/>
      <c r="Q679" s="92"/>
      <c r="R679" s="91"/>
      <c r="S679" s="91"/>
      <c r="T679" s="91"/>
      <c r="U679" s="91"/>
      <c r="V679" s="88">
        <f t="shared" si="315"/>
        <v>0</v>
      </c>
      <c r="W679" s="88" t="e">
        <f t="shared" si="316"/>
        <v>#DIV/0!</v>
      </c>
      <c r="X679" s="88">
        <f t="shared" si="317"/>
        <v>0</v>
      </c>
      <c r="Y679" s="88" t="e">
        <f t="shared" si="318"/>
        <v>#DIV/0!</v>
      </c>
      <c r="Z679" s="88">
        <f t="shared" si="319"/>
        <v>0</v>
      </c>
      <c r="AA679" s="88" t="e">
        <f t="shared" si="320"/>
        <v>#DIV/0!</v>
      </c>
      <c r="AB679" s="88">
        <f t="shared" si="312"/>
        <v>0</v>
      </c>
      <c r="AC679" s="88" t="e">
        <f t="shared" si="313"/>
        <v>#DIV/0!</v>
      </c>
      <c r="AD679" s="168"/>
    </row>
    <row r="680" spans="1:30" hidden="1" outlineLevel="1">
      <c r="A680" s="76"/>
      <c r="B680" s="178"/>
      <c r="C680" s="179"/>
      <c r="D680" s="91"/>
      <c r="E680" s="91"/>
      <c r="F680" s="91"/>
      <c r="G680" s="91"/>
      <c r="H680" s="91"/>
      <c r="I680" s="91"/>
      <c r="J680" s="92"/>
      <c r="K680" s="92"/>
      <c r="L680" s="91"/>
      <c r="M680" s="91"/>
      <c r="N680" s="92"/>
      <c r="O680" s="92"/>
      <c r="P680" s="92"/>
      <c r="Q680" s="92"/>
      <c r="R680" s="91"/>
      <c r="S680" s="91"/>
      <c r="T680" s="91"/>
      <c r="U680" s="91"/>
      <c r="V680" s="91"/>
      <c r="W680" s="91"/>
      <c r="X680" s="88">
        <f t="shared" si="317"/>
        <v>0</v>
      </c>
      <c r="Y680" s="88" t="e">
        <f t="shared" si="318"/>
        <v>#DIV/0!</v>
      </c>
      <c r="Z680" s="88">
        <f t="shared" si="319"/>
        <v>0</v>
      </c>
      <c r="AA680" s="88" t="e">
        <f t="shared" si="320"/>
        <v>#DIV/0!</v>
      </c>
      <c r="AB680" s="88">
        <f>T680-R680</f>
        <v>0</v>
      </c>
      <c r="AC680" s="88" t="e">
        <f>+T680/R680*100</f>
        <v>#DIV/0!</v>
      </c>
      <c r="AD680" s="168"/>
    </row>
    <row r="681" spans="1:30" hidden="1" outlineLevel="1">
      <c r="A681" s="76">
        <v>15</v>
      </c>
      <c r="B681" s="138" t="s">
        <v>176</v>
      </c>
      <c r="C681" s="187" t="s">
        <v>175</v>
      </c>
      <c r="D681" s="140"/>
      <c r="E681" s="140"/>
      <c r="F681" s="140"/>
      <c r="G681" s="140"/>
      <c r="H681" s="140"/>
      <c r="I681" s="140"/>
      <c r="J681" s="141"/>
      <c r="K681" s="141"/>
      <c r="L681" s="140"/>
      <c r="M681" s="140"/>
      <c r="N681" s="141"/>
      <c r="O681" s="141"/>
      <c r="P681" s="141"/>
      <c r="Q681" s="141"/>
      <c r="R681" s="140"/>
      <c r="S681" s="140"/>
      <c r="T681" s="140"/>
      <c r="U681" s="140"/>
      <c r="V681" s="140"/>
      <c r="W681" s="140"/>
      <c r="X681" s="140"/>
      <c r="Y681" s="140"/>
      <c r="Z681" s="140"/>
      <c r="AA681" s="140"/>
      <c r="AB681" s="140"/>
      <c r="AC681" s="140"/>
      <c r="AD681" s="168"/>
    </row>
    <row r="682" spans="1:30" hidden="1" outlineLevel="1">
      <c r="A682" s="76"/>
      <c r="B682" s="142" t="s">
        <v>142</v>
      </c>
      <c r="C682" s="143"/>
      <c r="D682" s="85">
        <f>SUM(D683:D689,D694:D711)</f>
        <v>22600</v>
      </c>
      <c r="E682" s="85">
        <f>SUM(E683:E689,E694:E711)</f>
        <v>43999.999999999993</v>
      </c>
      <c r="F682" s="85">
        <f t="shared" ref="F682:U682" si="322">SUM(F683:F689,F694:F711)</f>
        <v>32779.1</v>
      </c>
      <c r="G682" s="85">
        <f t="shared" si="322"/>
        <v>43366.743999999984</v>
      </c>
      <c r="H682" s="85">
        <f t="shared" si="322"/>
        <v>29433.5</v>
      </c>
      <c r="I682" s="85">
        <f t="shared" si="322"/>
        <v>69999.999999999985</v>
      </c>
      <c r="J682" s="85">
        <f t="shared" si="322"/>
        <v>11706.106</v>
      </c>
      <c r="K682" s="85">
        <f>SUM(K683:K689,K694:K711)</f>
        <v>24395.751</v>
      </c>
      <c r="L682" s="85">
        <f t="shared" si="322"/>
        <v>27799.500000000004</v>
      </c>
      <c r="M682" s="85">
        <f t="shared" si="322"/>
        <v>66609.3</v>
      </c>
      <c r="N682" s="85">
        <f t="shared" si="322"/>
        <v>36492</v>
      </c>
      <c r="O682" s="85">
        <f t="shared" si="322"/>
        <v>65000</v>
      </c>
      <c r="P682" s="85">
        <f>SUM(P683:P689,P694:P711)</f>
        <v>0</v>
      </c>
      <c r="Q682" s="85">
        <f>SUM(Q683:Q689,Q694:Q711)</f>
        <v>0</v>
      </c>
      <c r="R682" s="85">
        <f>SUM(R683:R689,R694:R711)</f>
        <v>78081</v>
      </c>
      <c r="S682" s="85">
        <f t="shared" si="322"/>
        <v>73140.700000000012</v>
      </c>
      <c r="T682" s="85">
        <f t="shared" si="322"/>
        <v>78081</v>
      </c>
      <c r="U682" s="85">
        <f t="shared" si="322"/>
        <v>73140.700000000012</v>
      </c>
      <c r="V682" s="87">
        <f t="shared" ref="V682:V697" si="323">L682-F682</f>
        <v>-4979.5999999999949</v>
      </c>
      <c r="W682" s="87">
        <f t="shared" ref="W682:W697" si="324">+L682/F682*100</f>
        <v>84.808612805110585</v>
      </c>
      <c r="X682" s="87">
        <f t="shared" ref="X682:X697" si="325">N682-H682</f>
        <v>7058.5</v>
      </c>
      <c r="Y682" s="87">
        <f t="shared" ref="Y682:Y697" si="326">+N682/H682*100</f>
        <v>123.98117790952486</v>
      </c>
      <c r="Z682" s="87">
        <f t="shared" ref="Z682:Z697" si="327">R682-N682</f>
        <v>41589</v>
      </c>
      <c r="AA682" s="87">
        <f t="shared" ref="AA682:AA697" si="328">+R682/N682*100</f>
        <v>213.96744491943437</v>
      </c>
      <c r="AB682" s="87">
        <f>T682-R682</f>
        <v>0</v>
      </c>
      <c r="AC682" s="87">
        <f>+T682/R682*100</f>
        <v>100</v>
      </c>
      <c r="AD682" s="168"/>
    </row>
    <row r="683" spans="1:30" hidden="1" outlineLevel="1">
      <c r="A683" s="76"/>
      <c r="B683" s="89" t="s">
        <v>102</v>
      </c>
      <c r="C683" s="90">
        <v>2111</v>
      </c>
      <c r="D683" s="92"/>
      <c r="E683" s="144">
        <v>28734.6</v>
      </c>
      <c r="F683" s="92">
        <v>8897.7999999999993</v>
      </c>
      <c r="G683" s="144">
        <v>27874.138999999999</v>
      </c>
      <c r="H683" s="92">
        <v>8087.7</v>
      </c>
      <c r="I683" s="91">
        <v>52920.800000000003</v>
      </c>
      <c r="J683" s="92">
        <v>1425.4169999999999</v>
      </c>
      <c r="K683" s="92">
        <v>18735.8</v>
      </c>
      <c r="L683" s="91">
        <v>7273.4</v>
      </c>
      <c r="M683" s="91">
        <v>50210.9</v>
      </c>
      <c r="N683" s="92">
        <v>25741.5</v>
      </c>
      <c r="O683" s="92">
        <v>31809.3</v>
      </c>
      <c r="P683" s="92"/>
      <c r="Q683" s="92"/>
      <c r="R683" s="91">
        <v>28315.7</v>
      </c>
      <c r="S683" s="91">
        <v>60684.2</v>
      </c>
      <c r="T683" s="91">
        <v>28315.7</v>
      </c>
      <c r="U683" s="91">
        <v>60684.2</v>
      </c>
      <c r="V683" s="88">
        <f t="shared" si="323"/>
        <v>-1624.3999999999996</v>
      </c>
      <c r="W683" s="88">
        <f t="shared" si="324"/>
        <v>81.743801838656751</v>
      </c>
      <c r="X683" s="88">
        <f t="shared" si="325"/>
        <v>17653.8</v>
      </c>
      <c r="Y683" s="88">
        <f t="shared" si="326"/>
        <v>318.27960977781078</v>
      </c>
      <c r="Z683" s="88">
        <f t="shared" si="327"/>
        <v>2574.2000000000007</v>
      </c>
      <c r="AA683" s="88">
        <f t="shared" si="328"/>
        <v>110.00019423887497</v>
      </c>
      <c r="AB683" s="88">
        <f t="shared" ref="AB683:AB714" si="329">T683-R683</f>
        <v>0</v>
      </c>
      <c r="AC683" s="88">
        <f t="shared" ref="AC683:AC714" si="330">+T683/R683*100</f>
        <v>100</v>
      </c>
      <c r="AD683" s="168"/>
    </row>
    <row r="684" spans="1:30" hidden="1" outlineLevel="1">
      <c r="A684" s="76"/>
      <c r="B684" s="89" t="s">
        <v>143</v>
      </c>
      <c r="C684" s="90">
        <v>2121</v>
      </c>
      <c r="D684" s="92"/>
      <c r="E684" s="144">
        <v>4956.7</v>
      </c>
      <c r="F684" s="92">
        <v>873.9</v>
      </c>
      <c r="G684" s="144">
        <v>4751.2389999999996</v>
      </c>
      <c r="H684" s="92">
        <v>1395.1</v>
      </c>
      <c r="I684" s="146">
        <v>8035.7</v>
      </c>
      <c r="J684" s="92">
        <v>268.7</v>
      </c>
      <c r="K684" s="92">
        <v>2513.8000000000002</v>
      </c>
      <c r="L684" s="91">
        <v>1254.7</v>
      </c>
      <c r="M684" s="146">
        <v>7468.4</v>
      </c>
      <c r="N684" s="92">
        <v>3848.3</v>
      </c>
      <c r="O684" s="92">
        <v>4879.5</v>
      </c>
      <c r="P684" s="92"/>
      <c r="Q684" s="92"/>
      <c r="R684" s="91">
        <v>4233.1000000000004</v>
      </c>
      <c r="S684" s="91">
        <v>5367.5</v>
      </c>
      <c r="T684" s="91">
        <v>4233.1000000000004</v>
      </c>
      <c r="U684" s="91">
        <v>5367.5</v>
      </c>
      <c r="V684" s="88">
        <f t="shared" si="323"/>
        <v>380.80000000000007</v>
      </c>
      <c r="W684" s="88">
        <f t="shared" si="324"/>
        <v>143.57477972308047</v>
      </c>
      <c r="X684" s="88">
        <f t="shared" si="325"/>
        <v>2453.2000000000003</v>
      </c>
      <c r="Y684" s="88">
        <f t="shared" si="326"/>
        <v>275.84402551788406</v>
      </c>
      <c r="Z684" s="88">
        <f t="shared" si="327"/>
        <v>384.80000000000018</v>
      </c>
      <c r="AA684" s="88">
        <f t="shared" si="328"/>
        <v>109.99922043499728</v>
      </c>
      <c r="AB684" s="88">
        <f t="shared" si="329"/>
        <v>0</v>
      </c>
      <c r="AC684" s="88">
        <f t="shared" si="330"/>
        <v>100</v>
      </c>
      <c r="AD684" s="168"/>
    </row>
    <row r="685" spans="1:30" hidden="1" outlineLevel="1">
      <c r="A685" s="76"/>
      <c r="B685" s="147" t="s">
        <v>104</v>
      </c>
      <c r="C685" s="90">
        <v>2211</v>
      </c>
      <c r="D685" s="91"/>
      <c r="E685" s="145">
        <v>10.8</v>
      </c>
      <c r="F685" s="91"/>
      <c r="G685" s="145">
        <v>45.2</v>
      </c>
      <c r="H685" s="91"/>
      <c r="I685" s="146">
        <v>50</v>
      </c>
      <c r="J685" s="92"/>
      <c r="K685" s="92"/>
      <c r="L685" s="91"/>
      <c r="M685" s="146">
        <v>50</v>
      </c>
      <c r="N685" s="92"/>
      <c r="O685" s="92">
        <v>30</v>
      </c>
      <c r="P685" s="92"/>
      <c r="Q685" s="92"/>
      <c r="R685" s="91"/>
      <c r="S685" s="91">
        <v>33</v>
      </c>
      <c r="T685" s="91"/>
      <c r="U685" s="91">
        <v>33</v>
      </c>
      <c r="V685" s="88">
        <f t="shared" si="323"/>
        <v>0</v>
      </c>
      <c r="W685" s="88" t="e">
        <f t="shared" si="324"/>
        <v>#DIV/0!</v>
      </c>
      <c r="X685" s="88">
        <f t="shared" si="325"/>
        <v>0</v>
      </c>
      <c r="Y685" s="88" t="e">
        <f t="shared" si="326"/>
        <v>#DIV/0!</v>
      </c>
      <c r="Z685" s="88">
        <f t="shared" si="327"/>
        <v>0</v>
      </c>
      <c r="AA685" s="88" t="e">
        <f t="shared" si="328"/>
        <v>#DIV/0!</v>
      </c>
      <c r="AB685" s="88">
        <f t="shared" si="329"/>
        <v>0</v>
      </c>
      <c r="AC685" s="88" t="e">
        <f t="shared" si="330"/>
        <v>#DIV/0!</v>
      </c>
      <c r="AD685" s="168"/>
    </row>
    <row r="686" spans="1:30" hidden="1" outlineLevel="1">
      <c r="A686" s="76"/>
      <c r="B686" s="95" t="s">
        <v>105</v>
      </c>
      <c r="C686" s="96">
        <v>2212</v>
      </c>
      <c r="D686" s="91"/>
      <c r="E686" s="145">
        <v>27.7</v>
      </c>
      <c r="F686" s="91"/>
      <c r="G686" s="145">
        <v>22.3</v>
      </c>
      <c r="H686" s="91"/>
      <c r="I686" s="146">
        <v>27.7</v>
      </c>
      <c r="J686" s="92"/>
      <c r="K686" s="92">
        <v>12.9</v>
      </c>
      <c r="L686" s="91"/>
      <c r="M686" s="146">
        <v>27.7</v>
      </c>
      <c r="N686" s="92"/>
      <c r="O686" s="92">
        <v>30</v>
      </c>
      <c r="P686" s="92"/>
      <c r="Q686" s="92"/>
      <c r="R686" s="91"/>
      <c r="S686" s="91">
        <v>33</v>
      </c>
      <c r="T686" s="91"/>
      <c r="U686" s="91">
        <v>33</v>
      </c>
      <c r="V686" s="88">
        <f t="shared" si="323"/>
        <v>0</v>
      </c>
      <c r="W686" s="88" t="e">
        <f t="shared" si="324"/>
        <v>#DIV/0!</v>
      </c>
      <c r="X686" s="88">
        <f t="shared" si="325"/>
        <v>0</v>
      </c>
      <c r="Y686" s="88" t="e">
        <f t="shared" si="326"/>
        <v>#DIV/0!</v>
      </c>
      <c r="Z686" s="88">
        <f t="shared" si="327"/>
        <v>0</v>
      </c>
      <c r="AA686" s="88" t="e">
        <f t="shared" si="328"/>
        <v>#DIV/0!</v>
      </c>
      <c r="AB686" s="88">
        <f t="shared" si="329"/>
        <v>0</v>
      </c>
      <c r="AC686" s="88" t="e">
        <f t="shared" si="330"/>
        <v>#DIV/0!</v>
      </c>
      <c r="AD686" s="168"/>
    </row>
    <row r="687" spans="1:30" hidden="1" outlineLevel="1">
      <c r="A687" s="76"/>
      <c r="B687" s="97" t="s">
        <v>106</v>
      </c>
      <c r="C687" s="96">
        <v>2213</v>
      </c>
      <c r="D687" s="91"/>
      <c r="E687" s="145"/>
      <c r="F687" s="91"/>
      <c r="G687" s="145"/>
      <c r="H687" s="91"/>
      <c r="I687" s="146"/>
      <c r="J687" s="92"/>
      <c r="K687" s="92"/>
      <c r="L687" s="91"/>
      <c r="M687" s="146"/>
      <c r="N687" s="92"/>
      <c r="O687" s="92"/>
      <c r="P687" s="92"/>
      <c r="Q687" s="92"/>
      <c r="R687" s="91"/>
      <c r="S687" s="91"/>
      <c r="T687" s="91"/>
      <c r="U687" s="91"/>
      <c r="V687" s="88">
        <f t="shared" si="323"/>
        <v>0</v>
      </c>
      <c r="W687" s="88" t="e">
        <f t="shared" si="324"/>
        <v>#DIV/0!</v>
      </c>
      <c r="X687" s="88">
        <f t="shared" si="325"/>
        <v>0</v>
      </c>
      <c r="Y687" s="88" t="e">
        <f t="shared" si="326"/>
        <v>#DIV/0!</v>
      </c>
      <c r="Z687" s="88">
        <f t="shared" si="327"/>
        <v>0</v>
      </c>
      <c r="AA687" s="88" t="e">
        <f t="shared" si="328"/>
        <v>#DIV/0!</v>
      </c>
      <c r="AB687" s="88">
        <f t="shared" si="329"/>
        <v>0</v>
      </c>
      <c r="AC687" s="88" t="e">
        <f t="shared" si="330"/>
        <v>#DIV/0!</v>
      </c>
      <c r="AD687" s="168"/>
    </row>
    <row r="688" spans="1:30" hidden="1" outlineLevel="1">
      <c r="A688" s="76"/>
      <c r="B688" s="97" t="s">
        <v>107</v>
      </c>
      <c r="C688" s="96">
        <v>2214</v>
      </c>
      <c r="D688" s="91">
        <v>18000</v>
      </c>
      <c r="E688" s="145">
        <v>1032.9000000000001</v>
      </c>
      <c r="F688" s="91">
        <v>18498</v>
      </c>
      <c r="G688" s="145">
        <v>1461.1510000000001</v>
      </c>
      <c r="H688" s="91">
        <v>18798.2</v>
      </c>
      <c r="I688" s="146">
        <v>5161.3999999999996</v>
      </c>
      <c r="J688" s="92">
        <v>9212.3889999999992</v>
      </c>
      <c r="K688" s="92">
        <v>1921.451</v>
      </c>
      <c r="L688" s="91">
        <v>18243.7</v>
      </c>
      <c r="M688" s="146">
        <v>5126.8</v>
      </c>
      <c r="N688" s="92">
        <v>2001.3</v>
      </c>
      <c r="O688" s="92">
        <v>26243.4</v>
      </c>
      <c r="P688" s="92"/>
      <c r="Q688" s="92"/>
      <c r="R688" s="91">
        <v>40141.199999999997</v>
      </c>
      <c r="S688" s="91">
        <v>4814.5</v>
      </c>
      <c r="T688" s="91">
        <v>40141.199999999997</v>
      </c>
      <c r="U688" s="91">
        <v>4814.5</v>
      </c>
      <c r="V688" s="88">
        <f t="shared" si="323"/>
        <v>-254.29999999999927</v>
      </c>
      <c r="W688" s="88">
        <f t="shared" si="324"/>
        <v>98.625256784517248</v>
      </c>
      <c r="X688" s="88">
        <f t="shared" si="325"/>
        <v>-16796.900000000001</v>
      </c>
      <c r="Y688" s="88">
        <f t="shared" si="326"/>
        <v>10.646232086050791</v>
      </c>
      <c r="Z688" s="88">
        <f t="shared" si="327"/>
        <v>38139.899999999994</v>
      </c>
      <c r="AA688" s="88">
        <f t="shared" si="328"/>
        <v>2005.7562584320192</v>
      </c>
      <c r="AB688" s="88">
        <f t="shared" si="329"/>
        <v>0</v>
      </c>
      <c r="AC688" s="88">
        <f t="shared" si="330"/>
        <v>100</v>
      </c>
      <c r="AD688" s="168">
        <f>+P688/12*1</f>
        <v>0</v>
      </c>
    </row>
    <row r="689" spans="1:30" hidden="1" outlineLevel="1">
      <c r="A689" s="76"/>
      <c r="B689" s="149" t="s">
        <v>108</v>
      </c>
      <c r="C689" s="99">
        <v>2215</v>
      </c>
      <c r="D689" s="102">
        <f>D690+D691+D692+D693</f>
        <v>0</v>
      </c>
      <c r="E689" s="188">
        <f>E690+E691+E692+E693</f>
        <v>1071.9000000000001</v>
      </c>
      <c r="F689" s="102">
        <f>F690+F691+F692+F693</f>
        <v>0</v>
      </c>
      <c r="G689" s="188">
        <f>G690+G691+G692+G693</f>
        <v>1008.876</v>
      </c>
      <c r="H689" s="102">
        <f t="shared" ref="H689:S689" si="331">H690+H691+H692+H693</f>
        <v>0</v>
      </c>
      <c r="I689" s="102">
        <f t="shared" si="331"/>
        <v>415</v>
      </c>
      <c r="J689" s="100">
        <f t="shared" si="331"/>
        <v>0</v>
      </c>
      <c r="K689" s="100">
        <f>K690+K691+K692+K693</f>
        <v>114.5</v>
      </c>
      <c r="L689" s="102">
        <f t="shared" si="331"/>
        <v>0</v>
      </c>
      <c r="M689" s="102">
        <f t="shared" si="331"/>
        <v>398.9</v>
      </c>
      <c r="N689" s="100">
        <f t="shared" si="331"/>
        <v>0</v>
      </c>
      <c r="O689" s="100">
        <f t="shared" si="331"/>
        <v>456.5</v>
      </c>
      <c r="P689" s="100">
        <f>P690+P691+P692+P693</f>
        <v>0</v>
      </c>
      <c r="Q689" s="100">
        <f>Q690+Q691+Q692+Q693</f>
        <v>0</v>
      </c>
      <c r="R689" s="102">
        <f t="shared" si="331"/>
        <v>0</v>
      </c>
      <c r="S689" s="102">
        <f t="shared" si="331"/>
        <v>502.1</v>
      </c>
      <c r="T689" s="102">
        <f>T690+T691+T692+T693</f>
        <v>0</v>
      </c>
      <c r="U689" s="102">
        <f>U690+U691+U692+U693</f>
        <v>502.1</v>
      </c>
      <c r="V689" s="88">
        <f t="shared" si="323"/>
        <v>0</v>
      </c>
      <c r="W689" s="88" t="e">
        <f t="shared" si="324"/>
        <v>#DIV/0!</v>
      </c>
      <c r="X689" s="88">
        <f t="shared" si="325"/>
        <v>0</v>
      </c>
      <c r="Y689" s="88" t="e">
        <f t="shared" si="326"/>
        <v>#DIV/0!</v>
      </c>
      <c r="Z689" s="88">
        <f t="shared" si="327"/>
        <v>0</v>
      </c>
      <c r="AA689" s="88" t="e">
        <f t="shared" si="328"/>
        <v>#DIV/0!</v>
      </c>
      <c r="AB689" s="88">
        <f t="shared" si="329"/>
        <v>0</v>
      </c>
      <c r="AC689" s="88" t="e">
        <f t="shared" si="330"/>
        <v>#DIV/0!</v>
      </c>
      <c r="AD689" s="168"/>
    </row>
    <row r="690" spans="1:30" hidden="1" outlineLevel="1">
      <c r="A690" s="76"/>
      <c r="B690" s="103" t="s">
        <v>144</v>
      </c>
      <c r="C690" s="96">
        <v>22151</v>
      </c>
      <c r="D690" s="91"/>
      <c r="E690" s="145">
        <v>54</v>
      </c>
      <c r="F690" s="91"/>
      <c r="G690" s="145">
        <v>39.700000000000003</v>
      </c>
      <c r="H690" s="91"/>
      <c r="I690" s="91">
        <v>82.8</v>
      </c>
      <c r="J690" s="92"/>
      <c r="K690" s="92">
        <v>33</v>
      </c>
      <c r="L690" s="91"/>
      <c r="M690" s="91">
        <v>82.8</v>
      </c>
      <c r="N690" s="92"/>
      <c r="O690" s="92">
        <v>91.1</v>
      </c>
      <c r="P690" s="92"/>
      <c r="Q690" s="92"/>
      <c r="R690" s="91"/>
      <c r="S690" s="91">
        <v>100.2</v>
      </c>
      <c r="T690" s="91"/>
      <c r="U690" s="91">
        <v>100.2</v>
      </c>
      <c r="V690" s="88">
        <f t="shared" si="323"/>
        <v>0</v>
      </c>
      <c r="W690" s="88" t="e">
        <f t="shared" si="324"/>
        <v>#DIV/0!</v>
      </c>
      <c r="X690" s="88">
        <f t="shared" si="325"/>
        <v>0</v>
      </c>
      <c r="Y690" s="88" t="e">
        <f t="shared" si="326"/>
        <v>#DIV/0!</v>
      </c>
      <c r="Z690" s="88">
        <f t="shared" si="327"/>
        <v>0</v>
      </c>
      <c r="AA690" s="88" t="e">
        <f t="shared" si="328"/>
        <v>#DIV/0!</v>
      </c>
      <c r="AB690" s="88">
        <f t="shared" si="329"/>
        <v>0</v>
      </c>
      <c r="AC690" s="88" t="e">
        <f t="shared" si="330"/>
        <v>#DIV/0!</v>
      </c>
      <c r="AD690" s="168"/>
    </row>
    <row r="691" spans="1:30" hidden="1" outlineLevel="1">
      <c r="A691" s="76"/>
      <c r="B691" s="103" t="s">
        <v>145</v>
      </c>
      <c r="C691" s="96">
        <v>455.2</v>
      </c>
      <c r="D691" s="91"/>
      <c r="E691" s="145">
        <v>485.8</v>
      </c>
      <c r="F691" s="91"/>
      <c r="G691" s="145">
        <f>392.4+66.5</f>
        <v>458.9</v>
      </c>
      <c r="H691" s="91"/>
      <c r="I691" s="146"/>
      <c r="J691" s="92"/>
      <c r="K691" s="92"/>
      <c r="L691" s="91"/>
      <c r="M691" s="146"/>
      <c r="N691" s="92"/>
      <c r="O691" s="92"/>
      <c r="P691" s="92"/>
      <c r="Q691" s="92"/>
      <c r="R691" s="91"/>
      <c r="S691" s="91"/>
      <c r="T691" s="91"/>
      <c r="U691" s="91"/>
      <c r="V691" s="88">
        <f t="shared" si="323"/>
        <v>0</v>
      </c>
      <c r="W691" s="88" t="e">
        <f t="shared" si="324"/>
        <v>#DIV/0!</v>
      </c>
      <c r="X691" s="88">
        <f t="shared" si="325"/>
        <v>0</v>
      </c>
      <c r="Y691" s="88" t="e">
        <f t="shared" si="326"/>
        <v>#DIV/0!</v>
      </c>
      <c r="Z691" s="88">
        <f t="shared" si="327"/>
        <v>0</v>
      </c>
      <c r="AA691" s="88" t="e">
        <f t="shared" si="328"/>
        <v>#DIV/0!</v>
      </c>
      <c r="AB691" s="88">
        <f t="shared" si="329"/>
        <v>0</v>
      </c>
      <c r="AC691" s="88" t="e">
        <f t="shared" si="330"/>
        <v>#DIV/0!</v>
      </c>
      <c r="AD691" s="168"/>
    </row>
    <row r="692" spans="1:30" hidden="1" outlineLevel="1">
      <c r="A692" s="76"/>
      <c r="B692" s="103" t="s">
        <v>111</v>
      </c>
      <c r="C692" s="96">
        <v>22153</v>
      </c>
      <c r="D692" s="91"/>
      <c r="E692" s="145">
        <v>10.199999999999999</v>
      </c>
      <c r="F692" s="91"/>
      <c r="G692" s="145">
        <v>5.5</v>
      </c>
      <c r="H692" s="91"/>
      <c r="I692" s="146">
        <v>10.199999999999999</v>
      </c>
      <c r="J692" s="92"/>
      <c r="K692" s="92">
        <v>5.5</v>
      </c>
      <c r="L692" s="91"/>
      <c r="M692" s="146">
        <v>10.199999999999999</v>
      </c>
      <c r="N692" s="92"/>
      <c r="O692" s="92">
        <v>11.2</v>
      </c>
      <c r="P692" s="92"/>
      <c r="Q692" s="92"/>
      <c r="R692" s="91"/>
      <c r="S692" s="91">
        <v>12.3</v>
      </c>
      <c r="T692" s="91"/>
      <c r="U692" s="91">
        <v>12.3</v>
      </c>
      <c r="V692" s="88">
        <f t="shared" si="323"/>
        <v>0</v>
      </c>
      <c r="W692" s="88" t="e">
        <f t="shared" si="324"/>
        <v>#DIV/0!</v>
      </c>
      <c r="X692" s="88">
        <f t="shared" si="325"/>
        <v>0</v>
      </c>
      <c r="Y692" s="88" t="e">
        <f t="shared" si="326"/>
        <v>#DIV/0!</v>
      </c>
      <c r="Z692" s="88">
        <f t="shared" si="327"/>
        <v>0</v>
      </c>
      <c r="AA692" s="88" t="e">
        <f t="shared" si="328"/>
        <v>#DIV/0!</v>
      </c>
      <c r="AB692" s="88">
        <f t="shared" si="329"/>
        <v>0</v>
      </c>
      <c r="AC692" s="88" t="e">
        <f t="shared" si="330"/>
        <v>#DIV/0!</v>
      </c>
      <c r="AD692" s="168"/>
    </row>
    <row r="693" spans="1:30" hidden="1" outlineLevel="1">
      <c r="A693" s="76"/>
      <c r="B693" s="103" t="s">
        <v>146</v>
      </c>
      <c r="C693" s="96">
        <v>22154</v>
      </c>
      <c r="D693" s="91"/>
      <c r="E693" s="145">
        <v>521.9</v>
      </c>
      <c r="F693" s="91"/>
      <c r="G693" s="145">
        <v>504.77600000000001</v>
      </c>
      <c r="H693" s="91"/>
      <c r="I693" s="146">
        <v>322</v>
      </c>
      <c r="J693" s="92"/>
      <c r="K693" s="92">
        <v>76</v>
      </c>
      <c r="L693" s="91"/>
      <c r="M693" s="146">
        <v>305.89999999999998</v>
      </c>
      <c r="N693" s="92"/>
      <c r="O693" s="92">
        <v>354.2</v>
      </c>
      <c r="P693" s="92"/>
      <c r="Q693" s="92"/>
      <c r="R693" s="91"/>
      <c r="S693" s="91">
        <v>389.6</v>
      </c>
      <c r="T693" s="91"/>
      <c r="U693" s="91">
        <v>389.6</v>
      </c>
      <c r="V693" s="88">
        <f t="shared" si="323"/>
        <v>0</v>
      </c>
      <c r="W693" s="88" t="e">
        <f t="shared" si="324"/>
        <v>#DIV/0!</v>
      </c>
      <c r="X693" s="88">
        <f t="shared" si="325"/>
        <v>0</v>
      </c>
      <c r="Y693" s="88" t="e">
        <f t="shared" si="326"/>
        <v>#DIV/0!</v>
      </c>
      <c r="Z693" s="88">
        <f t="shared" si="327"/>
        <v>0</v>
      </c>
      <c r="AA693" s="88" t="e">
        <f t="shared" si="328"/>
        <v>#DIV/0!</v>
      </c>
      <c r="AB693" s="88">
        <f t="shared" si="329"/>
        <v>0</v>
      </c>
      <c r="AC693" s="88" t="e">
        <f t="shared" si="330"/>
        <v>#DIV/0!</v>
      </c>
      <c r="AD693" s="168"/>
    </row>
    <row r="694" spans="1:30" hidden="1" outlineLevel="1">
      <c r="A694" s="76"/>
      <c r="B694" s="105" t="s">
        <v>113</v>
      </c>
      <c r="C694" s="106">
        <v>2217</v>
      </c>
      <c r="D694" s="91"/>
      <c r="E694" s="145">
        <v>37.200000000000003</v>
      </c>
      <c r="F694" s="91"/>
      <c r="G694" s="145"/>
      <c r="H694" s="91"/>
      <c r="I694" s="146">
        <v>44.5</v>
      </c>
      <c r="J694" s="92"/>
      <c r="K694" s="92"/>
      <c r="L694" s="91"/>
      <c r="M694" s="146">
        <v>44.5</v>
      </c>
      <c r="N694" s="92"/>
      <c r="O694" s="92">
        <v>49</v>
      </c>
      <c r="P694" s="92"/>
      <c r="Q694" s="92"/>
      <c r="R694" s="91"/>
      <c r="S694" s="91">
        <v>53.8</v>
      </c>
      <c r="T694" s="91"/>
      <c r="U694" s="91">
        <v>53.8</v>
      </c>
      <c r="V694" s="88">
        <f t="shared" si="323"/>
        <v>0</v>
      </c>
      <c r="W694" s="88" t="e">
        <f t="shared" si="324"/>
        <v>#DIV/0!</v>
      </c>
      <c r="X694" s="88">
        <f t="shared" si="325"/>
        <v>0</v>
      </c>
      <c r="Y694" s="88" t="e">
        <f t="shared" si="326"/>
        <v>#DIV/0!</v>
      </c>
      <c r="Z694" s="88">
        <f t="shared" si="327"/>
        <v>0</v>
      </c>
      <c r="AA694" s="88" t="e">
        <f t="shared" si="328"/>
        <v>#DIV/0!</v>
      </c>
      <c r="AB694" s="88">
        <f t="shared" si="329"/>
        <v>0</v>
      </c>
      <c r="AC694" s="88" t="e">
        <f t="shared" si="330"/>
        <v>#DIV/0!</v>
      </c>
      <c r="AD694" s="168"/>
    </row>
    <row r="695" spans="1:30" hidden="1" outlineLevel="1">
      <c r="A695" s="76"/>
      <c r="B695" s="109" t="s">
        <v>114</v>
      </c>
      <c r="C695" s="106">
        <v>2218</v>
      </c>
      <c r="D695" s="91"/>
      <c r="E695" s="145"/>
      <c r="F695" s="91"/>
      <c r="G695" s="145"/>
      <c r="H695" s="91"/>
      <c r="I695" s="146"/>
      <c r="J695" s="92"/>
      <c r="K695" s="92"/>
      <c r="L695" s="91"/>
      <c r="M695" s="146"/>
      <c r="N695" s="92"/>
      <c r="O695" s="92"/>
      <c r="P695" s="92"/>
      <c r="Q695" s="92"/>
      <c r="R695" s="91"/>
      <c r="S695" s="91"/>
      <c r="T695" s="91"/>
      <c r="U695" s="91"/>
      <c r="V695" s="88">
        <f t="shared" si="323"/>
        <v>0</v>
      </c>
      <c r="W695" s="88" t="e">
        <f t="shared" si="324"/>
        <v>#DIV/0!</v>
      </c>
      <c r="X695" s="88">
        <f t="shared" si="325"/>
        <v>0</v>
      </c>
      <c r="Y695" s="88" t="e">
        <f t="shared" si="326"/>
        <v>#DIV/0!</v>
      </c>
      <c r="Z695" s="88">
        <f t="shared" si="327"/>
        <v>0</v>
      </c>
      <c r="AA695" s="88" t="e">
        <f t="shared" si="328"/>
        <v>#DIV/0!</v>
      </c>
      <c r="AB695" s="88">
        <f t="shared" si="329"/>
        <v>0</v>
      </c>
      <c r="AC695" s="88" t="e">
        <f t="shared" si="330"/>
        <v>#DIV/0!</v>
      </c>
      <c r="AD695" s="168"/>
    </row>
    <row r="696" spans="1:30" hidden="1" outlineLevel="1">
      <c r="A696" s="76"/>
      <c r="B696" s="97" t="s">
        <v>147</v>
      </c>
      <c r="C696" s="96">
        <v>2221</v>
      </c>
      <c r="D696" s="91"/>
      <c r="E696" s="145"/>
      <c r="F696" s="91"/>
      <c r="G696" s="145"/>
      <c r="H696" s="91"/>
      <c r="I696" s="146"/>
      <c r="J696" s="92"/>
      <c r="K696" s="92"/>
      <c r="L696" s="91"/>
      <c r="M696" s="146"/>
      <c r="N696" s="92"/>
      <c r="O696" s="92"/>
      <c r="P696" s="92"/>
      <c r="Q696" s="92"/>
      <c r="R696" s="91"/>
      <c r="S696" s="91"/>
      <c r="T696" s="91"/>
      <c r="U696" s="91"/>
      <c r="V696" s="88">
        <f t="shared" si="323"/>
        <v>0</v>
      </c>
      <c r="W696" s="88" t="e">
        <f t="shared" si="324"/>
        <v>#DIV/0!</v>
      </c>
      <c r="X696" s="88">
        <f t="shared" si="325"/>
        <v>0</v>
      </c>
      <c r="Y696" s="88" t="e">
        <f t="shared" si="326"/>
        <v>#DIV/0!</v>
      </c>
      <c r="Z696" s="88">
        <f t="shared" si="327"/>
        <v>0</v>
      </c>
      <c r="AA696" s="88" t="e">
        <f t="shared" si="328"/>
        <v>#DIV/0!</v>
      </c>
      <c r="AB696" s="88">
        <f t="shared" si="329"/>
        <v>0</v>
      </c>
      <c r="AC696" s="88" t="e">
        <f t="shared" si="330"/>
        <v>#DIV/0!</v>
      </c>
      <c r="AD696" s="168"/>
    </row>
    <row r="697" spans="1:30" ht="25.5" hidden="1" outlineLevel="1">
      <c r="A697" s="76"/>
      <c r="B697" s="110" t="s">
        <v>116</v>
      </c>
      <c r="C697" s="96">
        <v>2222</v>
      </c>
      <c r="D697" s="91">
        <v>4600</v>
      </c>
      <c r="E697" s="145">
        <v>2071.6999999999998</v>
      </c>
      <c r="F697" s="91">
        <v>4509.3999999999996</v>
      </c>
      <c r="G697" s="145">
        <v>1643.579</v>
      </c>
      <c r="H697" s="91">
        <v>924.5</v>
      </c>
      <c r="I697" s="146">
        <v>2100</v>
      </c>
      <c r="J697" s="92">
        <v>799.6</v>
      </c>
      <c r="K697" s="92">
        <v>613.20000000000005</v>
      </c>
      <c r="L697" s="91">
        <v>799.7</v>
      </c>
      <c r="M697" s="146">
        <v>2036.8</v>
      </c>
      <c r="N697" s="92">
        <v>3600.4</v>
      </c>
      <c r="O697" s="92">
        <v>250.2</v>
      </c>
      <c r="P697" s="92"/>
      <c r="Q697" s="92"/>
      <c r="R697" s="91">
        <v>3960.4</v>
      </c>
      <c r="S697" s="91">
        <v>275.2</v>
      </c>
      <c r="T697" s="91">
        <v>3960.4</v>
      </c>
      <c r="U697" s="91">
        <v>275.2</v>
      </c>
      <c r="V697" s="88">
        <f t="shared" si="323"/>
        <v>-3709.7</v>
      </c>
      <c r="W697" s="88">
        <f t="shared" si="324"/>
        <v>17.734066616401297</v>
      </c>
      <c r="X697" s="88">
        <f t="shared" si="325"/>
        <v>2675.9</v>
      </c>
      <c r="Y697" s="88">
        <f t="shared" si="326"/>
        <v>389.44294213088153</v>
      </c>
      <c r="Z697" s="88">
        <f t="shared" si="327"/>
        <v>360</v>
      </c>
      <c r="AA697" s="88">
        <f t="shared" si="328"/>
        <v>109.99888901233197</v>
      </c>
      <c r="AB697" s="88">
        <f t="shared" si="329"/>
        <v>0</v>
      </c>
      <c r="AC697" s="88">
        <f t="shared" si="330"/>
        <v>100</v>
      </c>
      <c r="AD697" s="168"/>
    </row>
    <row r="698" spans="1:30" hidden="1" outlineLevel="1">
      <c r="A698" s="76"/>
      <c r="B698" s="110" t="s">
        <v>117</v>
      </c>
      <c r="C698" s="132">
        <v>2223</v>
      </c>
      <c r="D698" s="91"/>
      <c r="E698" s="145">
        <v>613.5</v>
      </c>
      <c r="F698" s="91"/>
      <c r="G698" s="145">
        <v>567.68499999999995</v>
      </c>
      <c r="H698" s="91">
        <v>228</v>
      </c>
      <c r="I698" s="146">
        <v>650.4</v>
      </c>
      <c r="J698" s="92"/>
      <c r="K698" s="92">
        <v>115.2</v>
      </c>
      <c r="L698" s="91">
        <v>228</v>
      </c>
      <c r="M698" s="146">
        <v>650.4</v>
      </c>
      <c r="N698" s="92">
        <v>1300.5</v>
      </c>
      <c r="O698" s="92">
        <v>715.4</v>
      </c>
      <c r="P698" s="92"/>
      <c r="Q698" s="92"/>
      <c r="R698" s="91">
        <v>1430.6</v>
      </c>
      <c r="S698" s="91">
        <v>786.9</v>
      </c>
      <c r="T698" s="91">
        <v>1430.6</v>
      </c>
      <c r="U698" s="91">
        <v>786.9</v>
      </c>
      <c r="V698" s="88"/>
      <c r="W698" s="88"/>
      <c r="X698" s="88"/>
      <c r="Y698" s="88"/>
      <c r="Z698" s="88"/>
      <c r="AA698" s="88"/>
      <c r="AB698" s="88"/>
      <c r="AC698" s="88"/>
      <c r="AD698" s="168"/>
    </row>
    <row r="699" spans="1:30" hidden="1" outlineLevel="1">
      <c r="A699" s="76"/>
      <c r="B699" s="110" t="s">
        <v>153</v>
      </c>
      <c r="C699" s="96">
        <v>2224</v>
      </c>
      <c r="D699" s="91"/>
      <c r="E699" s="145"/>
      <c r="F699" s="91"/>
      <c r="G699" s="145"/>
      <c r="H699" s="91"/>
      <c r="I699" s="91"/>
      <c r="J699" s="92"/>
      <c r="K699" s="92"/>
      <c r="L699" s="91"/>
      <c r="M699" s="91"/>
      <c r="N699" s="92"/>
      <c r="O699" s="92"/>
      <c r="P699" s="92"/>
      <c r="Q699" s="92"/>
      <c r="R699" s="91"/>
      <c r="S699" s="91"/>
      <c r="T699" s="91"/>
      <c r="U699" s="91"/>
      <c r="V699" s="88">
        <f>L699-F699</f>
        <v>0</v>
      </c>
      <c r="W699" s="88" t="e">
        <f>+L699/F699*100</f>
        <v>#DIV/0!</v>
      </c>
      <c r="X699" s="88">
        <f>N699-H699</f>
        <v>0</v>
      </c>
      <c r="Y699" s="88" t="e">
        <f>+N699/H699*100</f>
        <v>#DIV/0!</v>
      </c>
      <c r="Z699" s="88">
        <f>R699-N699</f>
        <v>0</v>
      </c>
      <c r="AA699" s="88" t="e">
        <f>+R699/N699*100</f>
        <v>#DIV/0!</v>
      </c>
      <c r="AB699" s="88">
        <f t="shared" si="329"/>
        <v>0</v>
      </c>
      <c r="AC699" s="88" t="e">
        <f t="shared" si="330"/>
        <v>#DIV/0!</v>
      </c>
      <c r="AD699" s="168"/>
    </row>
    <row r="700" spans="1:30" hidden="1" outlineLevel="1">
      <c r="A700" s="76"/>
      <c r="B700" s="110" t="s">
        <v>148</v>
      </c>
      <c r="C700" s="96">
        <v>2225</v>
      </c>
      <c r="D700" s="91"/>
      <c r="E700" s="145"/>
      <c r="F700" s="91"/>
      <c r="G700" s="145"/>
      <c r="H700" s="91"/>
      <c r="I700" s="91"/>
      <c r="J700" s="92"/>
      <c r="K700" s="92"/>
      <c r="L700" s="91"/>
      <c r="M700" s="91"/>
      <c r="N700" s="92"/>
      <c r="O700" s="92"/>
      <c r="P700" s="92"/>
      <c r="Q700" s="92"/>
      <c r="R700" s="91"/>
      <c r="S700" s="91"/>
      <c r="T700" s="91"/>
      <c r="U700" s="91"/>
      <c r="V700" s="88">
        <f>L700-F700</f>
        <v>0</v>
      </c>
      <c r="W700" s="88" t="e">
        <f>+L700/F700*100</f>
        <v>#DIV/0!</v>
      </c>
      <c r="X700" s="88">
        <f>N700-H700</f>
        <v>0</v>
      </c>
      <c r="Y700" s="88" t="e">
        <f>+N700/H700*100</f>
        <v>#DIV/0!</v>
      </c>
      <c r="Z700" s="88">
        <f>R700-N700</f>
        <v>0</v>
      </c>
      <c r="AA700" s="88" t="e">
        <f>+R700/N700*100</f>
        <v>#DIV/0!</v>
      </c>
      <c r="AB700" s="88">
        <f t="shared" si="329"/>
        <v>0</v>
      </c>
      <c r="AC700" s="88" t="e">
        <f t="shared" si="330"/>
        <v>#DIV/0!</v>
      </c>
      <c r="AD700" s="168"/>
    </row>
    <row r="701" spans="1:30" hidden="1" outlineLevel="1">
      <c r="A701" s="76"/>
      <c r="B701" s="110" t="s">
        <v>149</v>
      </c>
      <c r="C701" s="96">
        <v>2231</v>
      </c>
      <c r="D701" s="91"/>
      <c r="E701" s="145"/>
      <c r="F701" s="91"/>
      <c r="G701" s="145"/>
      <c r="H701" s="91"/>
      <c r="I701" s="91"/>
      <c r="J701" s="92"/>
      <c r="K701" s="92"/>
      <c r="L701" s="91"/>
      <c r="M701" s="91"/>
      <c r="N701" s="92"/>
      <c r="O701" s="92"/>
      <c r="P701" s="92"/>
      <c r="Q701" s="92"/>
      <c r="R701" s="91"/>
      <c r="S701" s="91"/>
      <c r="T701" s="91"/>
      <c r="U701" s="91"/>
      <c r="V701" s="88"/>
      <c r="W701" s="88"/>
      <c r="X701" s="88"/>
      <c r="Y701" s="88"/>
      <c r="Z701" s="88"/>
      <c r="AA701" s="88"/>
      <c r="AB701" s="88"/>
      <c r="AC701" s="88"/>
      <c r="AD701" s="168"/>
    </row>
    <row r="702" spans="1:30" hidden="1" outlineLevel="1">
      <c r="A702" s="76"/>
      <c r="B702" s="110" t="s">
        <v>121</v>
      </c>
      <c r="C702" s="96">
        <v>22311100</v>
      </c>
      <c r="D702" s="91"/>
      <c r="E702" s="145">
        <v>66.599999999999994</v>
      </c>
      <c r="F702" s="91"/>
      <c r="G702" s="145">
        <v>110.801</v>
      </c>
      <c r="H702" s="91"/>
      <c r="I702" s="91">
        <v>87.7</v>
      </c>
      <c r="J702" s="92"/>
      <c r="K702" s="92">
        <v>43.8</v>
      </c>
      <c r="L702" s="91"/>
      <c r="M702" s="146">
        <v>87.7</v>
      </c>
      <c r="N702" s="92"/>
      <c r="O702" s="92">
        <v>125.5</v>
      </c>
      <c r="P702" s="92"/>
      <c r="Q702" s="92"/>
      <c r="R702" s="91"/>
      <c r="S702" s="91">
        <v>138.1</v>
      </c>
      <c r="T702" s="91"/>
      <c r="U702" s="91">
        <v>138.1</v>
      </c>
      <c r="V702" s="88">
        <f t="shared" ref="V702:V715" si="332">L702-F702</f>
        <v>0</v>
      </c>
      <c r="W702" s="88" t="e">
        <f t="shared" ref="W702:W715" si="333">+L702/F702*100</f>
        <v>#DIV/0!</v>
      </c>
      <c r="X702" s="88">
        <f t="shared" ref="X702:X715" si="334">N702-H702</f>
        <v>0</v>
      </c>
      <c r="Y702" s="88" t="e">
        <f t="shared" ref="Y702:Y715" si="335">+N702/H702*100</f>
        <v>#DIV/0!</v>
      </c>
      <c r="Z702" s="88">
        <f t="shared" ref="Z702:Z715" si="336">R702-N702</f>
        <v>0</v>
      </c>
      <c r="AA702" s="88" t="e">
        <f t="shared" ref="AA702:AA715" si="337">+R702/N702*100</f>
        <v>#DIV/0!</v>
      </c>
      <c r="AB702" s="88">
        <f t="shared" si="329"/>
        <v>0</v>
      </c>
      <c r="AC702" s="88" t="e">
        <f t="shared" si="330"/>
        <v>#DIV/0!</v>
      </c>
      <c r="AD702" s="168"/>
    </row>
    <row r="703" spans="1:30" hidden="1" outlineLevel="1">
      <c r="A703" s="76"/>
      <c r="B703" s="110" t="s">
        <v>122</v>
      </c>
      <c r="C703" s="96">
        <v>22311200</v>
      </c>
      <c r="D703" s="91"/>
      <c r="E703" s="145">
        <v>206.1</v>
      </c>
      <c r="F703" s="91"/>
      <c r="G703" s="145">
        <v>188.67400000000001</v>
      </c>
      <c r="H703" s="91"/>
      <c r="I703" s="146">
        <v>180.3</v>
      </c>
      <c r="J703" s="92"/>
      <c r="K703" s="92">
        <v>111.3</v>
      </c>
      <c r="L703" s="91"/>
      <c r="M703" s="146">
        <v>180.3</v>
      </c>
      <c r="N703" s="92"/>
      <c r="O703" s="92">
        <v>225.5</v>
      </c>
      <c r="P703" s="92"/>
      <c r="Q703" s="92"/>
      <c r="R703" s="91"/>
      <c r="S703" s="91">
        <v>248.1</v>
      </c>
      <c r="T703" s="91"/>
      <c r="U703" s="91">
        <v>248.1</v>
      </c>
      <c r="V703" s="88">
        <f t="shared" si="332"/>
        <v>0</v>
      </c>
      <c r="W703" s="88" t="e">
        <f t="shared" si="333"/>
        <v>#DIV/0!</v>
      </c>
      <c r="X703" s="88">
        <f t="shared" si="334"/>
        <v>0</v>
      </c>
      <c r="Y703" s="88" t="e">
        <f t="shared" si="335"/>
        <v>#DIV/0!</v>
      </c>
      <c r="Z703" s="88">
        <f t="shared" si="336"/>
        <v>0</v>
      </c>
      <c r="AA703" s="88" t="e">
        <f t="shared" si="337"/>
        <v>#DIV/0!</v>
      </c>
      <c r="AB703" s="88">
        <f t="shared" si="329"/>
        <v>0</v>
      </c>
      <c r="AC703" s="88" t="e">
        <f t="shared" si="330"/>
        <v>#DIV/0!</v>
      </c>
      <c r="AD703" s="168"/>
    </row>
    <row r="704" spans="1:30" ht="25.5" hidden="1" outlineLevel="1">
      <c r="A704" s="76"/>
      <c r="B704" s="110" t="s">
        <v>123</v>
      </c>
      <c r="C704" s="96">
        <v>22311300</v>
      </c>
      <c r="D704" s="91"/>
      <c r="E704" s="145"/>
      <c r="F704" s="91"/>
      <c r="G704" s="91"/>
      <c r="H704" s="91"/>
      <c r="I704" s="91"/>
      <c r="J704" s="92"/>
      <c r="K704" s="92"/>
      <c r="L704" s="91"/>
      <c r="M704" s="91"/>
      <c r="N704" s="92"/>
      <c r="O704" s="92"/>
      <c r="P704" s="92"/>
      <c r="Q704" s="92"/>
      <c r="R704" s="91"/>
      <c r="S704" s="91"/>
      <c r="T704" s="91"/>
      <c r="U704" s="91"/>
      <c r="V704" s="88">
        <f t="shared" si="332"/>
        <v>0</v>
      </c>
      <c r="W704" s="88" t="e">
        <f t="shared" si="333"/>
        <v>#DIV/0!</v>
      </c>
      <c r="X704" s="88">
        <f t="shared" si="334"/>
        <v>0</v>
      </c>
      <c r="Y704" s="88" t="e">
        <f t="shared" si="335"/>
        <v>#DIV/0!</v>
      </c>
      <c r="Z704" s="88">
        <f t="shared" si="336"/>
        <v>0</v>
      </c>
      <c r="AA704" s="88" t="e">
        <f t="shared" si="337"/>
        <v>#DIV/0!</v>
      </c>
      <c r="AB704" s="88">
        <f t="shared" si="329"/>
        <v>0</v>
      </c>
      <c r="AC704" s="88" t="e">
        <f t="shared" si="330"/>
        <v>#DIV/0!</v>
      </c>
      <c r="AD704" s="168"/>
    </row>
    <row r="705" spans="1:30" ht="13.5" hidden="1" customHeight="1" outlineLevel="1">
      <c r="A705" s="76"/>
      <c r="B705" s="110" t="s">
        <v>124</v>
      </c>
      <c r="C705" s="96">
        <v>22311400</v>
      </c>
      <c r="D705" s="91"/>
      <c r="E705" s="145"/>
      <c r="F705" s="91"/>
      <c r="G705" s="91"/>
      <c r="H705" s="91"/>
      <c r="I705" s="91"/>
      <c r="J705" s="92"/>
      <c r="K705" s="92"/>
      <c r="L705" s="91"/>
      <c r="M705" s="91"/>
      <c r="N705" s="92"/>
      <c r="O705" s="92"/>
      <c r="P705" s="92"/>
      <c r="Q705" s="92"/>
      <c r="R705" s="91"/>
      <c r="S705" s="91"/>
      <c r="T705" s="91"/>
      <c r="U705" s="91"/>
      <c r="V705" s="88">
        <f t="shared" si="332"/>
        <v>0</v>
      </c>
      <c r="W705" s="88" t="e">
        <f t="shared" si="333"/>
        <v>#DIV/0!</v>
      </c>
      <c r="X705" s="88">
        <f t="shared" si="334"/>
        <v>0</v>
      </c>
      <c r="Y705" s="88" t="e">
        <f t="shared" si="335"/>
        <v>#DIV/0!</v>
      </c>
      <c r="Z705" s="88">
        <f t="shared" si="336"/>
        <v>0</v>
      </c>
      <c r="AA705" s="88" t="e">
        <f t="shared" si="337"/>
        <v>#DIV/0!</v>
      </c>
      <c r="AB705" s="88">
        <f t="shared" si="329"/>
        <v>0</v>
      </c>
      <c r="AC705" s="88" t="e">
        <f t="shared" si="330"/>
        <v>#DIV/0!</v>
      </c>
      <c r="AD705" s="168"/>
    </row>
    <row r="706" spans="1:30" ht="13.5" hidden="1" customHeight="1" outlineLevel="1">
      <c r="A706" s="76"/>
      <c r="B706" s="110" t="s">
        <v>125</v>
      </c>
      <c r="C706" s="96">
        <v>2235</v>
      </c>
      <c r="D706" s="91"/>
      <c r="E706" s="145"/>
      <c r="F706" s="91"/>
      <c r="G706" s="91"/>
      <c r="H706" s="91"/>
      <c r="I706" s="91"/>
      <c r="J706" s="92"/>
      <c r="K706" s="92"/>
      <c r="L706" s="91"/>
      <c r="M706" s="91"/>
      <c r="N706" s="92"/>
      <c r="O706" s="92"/>
      <c r="P706" s="92"/>
      <c r="Q706" s="92"/>
      <c r="R706" s="91"/>
      <c r="S706" s="91"/>
      <c r="T706" s="91"/>
      <c r="U706" s="91"/>
      <c r="V706" s="88">
        <f t="shared" si="332"/>
        <v>0</v>
      </c>
      <c r="W706" s="88" t="e">
        <f t="shared" si="333"/>
        <v>#DIV/0!</v>
      </c>
      <c r="X706" s="88">
        <f t="shared" si="334"/>
        <v>0</v>
      </c>
      <c r="Y706" s="88" t="e">
        <f t="shared" si="335"/>
        <v>#DIV/0!</v>
      </c>
      <c r="Z706" s="88">
        <f t="shared" si="336"/>
        <v>0</v>
      </c>
      <c r="AA706" s="88" t="e">
        <f t="shared" si="337"/>
        <v>#DIV/0!</v>
      </c>
      <c r="AB706" s="88">
        <f t="shared" si="329"/>
        <v>0</v>
      </c>
      <c r="AC706" s="88" t="e">
        <f t="shared" si="330"/>
        <v>#DIV/0!</v>
      </c>
      <c r="AD706" s="168"/>
    </row>
    <row r="707" spans="1:30" ht="13.5" hidden="1" customHeight="1" outlineLevel="1">
      <c r="A707" s="76"/>
      <c r="B707" s="97" t="s">
        <v>126</v>
      </c>
      <c r="C707" s="119">
        <v>2511</v>
      </c>
      <c r="D707" s="91"/>
      <c r="E707" s="145"/>
      <c r="F707" s="91"/>
      <c r="G707" s="91"/>
      <c r="H707" s="91"/>
      <c r="I707" s="91"/>
      <c r="J707" s="92"/>
      <c r="K707" s="92"/>
      <c r="L707" s="91"/>
      <c r="M707" s="91"/>
      <c r="N707" s="92"/>
      <c r="O707" s="92"/>
      <c r="P707" s="92"/>
      <c r="Q707" s="92"/>
      <c r="R707" s="91"/>
      <c r="S707" s="91"/>
      <c r="T707" s="91"/>
      <c r="U707" s="91"/>
      <c r="V707" s="88">
        <f t="shared" si="332"/>
        <v>0</v>
      </c>
      <c r="W707" s="88" t="e">
        <f t="shared" si="333"/>
        <v>#DIV/0!</v>
      </c>
      <c r="X707" s="88">
        <f t="shared" si="334"/>
        <v>0</v>
      </c>
      <c r="Y707" s="88" t="e">
        <f t="shared" si="335"/>
        <v>#DIV/0!</v>
      </c>
      <c r="Z707" s="88">
        <f t="shared" si="336"/>
        <v>0</v>
      </c>
      <c r="AA707" s="88" t="e">
        <f t="shared" si="337"/>
        <v>#DIV/0!</v>
      </c>
      <c r="AB707" s="88">
        <f t="shared" si="329"/>
        <v>0</v>
      </c>
      <c r="AC707" s="88" t="e">
        <f t="shared" si="330"/>
        <v>#DIV/0!</v>
      </c>
      <c r="AD707" s="168"/>
    </row>
    <row r="708" spans="1:30" ht="13.5" hidden="1" customHeight="1" outlineLevel="1">
      <c r="A708" s="76"/>
      <c r="B708" s="97" t="s">
        <v>127</v>
      </c>
      <c r="C708" s="119">
        <v>2512</v>
      </c>
      <c r="D708" s="91"/>
      <c r="E708" s="145"/>
      <c r="F708" s="91"/>
      <c r="G708" s="91"/>
      <c r="H708" s="91"/>
      <c r="I708" s="91"/>
      <c r="J708" s="92"/>
      <c r="K708" s="92"/>
      <c r="L708" s="91"/>
      <c r="M708" s="91"/>
      <c r="N708" s="92"/>
      <c r="O708" s="92"/>
      <c r="P708" s="92"/>
      <c r="Q708" s="92"/>
      <c r="R708" s="91"/>
      <c r="S708" s="91"/>
      <c r="T708" s="91"/>
      <c r="U708" s="91"/>
      <c r="V708" s="88">
        <f t="shared" si="332"/>
        <v>0</v>
      </c>
      <c r="W708" s="88" t="e">
        <f t="shared" si="333"/>
        <v>#DIV/0!</v>
      </c>
      <c r="X708" s="88">
        <f t="shared" si="334"/>
        <v>0</v>
      </c>
      <c r="Y708" s="88" t="e">
        <f t="shared" si="335"/>
        <v>#DIV/0!</v>
      </c>
      <c r="Z708" s="88">
        <f t="shared" si="336"/>
        <v>0</v>
      </c>
      <c r="AA708" s="88" t="e">
        <f t="shared" si="337"/>
        <v>#DIV/0!</v>
      </c>
      <c r="AB708" s="88">
        <f t="shared" si="329"/>
        <v>0</v>
      </c>
      <c r="AC708" s="88" t="e">
        <f t="shared" si="330"/>
        <v>#DIV/0!</v>
      </c>
      <c r="AD708" s="168"/>
    </row>
    <row r="709" spans="1:30" ht="13.5" hidden="1" customHeight="1" outlineLevel="1">
      <c r="A709" s="76"/>
      <c r="B709" s="97" t="s">
        <v>154</v>
      </c>
      <c r="C709" s="119">
        <v>2521</v>
      </c>
      <c r="D709" s="91"/>
      <c r="E709" s="91"/>
      <c r="F709" s="91"/>
      <c r="G709" s="91"/>
      <c r="H709" s="91"/>
      <c r="I709" s="91"/>
      <c r="J709" s="92"/>
      <c r="K709" s="92"/>
      <c r="L709" s="91"/>
      <c r="M709" s="91"/>
      <c r="N709" s="92"/>
      <c r="O709" s="92"/>
      <c r="P709" s="92"/>
      <c r="Q709" s="92"/>
      <c r="R709" s="91"/>
      <c r="S709" s="91"/>
      <c r="T709" s="91"/>
      <c r="U709" s="91"/>
      <c r="V709" s="88">
        <f t="shared" si="332"/>
        <v>0</v>
      </c>
      <c r="W709" s="88" t="e">
        <f t="shared" si="333"/>
        <v>#DIV/0!</v>
      </c>
      <c r="X709" s="88">
        <f t="shared" si="334"/>
        <v>0</v>
      </c>
      <c r="Y709" s="88" t="e">
        <f t="shared" si="335"/>
        <v>#DIV/0!</v>
      </c>
      <c r="Z709" s="88">
        <f t="shared" si="336"/>
        <v>0</v>
      </c>
      <c r="AA709" s="88" t="e">
        <f t="shared" si="337"/>
        <v>#DIV/0!</v>
      </c>
      <c r="AB709" s="88">
        <f t="shared" si="329"/>
        <v>0</v>
      </c>
      <c r="AC709" s="88" t="e">
        <f t="shared" si="330"/>
        <v>#DIV/0!</v>
      </c>
      <c r="AD709" s="168"/>
    </row>
    <row r="710" spans="1:30" hidden="1" outlineLevel="1">
      <c r="A710" s="76"/>
      <c r="B710" s="190" t="s">
        <v>132</v>
      </c>
      <c r="C710" s="191">
        <v>2823</v>
      </c>
      <c r="D710" s="91"/>
      <c r="E710" s="91"/>
      <c r="F710" s="91"/>
      <c r="G710" s="156"/>
      <c r="H710" s="91"/>
      <c r="I710" s="91"/>
      <c r="J710" s="92"/>
      <c r="K710" s="92"/>
      <c r="L710" s="91"/>
      <c r="M710" s="91"/>
      <c r="N710" s="92"/>
      <c r="O710" s="92"/>
      <c r="P710" s="92"/>
      <c r="Q710" s="92"/>
      <c r="R710" s="91"/>
      <c r="S710" s="91"/>
      <c r="T710" s="91"/>
      <c r="U710" s="91"/>
      <c r="V710" s="88">
        <f t="shared" si="332"/>
        <v>0</v>
      </c>
      <c r="W710" s="88" t="e">
        <f t="shared" si="333"/>
        <v>#DIV/0!</v>
      </c>
      <c r="X710" s="88">
        <f t="shared" si="334"/>
        <v>0</v>
      </c>
      <c r="Y710" s="88" t="e">
        <f t="shared" si="335"/>
        <v>#DIV/0!</v>
      </c>
      <c r="Z710" s="88">
        <f t="shared" si="336"/>
        <v>0</v>
      </c>
      <c r="AA710" s="88" t="e">
        <f t="shared" si="337"/>
        <v>#DIV/0!</v>
      </c>
      <c r="AB710" s="88">
        <f t="shared" si="329"/>
        <v>0</v>
      </c>
      <c r="AC710" s="88" t="e">
        <f t="shared" si="330"/>
        <v>#DIV/0!</v>
      </c>
      <c r="AD710" s="168"/>
    </row>
    <row r="711" spans="1:30" hidden="1" outlineLevel="1">
      <c r="A711" s="76"/>
      <c r="B711" s="128" t="s">
        <v>134</v>
      </c>
      <c r="C711" s="119"/>
      <c r="D711" s="130">
        <f>SUM(D712:D714)</f>
        <v>0</v>
      </c>
      <c r="E711" s="130">
        <f>SUM(E712:E714)</f>
        <v>5170.3</v>
      </c>
      <c r="F711" s="130">
        <f t="shared" ref="F711:S711" si="338">SUM(F712:F714)</f>
        <v>0</v>
      </c>
      <c r="G711" s="130">
        <f t="shared" si="338"/>
        <v>5693.1</v>
      </c>
      <c r="H711" s="130">
        <f t="shared" si="338"/>
        <v>0</v>
      </c>
      <c r="I711" s="130">
        <f t="shared" si="338"/>
        <v>326.5</v>
      </c>
      <c r="J711" s="129">
        <f t="shared" si="338"/>
        <v>0</v>
      </c>
      <c r="K711" s="129">
        <f t="shared" si="338"/>
        <v>213.8</v>
      </c>
      <c r="L711" s="130">
        <f t="shared" si="338"/>
        <v>0</v>
      </c>
      <c r="M711" s="130">
        <f t="shared" si="338"/>
        <v>326.89999999999998</v>
      </c>
      <c r="N711" s="129">
        <f t="shared" si="338"/>
        <v>0</v>
      </c>
      <c r="O711" s="129">
        <f t="shared" si="338"/>
        <v>185.7</v>
      </c>
      <c r="P711" s="129">
        <f>SUM(P712:P714)</f>
        <v>0</v>
      </c>
      <c r="Q711" s="129">
        <f>SUM(Q712:Q714)</f>
        <v>0</v>
      </c>
      <c r="R711" s="130">
        <f t="shared" si="338"/>
        <v>0</v>
      </c>
      <c r="S711" s="130">
        <f t="shared" si="338"/>
        <v>204.3</v>
      </c>
      <c r="T711" s="130">
        <f>SUM(T712:T714)</f>
        <v>0</v>
      </c>
      <c r="U711" s="130">
        <f>SUM(U712:U714)</f>
        <v>204.3</v>
      </c>
      <c r="V711" s="88">
        <f t="shared" si="332"/>
        <v>0</v>
      </c>
      <c r="W711" s="88" t="e">
        <f t="shared" si="333"/>
        <v>#DIV/0!</v>
      </c>
      <c r="X711" s="88">
        <f t="shared" si="334"/>
        <v>0</v>
      </c>
      <c r="Y711" s="88" t="e">
        <f t="shared" si="335"/>
        <v>#DIV/0!</v>
      </c>
      <c r="Z711" s="88">
        <f t="shared" si="336"/>
        <v>0</v>
      </c>
      <c r="AA711" s="88" t="e">
        <f t="shared" si="337"/>
        <v>#DIV/0!</v>
      </c>
      <c r="AB711" s="88">
        <f t="shared" si="329"/>
        <v>0</v>
      </c>
      <c r="AC711" s="88" t="e">
        <f t="shared" si="330"/>
        <v>#DIV/0!</v>
      </c>
      <c r="AD711" s="168"/>
    </row>
    <row r="712" spans="1:30" hidden="1" outlineLevel="1">
      <c r="A712" s="76"/>
      <c r="B712" s="89" t="s">
        <v>135</v>
      </c>
      <c r="C712" s="90">
        <v>3111</v>
      </c>
      <c r="D712" s="91"/>
      <c r="E712" s="91">
        <v>1924.5</v>
      </c>
      <c r="F712" s="91"/>
      <c r="G712" s="91">
        <v>1811.5</v>
      </c>
      <c r="H712" s="91"/>
      <c r="I712" s="91"/>
      <c r="J712" s="92"/>
      <c r="K712" s="92"/>
      <c r="L712" s="91"/>
      <c r="M712" s="91"/>
      <c r="N712" s="92"/>
      <c r="O712" s="92"/>
      <c r="P712" s="92"/>
      <c r="Q712" s="92"/>
      <c r="R712" s="91"/>
      <c r="S712" s="91"/>
      <c r="T712" s="91"/>
      <c r="U712" s="91"/>
      <c r="V712" s="88">
        <f t="shared" si="332"/>
        <v>0</v>
      </c>
      <c r="W712" s="88" t="e">
        <f t="shared" si="333"/>
        <v>#DIV/0!</v>
      </c>
      <c r="X712" s="88">
        <f t="shared" si="334"/>
        <v>0</v>
      </c>
      <c r="Y712" s="88" t="e">
        <f t="shared" si="335"/>
        <v>#DIV/0!</v>
      </c>
      <c r="Z712" s="88">
        <f t="shared" si="336"/>
        <v>0</v>
      </c>
      <c r="AA712" s="88" t="e">
        <f t="shared" si="337"/>
        <v>#DIV/0!</v>
      </c>
      <c r="AB712" s="88">
        <f t="shared" si="329"/>
        <v>0</v>
      </c>
      <c r="AC712" s="88" t="e">
        <f t="shared" si="330"/>
        <v>#DIV/0!</v>
      </c>
      <c r="AD712" s="168"/>
    </row>
    <row r="713" spans="1:30" hidden="1" outlineLevel="1">
      <c r="A713" s="76"/>
      <c r="B713" s="89" t="s">
        <v>136</v>
      </c>
      <c r="C713" s="90">
        <v>3112</v>
      </c>
      <c r="D713" s="91"/>
      <c r="E713" s="146">
        <v>3245.8</v>
      </c>
      <c r="F713" s="91"/>
      <c r="G713" s="157">
        <v>3881.6</v>
      </c>
      <c r="H713" s="91"/>
      <c r="I713" s="146">
        <v>326.5</v>
      </c>
      <c r="J713" s="92"/>
      <c r="K713" s="92">
        <v>213.8</v>
      </c>
      <c r="L713" s="91"/>
      <c r="M713" s="146">
        <v>326.89999999999998</v>
      </c>
      <c r="N713" s="92"/>
      <c r="O713" s="92">
        <v>185.7</v>
      </c>
      <c r="P713" s="92"/>
      <c r="Q713" s="92"/>
      <c r="R713" s="91"/>
      <c r="S713" s="91">
        <v>204.3</v>
      </c>
      <c r="T713" s="91"/>
      <c r="U713" s="91">
        <v>204.3</v>
      </c>
      <c r="V713" s="88">
        <f t="shared" si="332"/>
        <v>0</v>
      </c>
      <c r="W713" s="88" t="e">
        <f t="shared" si="333"/>
        <v>#DIV/0!</v>
      </c>
      <c r="X713" s="88">
        <f t="shared" si="334"/>
        <v>0</v>
      </c>
      <c r="Y713" s="88" t="e">
        <f t="shared" si="335"/>
        <v>#DIV/0!</v>
      </c>
      <c r="Z713" s="88">
        <f t="shared" si="336"/>
        <v>0</v>
      </c>
      <c r="AA713" s="88" t="e">
        <f t="shared" si="337"/>
        <v>#DIV/0!</v>
      </c>
      <c r="AB713" s="88">
        <f t="shared" si="329"/>
        <v>0</v>
      </c>
      <c r="AC713" s="88" t="e">
        <f t="shared" si="330"/>
        <v>#DIV/0!</v>
      </c>
      <c r="AD713" s="168"/>
    </row>
    <row r="714" spans="1:30" hidden="1" outlineLevel="1">
      <c r="A714" s="76"/>
      <c r="B714" s="89" t="s">
        <v>137</v>
      </c>
      <c r="C714" s="90">
        <v>3113</v>
      </c>
      <c r="D714" s="91"/>
      <c r="E714" s="91"/>
      <c r="F714" s="91"/>
      <c r="G714" s="91"/>
      <c r="H714" s="91"/>
      <c r="I714" s="91"/>
      <c r="J714" s="92"/>
      <c r="K714" s="92"/>
      <c r="L714" s="91"/>
      <c r="M714" s="91"/>
      <c r="N714" s="92"/>
      <c r="O714" s="92"/>
      <c r="P714" s="92"/>
      <c r="Q714" s="92"/>
      <c r="R714" s="91"/>
      <c r="S714" s="91"/>
      <c r="T714" s="91"/>
      <c r="U714" s="91"/>
      <c r="V714" s="88">
        <f t="shared" si="332"/>
        <v>0</v>
      </c>
      <c r="W714" s="88" t="e">
        <f t="shared" si="333"/>
        <v>#DIV/0!</v>
      </c>
      <c r="X714" s="88">
        <f t="shared" si="334"/>
        <v>0</v>
      </c>
      <c r="Y714" s="88" t="e">
        <f t="shared" si="335"/>
        <v>#DIV/0!</v>
      </c>
      <c r="Z714" s="88">
        <f t="shared" si="336"/>
        <v>0</v>
      </c>
      <c r="AA714" s="88" t="e">
        <f t="shared" si="337"/>
        <v>#DIV/0!</v>
      </c>
      <c r="AB714" s="88">
        <f t="shared" si="329"/>
        <v>0</v>
      </c>
      <c r="AC714" s="88" t="e">
        <f t="shared" si="330"/>
        <v>#DIV/0!</v>
      </c>
      <c r="AD714" s="168"/>
    </row>
    <row r="715" spans="1:30" hidden="1" outlineLevel="1">
      <c r="A715" s="76"/>
      <c r="B715" s="178"/>
      <c r="C715" s="179"/>
      <c r="D715" s="91"/>
      <c r="E715" s="91"/>
      <c r="F715" s="91"/>
      <c r="G715" s="91"/>
      <c r="H715" s="91"/>
      <c r="I715" s="91"/>
      <c r="J715" s="92"/>
      <c r="K715" s="92"/>
      <c r="L715" s="91"/>
      <c r="M715" s="91"/>
      <c r="N715" s="92"/>
      <c r="O715" s="92"/>
      <c r="P715" s="92"/>
      <c r="Q715" s="92"/>
      <c r="R715" s="91"/>
      <c r="S715" s="91"/>
      <c r="T715" s="91"/>
      <c r="U715" s="91"/>
      <c r="V715" s="88">
        <f t="shared" si="332"/>
        <v>0</v>
      </c>
      <c r="W715" s="88" t="e">
        <f t="shared" si="333"/>
        <v>#DIV/0!</v>
      </c>
      <c r="X715" s="88">
        <f t="shared" si="334"/>
        <v>0</v>
      </c>
      <c r="Y715" s="88" t="e">
        <f t="shared" si="335"/>
        <v>#DIV/0!</v>
      </c>
      <c r="Z715" s="88">
        <f t="shared" si="336"/>
        <v>0</v>
      </c>
      <c r="AA715" s="88" t="e">
        <f t="shared" si="337"/>
        <v>#DIV/0!</v>
      </c>
      <c r="AB715" s="88">
        <f>T715-R715</f>
        <v>0</v>
      </c>
      <c r="AC715" s="88" t="e">
        <f>+T715/R715*100</f>
        <v>#DIV/0!</v>
      </c>
      <c r="AD715" s="168"/>
    </row>
    <row r="716" spans="1:30" hidden="1" outlineLevel="1">
      <c r="A716" s="76">
        <v>16</v>
      </c>
      <c r="B716" s="138" t="s">
        <v>177</v>
      </c>
      <c r="C716" s="187" t="s">
        <v>178</v>
      </c>
      <c r="D716" s="141"/>
      <c r="E716" s="141"/>
      <c r="F716" s="141"/>
      <c r="G716" s="141"/>
      <c r="H716" s="141"/>
      <c r="I716" s="141"/>
      <c r="J716" s="141"/>
      <c r="K716" s="141"/>
      <c r="L716" s="141"/>
      <c r="M716" s="140"/>
      <c r="N716" s="141"/>
      <c r="O716" s="141"/>
      <c r="P716" s="141"/>
      <c r="Q716" s="141"/>
      <c r="R716" s="140"/>
      <c r="S716" s="140"/>
      <c r="T716" s="140"/>
      <c r="U716" s="140"/>
      <c r="V716" s="140"/>
      <c r="W716" s="140"/>
      <c r="X716" s="140"/>
      <c r="Y716" s="140"/>
      <c r="Z716" s="140"/>
      <c r="AA716" s="140"/>
      <c r="AB716" s="140"/>
      <c r="AC716" s="140"/>
      <c r="AD716" s="168"/>
    </row>
    <row r="717" spans="1:30" ht="15" hidden="1" customHeight="1" outlineLevel="1">
      <c r="A717" s="76"/>
      <c r="B717" s="142" t="s">
        <v>142</v>
      </c>
      <c r="C717" s="143"/>
      <c r="D717" s="85">
        <f>SUM(D718:D724,D729:D746)</f>
        <v>26363.699999999997</v>
      </c>
      <c r="E717" s="85">
        <f>SUM(E718:E724,E729:E746)</f>
        <v>50</v>
      </c>
      <c r="F717" s="85">
        <f t="shared" ref="F717:U717" si="339">SUM(F718:F724,F729:F746)</f>
        <v>31451.272559999994</v>
      </c>
      <c r="G717" s="85">
        <f t="shared" si="339"/>
        <v>0</v>
      </c>
      <c r="H717" s="85">
        <f t="shared" si="339"/>
        <v>53340.100000000006</v>
      </c>
      <c r="I717" s="85">
        <f t="shared" si="339"/>
        <v>50</v>
      </c>
      <c r="J717" s="85">
        <f t="shared" si="339"/>
        <v>17453.914999999997</v>
      </c>
      <c r="K717" s="85">
        <f t="shared" si="339"/>
        <v>0</v>
      </c>
      <c r="L717" s="85">
        <f t="shared" si="339"/>
        <v>54038.900000000009</v>
      </c>
      <c r="M717" s="86">
        <f t="shared" si="339"/>
        <v>0</v>
      </c>
      <c r="N717" s="85">
        <f t="shared" si="339"/>
        <v>49580.000000000007</v>
      </c>
      <c r="O717" s="85">
        <f t="shared" si="339"/>
        <v>65</v>
      </c>
      <c r="P717" s="85">
        <f>SUM(P718:P724,P729:P746)</f>
        <v>0</v>
      </c>
      <c r="Q717" s="85">
        <f>SUM(Q718:Q724,Q729:Q746)</f>
        <v>0</v>
      </c>
      <c r="R717" s="86">
        <f t="shared" si="339"/>
        <v>46457.400000000009</v>
      </c>
      <c r="S717" s="86">
        <f t="shared" si="339"/>
        <v>70</v>
      </c>
      <c r="T717" s="86">
        <f t="shared" si="339"/>
        <v>46690.8</v>
      </c>
      <c r="U717" s="86">
        <f t="shared" si="339"/>
        <v>75</v>
      </c>
      <c r="V717" s="87">
        <f t="shared" ref="V717:V732" si="340">L717-F717</f>
        <v>22587.627440000015</v>
      </c>
      <c r="W717" s="87">
        <f t="shared" ref="W717:W732" si="341">+L717/F717*100</f>
        <v>171.81784901361087</v>
      </c>
      <c r="X717" s="87">
        <f t="shared" ref="X717:X732" si="342">N717-H717</f>
        <v>-3760.0999999999985</v>
      </c>
      <c r="Y717" s="87">
        <f t="shared" ref="Y717:Y732" si="343">+N717/H717*100</f>
        <v>92.950706879064725</v>
      </c>
      <c r="Z717" s="87">
        <f t="shared" ref="Z717:Z732" si="344">R717-N717</f>
        <v>-3122.5999999999985</v>
      </c>
      <c r="AA717" s="87">
        <f t="shared" ref="AA717:AA732" si="345">+R717/N717*100</f>
        <v>93.701895925776526</v>
      </c>
      <c r="AB717" s="87">
        <f>T717-R717</f>
        <v>233.39999999999418</v>
      </c>
      <c r="AC717" s="87">
        <f>+T717/R717*100</f>
        <v>100.50239574319697</v>
      </c>
      <c r="AD717" s="168">
        <f>P717-N717</f>
        <v>-49580.000000000007</v>
      </c>
    </row>
    <row r="718" spans="1:30" hidden="1" outlineLevel="1">
      <c r="A718" s="76"/>
      <c r="B718" s="89" t="s">
        <v>102</v>
      </c>
      <c r="C718" s="90">
        <v>2111</v>
      </c>
      <c r="D718" s="144">
        <v>11851.3</v>
      </c>
      <c r="E718" s="144"/>
      <c r="F718" s="145">
        <v>15849.78</v>
      </c>
      <c r="G718" s="91"/>
      <c r="H718" s="146">
        <v>26100.5</v>
      </c>
      <c r="I718" s="91"/>
      <c r="J718" s="92">
        <v>9604.0969999999998</v>
      </c>
      <c r="K718" s="92"/>
      <c r="L718" s="146">
        <f>26100.5+99.7</f>
        <v>26200.2</v>
      </c>
      <c r="M718" s="91"/>
      <c r="N718" s="92">
        <v>26257.200000000001</v>
      </c>
      <c r="O718" s="92"/>
      <c r="P718" s="92"/>
      <c r="Q718" s="92"/>
      <c r="R718" s="91">
        <v>26257.200000000001</v>
      </c>
      <c r="S718" s="91"/>
      <c r="T718" s="91">
        <v>26257.200000000001</v>
      </c>
      <c r="U718" s="91"/>
      <c r="V718" s="88">
        <f t="shared" si="340"/>
        <v>10350.42</v>
      </c>
      <c r="W718" s="88">
        <f t="shared" si="341"/>
        <v>165.30324080208055</v>
      </c>
      <c r="X718" s="88">
        <f t="shared" si="342"/>
        <v>156.70000000000073</v>
      </c>
      <c r="Y718" s="88">
        <f t="shared" si="343"/>
        <v>100.60037164039004</v>
      </c>
      <c r="Z718" s="88">
        <f t="shared" si="344"/>
        <v>0</v>
      </c>
      <c r="AA718" s="88">
        <f t="shared" si="345"/>
        <v>100</v>
      </c>
      <c r="AB718" s="88">
        <f t="shared" ref="AB718:AB749" si="346">T718-R718</f>
        <v>0</v>
      </c>
      <c r="AC718" s="88">
        <f t="shared" ref="AC718:AC749" si="347">+T718/R718*100</f>
        <v>100</v>
      </c>
      <c r="AD718" s="168">
        <f t="shared" ref="AD718:AD750" si="348">P718-N718</f>
        <v>-26257.200000000001</v>
      </c>
    </row>
    <row r="719" spans="1:30" hidden="1" outlineLevel="1">
      <c r="A719" s="76"/>
      <c r="B719" s="89" t="s">
        <v>143</v>
      </c>
      <c r="C719" s="90">
        <v>2121</v>
      </c>
      <c r="D719" s="144">
        <v>1750.8</v>
      </c>
      <c r="E719" s="144"/>
      <c r="F719" s="145">
        <v>2427.0940000000001</v>
      </c>
      <c r="G719" s="91"/>
      <c r="H719" s="146">
        <v>4011.1</v>
      </c>
      <c r="I719" s="91"/>
      <c r="J719" s="92">
        <v>1452.5</v>
      </c>
      <c r="K719" s="92"/>
      <c r="L719" s="146">
        <f>4011.1+17.2</f>
        <v>4028.2999999999997</v>
      </c>
      <c r="M719" s="91"/>
      <c r="N719" s="92">
        <v>4033.3</v>
      </c>
      <c r="O719" s="92"/>
      <c r="P719" s="92"/>
      <c r="Q719" s="92"/>
      <c r="R719" s="91">
        <v>4033.3</v>
      </c>
      <c r="S719" s="91"/>
      <c r="T719" s="91">
        <v>4033.3</v>
      </c>
      <c r="U719" s="91"/>
      <c r="V719" s="88">
        <f t="shared" si="340"/>
        <v>1601.2059999999997</v>
      </c>
      <c r="W719" s="88">
        <f t="shared" si="341"/>
        <v>165.97214611382992</v>
      </c>
      <c r="X719" s="88">
        <f t="shared" si="342"/>
        <v>22.200000000000273</v>
      </c>
      <c r="Y719" s="88">
        <f t="shared" si="343"/>
        <v>100.55346413701977</v>
      </c>
      <c r="Z719" s="88">
        <f t="shared" si="344"/>
        <v>0</v>
      </c>
      <c r="AA719" s="88">
        <f t="shared" si="345"/>
        <v>100</v>
      </c>
      <c r="AB719" s="88">
        <f t="shared" si="346"/>
        <v>0</v>
      </c>
      <c r="AC719" s="88">
        <f t="shared" si="347"/>
        <v>100</v>
      </c>
      <c r="AD719" s="168">
        <f t="shared" si="348"/>
        <v>-4033.3</v>
      </c>
    </row>
    <row r="720" spans="1:30" hidden="1" outlineLevel="1">
      <c r="A720" s="76"/>
      <c r="B720" s="147" t="s">
        <v>104</v>
      </c>
      <c r="C720" s="90">
        <v>2211</v>
      </c>
      <c r="D720" s="144">
        <v>25</v>
      </c>
      <c r="E720" s="144"/>
      <c r="F720" s="145">
        <f>4.8+1.8</f>
        <v>6.6</v>
      </c>
      <c r="G720" s="91"/>
      <c r="H720" s="146">
        <v>25</v>
      </c>
      <c r="I720" s="91"/>
      <c r="J720" s="92"/>
      <c r="K720" s="92"/>
      <c r="L720" s="146">
        <v>25</v>
      </c>
      <c r="M720" s="91"/>
      <c r="N720" s="92">
        <v>25</v>
      </c>
      <c r="O720" s="92"/>
      <c r="P720" s="92"/>
      <c r="Q720" s="92"/>
      <c r="R720" s="91">
        <v>25</v>
      </c>
      <c r="S720" s="91"/>
      <c r="T720" s="91">
        <v>25</v>
      </c>
      <c r="U720" s="91"/>
      <c r="V720" s="88">
        <f t="shared" si="340"/>
        <v>18.399999999999999</v>
      </c>
      <c r="W720" s="88">
        <f t="shared" si="341"/>
        <v>378.78787878787881</v>
      </c>
      <c r="X720" s="88">
        <f t="shared" si="342"/>
        <v>0</v>
      </c>
      <c r="Y720" s="88">
        <f t="shared" si="343"/>
        <v>100</v>
      </c>
      <c r="Z720" s="88">
        <f t="shared" si="344"/>
        <v>0</v>
      </c>
      <c r="AA720" s="88">
        <f t="shared" si="345"/>
        <v>100</v>
      </c>
      <c r="AB720" s="88">
        <f t="shared" si="346"/>
        <v>0</v>
      </c>
      <c r="AC720" s="88">
        <f t="shared" si="347"/>
        <v>100</v>
      </c>
      <c r="AD720" s="168">
        <f t="shared" si="348"/>
        <v>-25</v>
      </c>
    </row>
    <row r="721" spans="1:30" hidden="1" outlineLevel="1">
      <c r="A721" s="76"/>
      <c r="B721" s="95" t="s">
        <v>105</v>
      </c>
      <c r="C721" s="96">
        <v>2212</v>
      </c>
      <c r="D721" s="144">
        <v>16.8</v>
      </c>
      <c r="E721" s="144"/>
      <c r="F721" s="145">
        <f>3.5+13.3</f>
        <v>16.8</v>
      </c>
      <c r="G721" s="91"/>
      <c r="H721" s="146">
        <v>16.8</v>
      </c>
      <c r="I721" s="91"/>
      <c r="J721" s="92">
        <v>7</v>
      </c>
      <c r="K721" s="92"/>
      <c r="L721" s="146">
        <v>16.8</v>
      </c>
      <c r="M721" s="91"/>
      <c r="N721" s="92">
        <v>16.8</v>
      </c>
      <c r="O721" s="92"/>
      <c r="P721" s="92"/>
      <c r="Q721" s="92"/>
      <c r="R721" s="91">
        <v>16.8</v>
      </c>
      <c r="S721" s="91"/>
      <c r="T721" s="91">
        <v>16.8</v>
      </c>
      <c r="U721" s="91"/>
      <c r="V721" s="88">
        <f t="shared" si="340"/>
        <v>0</v>
      </c>
      <c r="W721" s="88">
        <f t="shared" si="341"/>
        <v>100</v>
      </c>
      <c r="X721" s="88">
        <f t="shared" si="342"/>
        <v>0</v>
      </c>
      <c r="Y721" s="88">
        <f t="shared" si="343"/>
        <v>100</v>
      </c>
      <c r="Z721" s="88">
        <f t="shared" si="344"/>
        <v>0</v>
      </c>
      <c r="AA721" s="88">
        <f t="shared" si="345"/>
        <v>100</v>
      </c>
      <c r="AB721" s="88">
        <f t="shared" si="346"/>
        <v>0</v>
      </c>
      <c r="AC721" s="88">
        <f t="shared" si="347"/>
        <v>100</v>
      </c>
      <c r="AD721" s="168">
        <f t="shared" si="348"/>
        <v>-16.8</v>
      </c>
    </row>
    <row r="722" spans="1:30" hidden="1" outlineLevel="1">
      <c r="A722" s="76"/>
      <c r="B722" s="97" t="s">
        <v>106</v>
      </c>
      <c r="C722" s="96">
        <v>2213</v>
      </c>
      <c r="D722" s="144"/>
      <c r="E722" s="144"/>
      <c r="F722" s="145"/>
      <c r="G722" s="91"/>
      <c r="H722" s="146"/>
      <c r="I722" s="91"/>
      <c r="J722" s="92"/>
      <c r="K722" s="92"/>
      <c r="L722" s="146"/>
      <c r="M722" s="91"/>
      <c r="N722" s="92"/>
      <c r="O722" s="92"/>
      <c r="P722" s="92"/>
      <c r="Q722" s="92"/>
      <c r="R722" s="91"/>
      <c r="S722" s="91"/>
      <c r="T722" s="91"/>
      <c r="U722" s="91"/>
      <c r="V722" s="88">
        <f t="shared" si="340"/>
        <v>0</v>
      </c>
      <c r="W722" s="88" t="e">
        <f t="shared" si="341"/>
        <v>#DIV/0!</v>
      </c>
      <c r="X722" s="88">
        <f t="shared" si="342"/>
        <v>0</v>
      </c>
      <c r="Y722" s="88" t="e">
        <f t="shared" si="343"/>
        <v>#DIV/0!</v>
      </c>
      <c r="Z722" s="88">
        <f t="shared" si="344"/>
        <v>0</v>
      </c>
      <c r="AA722" s="88" t="e">
        <f t="shared" si="345"/>
        <v>#DIV/0!</v>
      </c>
      <c r="AB722" s="88">
        <f t="shared" si="346"/>
        <v>0</v>
      </c>
      <c r="AC722" s="88" t="e">
        <f t="shared" si="347"/>
        <v>#DIV/0!</v>
      </c>
      <c r="AD722" s="168">
        <f t="shared" si="348"/>
        <v>0</v>
      </c>
    </row>
    <row r="723" spans="1:30" hidden="1" outlineLevel="1">
      <c r="A723" s="76"/>
      <c r="B723" s="97" t="s">
        <v>107</v>
      </c>
      <c r="C723" s="96">
        <v>2214</v>
      </c>
      <c r="D723" s="144">
        <v>3364.2</v>
      </c>
      <c r="E723" s="144"/>
      <c r="F723" s="145">
        <f>2785.4937+394.95</f>
        <v>3180.4436999999998</v>
      </c>
      <c r="G723" s="91"/>
      <c r="H723" s="146">
        <v>5727.2</v>
      </c>
      <c r="I723" s="91"/>
      <c r="J723" s="92">
        <v>1569.47</v>
      </c>
      <c r="K723" s="92"/>
      <c r="L723" s="146">
        <f>5727.2-38+50</f>
        <v>5739.2</v>
      </c>
      <c r="M723" s="91"/>
      <c r="N723" s="92">
        <v>5727.2</v>
      </c>
      <c r="O723" s="92"/>
      <c r="P723" s="92"/>
      <c r="Q723" s="92"/>
      <c r="R723" s="91">
        <v>3529.3</v>
      </c>
      <c r="S723" s="91"/>
      <c r="T723" s="91">
        <v>3529.3</v>
      </c>
      <c r="U723" s="91"/>
      <c r="V723" s="88">
        <f t="shared" si="340"/>
        <v>2558.7563</v>
      </c>
      <c r="W723" s="88">
        <f t="shared" si="341"/>
        <v>180.45280914735261</v>
      </c>
      <c r="X723" s="88">
        <f t="shared" si="342"/>
        <v>0</v>
      </c>
      <c r="Y723" s="88">
        <f t="shared" si="343"/>
        <v>100</v>
      </c>
      <c r="Z723" s="88">
        <f t="shared" si="344"/>
        <v>-2197.8999999999996</v>
      </c>
      <c r="AA723" s="88">
        <f t="shared" si="345"/>
        <v>61.623480933091223</v>
      </c>
      <c r="AB723" s="88">
        <f t="shared" si="346"/>
        <v>0</v>
      </c>
      <c r="AC723" s="88">
        <f t="shared" si="347"/>
        <v>100</v>
      </c>
      <c r="AD723" s="168">
        <f t="shared" si="348"/>
        <v>-5727.2</v>
      </c>
    </row>
    <row r="724" spans="1:30" hidden="1" outlineLevel="1">
      <c r="A724" s="76"/>
      <c r="B724" s="149" t="s">
        <v>108</v>
      </c>
      <c r="C724" s="99">
        <v>2215</v>
      </c>
      <c r="D724" s="188">
        <f>D725+D726+D727+D728</f>
        <v>993.8</v>
      </c>
      <c r="E724" s="188">
        <f>E725+E726+E727+E728</f>
        <v>0</v>
      </c>
      <c r="F724" s="188">
        <f>F725+F726+F727+F728</f>
        <v>458.17</v>
      </c>
      <c r="G724" s="102">
        <f t="shared" ref="G724:R724" si="349">G725+G726+G727+G728</f>
        <v>0</v>
      </c>
      <c r="H724" s="102">
        <f t="shared" si="349"/>
        <v>2265.8000000000002</v>
      </c>
      <c r="I724" s="102">
        <f t="shared" si="349"/>
        <v>0</v>
      </c>
      <c r="J724" s="100">
        <f t="shared" si="349"/>
        <v>667</v>
      </c>
      <c r="K724" s="100">
        <f t="shared" si="349"/>
        <v>0</v>
      </c>
      <c r="L724" s="102">
        <f>L725+L726+L727+L728</f>
        <v>2182.8000000000002</v>
      </c>
      <c r="M724" s="102">
        <f t="shared" si="349"/>
        <v>0</v>
      </c>
      <c r="N724" s="100">
        <f t="shared" si="349"/>
        <v>2265.8000000000002</v>
      </c>
      <c r="O724" s="100">
        <f t="shared" si="349"/>
        <v>0</v>
      </c>
      <c r="P724" s="100">
        <f t="shared" si="349"/>
        <v>0</v>
      </c>
      <c r="Q724" s="100">
        <f t="shared" si="349"/>
        <v>0</v>
      </c>
      <c r="R724" s="102">
        <f t="shared" si="349"/>
        <v>833</v>
      </c>
      <c r="S724" s="102">
        <f>S725+S726+S727+S728</f>
        <v>0</v>
      </c>
      <c r="T724" s="102">
        <f>T725+T726+T727+T728</f>
        <v>833</v>
      </c>
      <c r="U724" s="102">
        <f>U725+U726+U727+U728</f>
        <v>0</v>
      </c>
      <c r="V724" s="88">
        <f t="shared" si="340"/>
        <v>1724.63</v>
      </c>
      <c r="W724" s="88">
        <f t="shared" si="341"/>
        <v>476.41705043979312</v>
      </c>
      <c r="X724" s="88">
        <f t="shared" si="342"/>
        <v>0</v>
      </c>
      <c r="Y724" s="88">
        <f t="shared" si="343"/>
        <v>100</v>
      </c>
      <c r="Z724" s="88">
        <f t="shared" si="344"/>
        <v>-1432.8000000000002</v>
      </c>
      <c r="AA724" s="88">
        <f t="shared" si="345"/>
        <v>36.764056845264363</v>
      </c>
      <c r="AB724" s="88">
        <f t="shared" si="346"/>
        <v>0</v>
      </c>
      <c r="AC724" s="88">
        <f t="shared" si="347"/>
        <v>100</v>
      </c>
      <c r="AD724" s="168">
        <f t="shared" si="348"/>
        <v>-2265.8000000000002</v>
      </c>
    </row>
    <row r="725" spans="1:30" hidden="1" outlineLevel="1">
      <c r="A725" s="76"/>
      <c r="B725" s="103" t="s">
        <v>144</v>
      </c>
      <c r="C725" s="96">
        <v>22151</v>
      </c>
      <c r="D725" s="145"/>
      <c r="E725" s="145"/>
      <c r="F725" s="145">
        <v>8.42</v>
      </c>
      <c r="G725" s="91"/>
      <c r="H725" s="91">
        <v>10</v>
      </c>
      <c r="I725" s="91"/>
      <c r="J725" s="92"/>
      <c r="K725" s="92"/>
      <c r="L725" s="91">
        <v>10</v>
      </c>
      <c r="M725" s="91"/>
      <c r="N725" s="92">
        <v>10</v>
      </c>
      <c r="O725" s="92"/>
      <c r="P725" s="92"/>
      <c r="Q725" s="92"/>
      <c r="R725" s="91"/>
      <c r="S725" s="91"/>
      <c r="T725" s="91"/>
      <c r="U725" s="91"/>
      <c r="V725" s="88">
        <f t="shared" si="340"/>
        <v>1.58</v>
      </c>
      <c r="W725" s="88">
        <f t="shared" si="341"/>
        <v>118.76484560570071</v>
      </c>
      <c r="X725" s="88">
        <f t="shared" si="342"/>
        <v>0</v>
      </c>
      <c r="Y725" s="88">
        <f t="shared" si="343"/>
        <v>100</v>
      </c>
      <c r="Z725" s="88">
        <f t="shared" si="344"/>
        <v>-10</v>
      </c>
      <c r="AA725" s="88">
        <f t="shared" si="345"/>
        <v>0</v>
      </c>
      <c r="AB725" s="88">
        <f t="shared" si="346"/>
        <v>0</v>
      </c>
      <c r="AC725" s="88" t="e">
        <f t="shared" si="347"/>
        <v>#DIV/0!</v>
      </c>
      <c r="AD725" s="168">
        <f t="shared" si="348"/>
        <v>-10</v>
      </c>
    </row>
    <row r="726" spans="1:30" hidden="1" outlineLevel="1">
      <c r="A726" s="76"/>
      <c r="B726" s="103" t="s">
        <v>145</v>
      </c>
      <c r="C726" s="96">
        <v>22152</v>
      </c>
      <c r="D726" s="145"/>
      <c r="E726" s="145"/>
      <c r="F726" s="145"/>
      <c r="G726" s="91"/>
      <c r="H726" s="91"/>
      <c r="I726" s="91"/>
      <c r="J726" s="92"/>
      <c r="K726" s="92"/>
      <c r="L726" s="91"/>
      <c r="M726" s="91"/>
      <c r="N726" s="92"/>
      <c r="O726" s="92"/>
      <c r="P726" s="92"/>
      <c r="Q726" s="92"/>
      <c r="R726" s="91"/>
      <c r="S726" s="91"/>
      <c r="T726" s="91"/>
      <c r="U726" s="91"/>
      <c r="V726" s="88">
        <f t="shared" si="340"/>
        <v>0</v>
      </c>
      <c r="W726" s="88" t="e">
        <f t="shared" si="341"/>
        <v>#DIV/0!</v>
      </c>
      <c r="X726" s="88">
        <f t="shared" si="342"/>
        <v>0</v>
      </c>
      <c r="Y726" s="88" t="e">
        <f t="shared" si="343"/>
        <v>#DIV/0!</v>
      </c>
      <c r="Z726" s="88">
        <f t="shared" si="344"/>
        <v>0</v>
      </c>
      <c r="AA726" s="88" t="e">
        <f t="shared" si="345"/>
        <v>#DIV/0!</v>
      </c>
      <c r="AB726" s="88">
        <f t="shared" si="346"/>
        <v>0</v>
      </c>
      <c r="AC726" s="88" t="e">
        <f t="shared" si="347"/>
        <v>#DIV/0!</v>
      </c>
      <c r="AD726" s="168">
        <f t="shared" si="348"/>
        <v>0</v>
      </c>
    </row>
    <row r="727" spans="1:30" hidden="1" outlineLevel="1">
      <c r="A727" s="76"/>
      <c r="B727" s="103" t="s">
        <v>111</v>
      </c>
      <c r="C727" s="96">
        <v>22153</v>
      </c>
      <c r="D727" s="145"/>
      <c r="E727" s="145"/>
      <c r="F727" s="145"/>
      <c r="G727" s="91"/>
      <c r="H727" s="91"/>
      <c r="I727" s="91"/>
      <c r="J727" s="92"/>
      <c r="K727" s="92"/>
      <c r="L727" s="91"/>
      <c r="M727" s="91"/>
      <c r="N727" s="92"/>
      <c r="O727" s="92"/>
      <c r="P727" s="92"/>
      <c r="Q727" s="92"/>
      <c r="R727" s="91"/>
      <c r="S727" s="91"/>
      <c r="T727" s="91"/>
      <c r="U727" s="91"/>
      <c r="V727" s="88">
        <f t="shared" si="340"/>
        <v>0</v>
      </c>
      <c r="W727" s="88" t="e">
        <f t="shared" si="341"/>
        <v>#DIV/0!</v>
      </c>
      <c r="X727" s="88">
        <f t="shared" si="342"/>
        <v>0</v>
      </c>
      <c r="Y727" s="88" t="e">
        <f t="shared" si="343"/>
        <v>#DIV/0!</v>
      </c>
      <c r="Z727" s="88">
        <f t="shared" si="344"/>
        <v>0</v>
      </c>
      <c r="AA727" s="88" t="e">
        <f t="shared" si="345"/>
        <v>#DIV/0!</v>
      </c>
      <c r="AB727" s="88">
        <f t="shared" si="346"/>
        <v>0</v>
      </c>
      <c r="AC727" s="88" t="e">
        <f t="shared" si="347"/>
        <v>#DIV/0!</v>
      </c>
      <c r="AD727" s="168">
        <f t="shared" si="348"/>
        <v>0</v>
      </c>
    </row>
    <row r="728" spans="1:30" hidden="1" outlineLevel="1">
      <c r="A728" s="76"/>
      <c r="B728" s="103" t="s">
        <v>146</v>
      </c>
      <c r="C728" s="96">
        <v>22154</v>
      </c>
      <c r="D728" s="144">
        <v>993.8</v>
      </c>
      <c r="E728" s="144"/>
      <c r="F728" s="145">
        <v>449.75</v>
      </c>
      <c r="G728" s="91"/>
      <c r="H728" s="91">
        <v>2255.8000000000002</v>
      </c>
      <c r="I728" s="91"/>
      <c r="J728" s="92">
        <v>667</v>
      </c>
      <c r="K728" s="92"/>
      <c r="L728" s="91">
        <f>2255.8-83</f>
        <v>2172.8000000000002</v>
      </c>
      <c r="M728" s="91"/>
      <c r="N728" s="92">
        <v>2255.8000000000002</v>
      </c>
      <c r="O728" s="92"/>
      <c r="P728" s="92"/>
      <c r="Q728" s="92"/>
      <c r="R728" s="91">
        <v>833</v>
      </c>
      <c r="S728" s="91"/>
      <c r="T728" s="91">
        <v>833</v>
      </c>
      <c r="U728" s="91"/>
      <c r="V728" s="88">
        <f t="shared" si="340"/>
        <v>1723.0500000000002</v>
      </c>
      <c r="W728" s="88">
        <f t="shared" si="341"/>
        <v>483.11284046692612</v>
      </c>
      <c r="X728" s="88">
        <f t="shared" si="342"/>
        <v>0</v>
      </c>
      <c r="Y728" s="88">
        <f t="shared" si="343"/>
        <v>100</v>
      </c>
      <c r="Z728" s="88">
        <f t="shared" si="344"/>
        <v>-1422.8000000000002</v>
      </c>
      <c r="AA728" s="88">
        <f t="shared" si="345"/>
        <v>36.927032538345593</v>
      </c>
      <c r="AB728" s="88">
        <f t="shared" si="346"/>
        <v>0</v>
      </c>
      <c r="AC728" s="88">
        <f t="shared" si="347"/>
        <v>100</v>
      </c>
      <c r="AD728" s="168">
        <f t="shared" si="348"/>
        <v>-2255.8000000000002</v>
      </c>
    </row>
    <row r="729" spans="1:30" hidden="1" outlineLevel="1">
      <c r="A729" s="76"/>
      <c r="B729" s="105" t="s">
        <v>113</v>
      </c>
      <c r="C729" s="106">
        <v>2217</v>
      </c>
      <c r="D729" s="145"/>
      <c r="E729" s="145"/>
      <c r="F729" s="145"/>
      <c r="G729" s="91"/>
      <c r="H729" s="146"/>
      <c r="I729" s="91"/>
      <c r="J729" s="92"/>
      <c r="K729" s="92"/>
      <c r="L729" s="146"/>
      <c r="M729" s="91"/>
      <c r="N729" s="92"/>
      <c r="O729" s="92"/>
      <c r="P729" s="92"/>
      <c r="Q729" s="92"/>
      <c r="R729" s="91"/>
      <c r="S729" s="91"/>
      <c r="T729" s="91"/>
      <c r="U729" s="91"/>
      <c r="V729" s="88">
        <f t="shared" si="340"/>
        <v>0</v>
      </c>
      <c r="W729" s="88" t="e">
        <f t="shared" si="341"/>
        <v>#DIV/0!</v>
      </c>
      <c r="X729" s="88">
        <f t="shared" si="342"/>
        <v>0</v>
      </c>
      <c r="Y729" s="88" t="e">
        <f t="shared" si="343"/>
        <v>#DIV/0!</v>
      </c>
      <c r="Z729" s="88">
        <f t="shared" si="344"/>
        <v>0</v>
      </c>
      <c r="AA729" s="88" t="e">
        <f t="shared" si="345"/>
        <v>#DIV/0!</v>
      </c>
      <c r="AB729" s="88">
        <f t="shared" si="346"/>
        <v>0</v>
      </c>
      <c r="AC729" s="88" t="e">
        <f t="shared" si="347"/>
        <v>#DIV/0!</v>
      </c>
      <c r="AD729" s="168">
        <f t="shared" si="348"/>
        <v>0</v>
      </c>
    </row>
    <row r="730" spans="1:30" hidden="1" outlineLevel="1">
      <c r="A730" s="76"/>
      <c r="B730" s="109" t="s">
        <v>114</v>
      </c>
      <c r="C730" s="106">
        <v>2218</v>
      </c>
      <c r="D730" s="145"/>
      <c r="E730" s="145"/>
      <c r="F730" s="145"/>
      <c r="G730" s="91"/>
      <c r="H730" s="146"/>
      <c r="I730" s="91"/>
      <c r="J730" s="92"/>
      <c r="K730" s="92"/>
      <c r="L730" s="146"/>
      <c r="M730" s="91"/>
      <c r="N730" s="92"/>
      <c r="O730" s="92"/>
      <c r="P730" s="92"/>
      <c r="Q730" s="92"/>
      <c r="R730" s="91"/>
      <c r="S730" s="91"/>
      <c r="T730" s="91"/>
      <c r="U730" s="91"/>
      <c r="V730" s="88">
        <f t="shared" si="340"/>
        <v>0</v>
      </c>
      <c r="W730" s="88" t="e">
        <f t="shared" si="341"/>
        <v>#DIV/0!</v>
      </c>
      <c r="X730" s="88">
        <f t="shared" si="342"/>
        <v>0</v>
      </c>
      <c r="Y730" s="88" t="e">
        <f t="shared" si="343"/>
        <v>#DIV/0!</v>
      </c>
      <c r="Z730" s="88">
        <f t="shared" si="344"/>
        <v>0</v>
      </c>
      <c r="AA730" s="88" t="e">
        <f t="shared" si="345"/>
        <v>#DIV/0!</v>
      </c>
      <c r="AB730" s="88">
        <f t="shared" si="346"/>
        <v>0</v>
      </c>
      <c r="AC730" s="88" t="e">
        <f t="shared" si="347"/>
        <v>#DIV/0!</v>
      </c>
      <c r="AD730" s="168">
        <f t="shared" si="348"/>
        <v>0</v>
      </c>
    </row>
    <row r="731" spans="1:30" hidden="1" outlineLevel="1">
      <c r="A731" s="76"/>
      <c r="B731" s="97" t="s">
        <v>147</v>
      </c>
      <c r="C731" s="96">
        <v>2221</v>
      </c>
      <c r="D731" s="145"/>
      <c r="E731" s="145"/>
      <c r="F731" s="145"/>
      <c r="G731" s="91"/>
      <c r="H731" s="146"/>
      <c r="I731" s="91"/>
      <c r="J731" s="92"/>
      <c r="K731" s="92"/>
      <c r="L731" s="146"/>
      <c r="M731" s="91"/>
      <c r="N731" s="92"/>
      <c r="O731" s="92"/>
      <c r="P731" s="92"/>
      <c r="Q731" s="92"/>
      <c r="R731" s="91"/>
      <c r="S731" s="91"/>
      <c r="T731" s="91"/>
      <c r="U731" s="91"/>
      <c r="V731" s="88">
        <f t="shared" si="340"/>
        <v>0</v>
      </c>
      <c r="W731" s="88" t="e">
        <f t="shared" si="341"/>
        <v>#DIV/0!</v>
      </c>
      <c r="X731" s="88">
        <f t="shared" si="342"/>
        <v>0</v>
      </c>
      <c r="Y731" s="88" t="e">
        <f t="shared" si="343"/>
        <v>#DIV/0!</v>
      </c>
      <c r="Z731" s="88">
        <f t="shared" si="344"/>
        <v>0</v>
      </c>
      <c r="AA731" s="88" t="e">
        <f t="shared" si="345"/>
        <v>#DIV/0!</v>
      </c>
      <c r="AB731" s="88">
        <f t="shared" si="346"/>
        <v>0</v>
      </c>
      <c r="AC731" s="88" t="e">
        <f t="shared" si="347"/>
        <v>#DIV/0!</v>
      </c>
      <c r="AD731" s="168">
        <f t="shared" si="348"/>
        <v>0</v>
      </c>
    </row>
    <row r="732" spans="1:30" ht="25.5" hidden="1" outlineLevel="1">
      <c r="A732" s="76"/>
      <c r="B732" s="110" t="s">
        <v>116</v>
      </c>
      <c r="C732" s="96">
        <v>2222</v>
      </c>
      <c r="D732" s="144">
        <v>744.6</v>
      </c>
      <c r="E732" s="144"/>
      <c r="F732" s="145">
        <v>620.46</v>
      </c>
      <c r="G732" s="91"/>
      <c r="H732" s="146">
        <v>2544.6999999999998</v>
      </c>
      <c r="I732" s="91"/>
      <c r="J732" s="92">
        <v>1248.7270000000001</v>
      </c>
      <c r="K732" s="92"/>
      <c r="L732" s="146">
        <f>2544.7-23.5+745</f>
        <v>3266.2</v>
      </c>
      <c r="M732" s="91"/>
      <c r="N732" s="92">
        <v>2544.6999999999998</v>
      </c>
      <c r="O732" s="92"/>
      <c r="P732" s="92"/>
      <c r="Q732" s="92"/>
      <c r="R732" s="91">
        <v>1238.8</v>
      </c>
      <c r="S732" s="91"/>
      <c r="T732" s="91">
        <v>1238.8</v>
      </c>
      <c r="U732" s="91"/>
      <c r="V732" s="88">
        <f t="shared" si="340"/>
        <v>2645.74</v>
      </c>
      <c r="W732" s="88">
        <f t="shared" si="341"/>
        <v>526.41588498855685</v>
      </c>
      <c r="X732" s="88">
        <f t="shared" si="342"/>
        <v>0</v>
      </c>
      <c r="Y732" s="88">
        <f t="shared" si="343"/>
        <v>100</v>
      </c>
      <c r="Z732" s="88">
        <f t="shared" si="344"/>
        <v>-1305.8999999999999</v>
      </c>
      <c r="AA732" s="88">
        <f t="shared" si="345"/>
        <v>48.681573466420403</v>
      </c>
      <c r="AB732" s="88">
        <f t="shared" si="346"/>
        <v>0</v>
      </c>
      <c r="AC732" s="88">
        <f t="shared" si="347"/>
        <v>100</v>
      </c>
      <c r="AD732" s="168">
        <f t="shared" si="348"/>
        <v>-2544.6999999999998</v>
      </c>
    </row>
    <row r="733" spans="1:30" hidden="1" outlineLevel="1">
      <c r="A733" s="76"/>
      <c r="B733" s="110" t="s">
        <v>117</v>
      </c>
      <c r="C733" s="132">
        <v>2223</v>
      </c>
      <c r="D733" s="144">
        <v>54</v>
      </c>
      <c r="E733" s="144"/>
      <c r="F733" s="145">
        <v>49.8</v>
      </c>
      <c r="G733" s="91"/>
      <c r="H733" s="91">
        <v>257.3</v>
      </c>
      <c r="I733" s="91"/>
      <c r="J733" s="92">
        <v>55.56</v>
      </c>
      <c r="K733" s="92"/>
      <c r="L733" s="91">
        <f>257.3-1.4</f>
        <v>255.9</v>
      </c>
      <c r="M733" s="91"/>
      <c r="N733" s="92">
        <v>257.3</v>
      </c>
      <c r="O733" s="92"/>
      <c r="P733" s="92"/>
      <c r="Q733" s="92"/>
      <c r="R733" s="91">
        <v>257.3</v>
      </c>
      <c r="S733" s="91"/>
      <c r="T733" s="91">
        <v>257.3</v>
      </c>
      <c r="U733" s="91"/>
      <c r="V733" s="88"/>
      <c r="W733" s="88"/>
      <c r="X733" s="88"/>
      <c r="Y733" s="88"/>
      <c r="Z733" s="88"/>
      <c r="AA733" s="88"/>
      <c r="AB733" s="88"/>
      <c r="AC733" s="88"/>
      <c r="AD733" s="168">
        <f t="shared" si="348"/>
        <v>-257.3</v>
      </c>
    </row>
    <row r="734" spans="1:30" hidden="1" outlineLevel="1">
      <c r="A734" s="76"/>
      <c r="B734" s="110" t="s">
        <v>153</v>
      </c>
      <c r="C734" s="96">
        <v>2224</v>
      </c>
      <c r="D734" s="144">
        <v>35</v>
      </c>
      <c r="E734" s="144"/>
      <c r="F734" s="145">
        <v>82.5</v>
      </c>
      <c r="G734" s="91"/>
      <c r="H734" s="91">
        <v>84</v>
      </c>
      <c r="I734" s="91"/>
      <c r="J734" s="92"/>
      <c r="K734" s="92"/>
      <c r="L734" s="91">
        <v>84</v>
      </c>
      <c r="M734" s="91"/>
      <c r="N734" s="92">
        <v>84</v>
      </c>
      <c r="O734" s="92"/>
      <c r="P734" s="92"/>
      <c r="Q734" s="92"/>
      <c r="R734" s="91">
        <v>84</v>
      </c>
      <c r="S734" s="91"/>
      <c r="T734" s="91">
        <v>84</v>
      </c>
      <c r="U734" s="91"/>
      <c r="V734" s="88">
        <f>L734-F734</f>
        <v>1.5</v>
      </c>
      <c r="W734" s="88">
        <f>+L734/F734*100</f>
        <v>101.81818181818181</v>
      </c>
      <c r="X734" s="88">
        <f>N734-H734</f>
        <v>0</v>
      </c>
      <c r="Y734" s="88">
        <f>+N734/H734*100</f>
        <v>100</v>
      </c>
      <c r="Z734" s="88">
        <f>R734-N734</f>
        <v>0</v>
      </c>
      <c r="AA734" s="88">
        <f>+R734/N734*100</f>
        <v>100</v>
      </c>
      <c r="AB734" s="88">
        <f t="shared" si="346"/>
        <v>0</v>
      </c>
      <c r="AC734" s="88">
        <f t="shared" si="347"/>
        <v>100</v>
      </c>
      <c r="AD734" s="168">
        <f t="shared" si="348"/>
        <v>-84</v>
      </c>
    </row>
    <row r="735" spans="1:30" hidden="1" outlineLevel="1">
      <c r="A735" s="76"/>
      <c r="B735" s="110" t="s">
        <v>148</v>
      </c>
      <c r="C735" s="96">
        <v>2225</v>
      </c>
      <c r="D735" s="144"/>
      <c r="E735" s="144"/>
      <c r="F735" s="145"/>
      <c r="G735" s="91"/>
      <c r="H735" s="91"/>
      <c r="I735" s="91"/>
      <c r="J735" s="92"/>
      <c r="K735" s="92"/>
      <c r="L735" s="91"/>
      <c r="M735" s="91"/>
      <c r="N735" s="92"/>
      <c r="O735" s="92"/>
      <c r="P735" s="92"/>
      <c r="Q735" s="92"/>
      <c r="R735" s="91"/>
      <c r="S735" s="91"/>
      <c r="T735" s="91"/>
      <c r="U735" s="91"/>
      <c r="V735" s="88">
        <f>L735-F735</f>
        <v>0</v>
      </c>
      <c r="W735" s="88" t="e">
        <f>+L735/F735*100</f>
        <v>#DIV/0!</v>
      </c>
      <c r="X735" s="88">
        <f>N735-H735</f>
        <v>0</v>
      </c>
      <c r="Y735" s="88" t="e">
        <f>+N735/H735*100</f>
        <v>#DIV/0!</v>
      </c>
      <c r="Z735" s="88">
        <f>R735-N735</f>
        <v>0</v>
      </c>
      <c r="AA735" s="88" t="e">
        <f>+R735/N735*100</f>
        <v>#DIV/0!</v>
      </c>
      <c r="AB735" s="88">
        <f t="shared" si="346"/>
        <v>0</v>
      </c>
      <c r="AC735" s="88" t="e">
        <f t="shared" si="347"/>
        <v>#DIV/0!</v>
      </c>
      <c r="AD735" s="168">
        <f t="shared" si="348"/>
        <v>0</v>
      </c>
    </row>
    <row r="736" spans="1:30" hidden="1" outlineLevel="1">
      <c r="A736" s="76"/>
      <c r="B736" s="110" t="s">
        <v>149</v>
      </c>
      <c r="C736" s="96">
        <v>2231</v>
      </c>
      <c r="D736" s="144"/>
      <c r="E736" s="144"/>
      <c r="F736" s="145"/>
      <c r="G736" s="91"/>
      <c r="H736" s="91"/>
      <c r="I736" s="91"/>
      <c r="J736" s="92"/>
      <c r="K736" s="92"/>
      <c r="L736" s="91"/>
      <c r="M736" s="91"/>
      <c r="N736" s="92"/>
      <c r="O736" s="92"/>
      <c r="P736" s="92"/>
      <c r="Q736" s="92"/>
      <c r="R736" s="91"/>
      <c r="S736" s="91"/>
      <c r="T736" s="91"/>
      <c r="U736" s="91"/>
      <c r="V736" s="88"/>
      <c r="W736" s="88"/>
      <c r="X736" s="88"/>
      <c r="Y736" s="88"/>
      <c r="Z736" s="88"/>
      <c r="AA736" s="88"/>
      <c r="AB736" s="88"/>
      <c r="AC736" s="88"/>
      <c r="AD736" s="168">
        <f t="shared" si="348"/>
        <v>0</v>
      </c>
    </row>
    <row r="737" spans="1:30" hidden="1" outlineLevel="1">
      <c r="A737" s="76"/>
      <c r="B737" s="110" t="s">
        <v>121</v>
      </c>
      <c r="C737" s="96">
        <v>22311100</v>
      </c>
      <c r="D737" s="144">
        <v>1000</v>
      </c>
      <c r="E737" s="144"/>
      <c r="F737" s="145">
        <v>1199.8579999999999</v>
      </c>
      <c r="G737" s="91"/>
      <c r="H737" s="91">
        <v>2296.8000000000002</v>
      </c>
      <c r="I737" s="91"/>
      <c r="J737" s="92">
        <v>348.45299999999997</v>
      </c>
      <c r="K737" s="92"/>
      <c r="L737" s="91">
        <v>2296.8000000000002</v>
      </c>
      <c r="M737" s="91"/>
      <c r="N737" s="92">
        <v>2296.8000000000002</v>
      </c>
      <c r="O737" s="92"/>
      <c r="P737" s="92"/>
      <c r="Q737" s="92"/>
      <c r="R737" s="91">
        <v>2296.8000000000002</v>
      </c>
      <c r="S737" s="91"/>
      <c r="T737" s="91">
        <v>2200.1999999999998</v>
      </c>
      <c r="U737" s="91"/>
      <c r="V737" s="88">
        <f t="shared" ref="V737:V750" si="350">L737-F737</f>
        <v>1096.9420000000002</v>
      </c>
      <c r="W737" s="88">
        <f t="shared" ref="W737:W750" si="351">+L737/F737*100</f>
        <v>191.42265168044887</v>
      </c>
      <c r="X737" s="88">
        <f t="shared" ref="X737:X750" si="352">N737-H737</f>
        <v>0</v>
      </c>
      <c r="Y737" s="88">
        <f t="shared" ref="Y737:Y750" si="353">+N737/H737*100</f>
        <v>100</v>
      </c>
      <c r="Z737" s="88">
        <f t="shared" ref="Z737:Z750" si="354">R737-N737</f>
        <v>0</v>
      </c>
      <c r="AA737" s="88">
        <f t="shared" ref="AA737:AA750" si="355">+R737/N737*100</f>
        <v>100</v>
      </c>
      <c r="AB737" s="88">
        <f t="shared" si="346"/>
        <v>-96.600000000000364</v>
      </c>
      <c r="AC737" s="88">
        <f t="shared" si="347"/>
        <v>95.794148380355253</v>
      </c>
      <c r="AD737" s="168">
        <f t="shared" si="348"/>
        <v>-2296.8000000000002</v>
      </c>
    </row>
    <row r="738" spans="1:30" hidden="1" outlineLevel="1">
      <c r="A738" s="76"/>
      <c r="B738" s="110" t="s">
        <v>122</v>
      </c>
      <c r="C738" s="96">
        <v>22311200</v>
      </c>
      <c r="D738" s="144">
        <v>126.6</v>
      </c>
      <c r="E738" s="144"/>
      <c r="F738" s="145">
        <v>95.066860000000005</v>
      </c>
      <c r="G738" s="91"/>
      <c r="H738" s="91">
        <v>151.9</v>
      </c>
      <c r="I738" s="91"/>
      <c r="J738" s="92">
        <v>39.328000000000003</v>
      </c>
      <c r="K738" s="92"/>
      <c r="L738" s="91">
        <v>151.9</v>
      </c>
      <c r="M738" s="91"/>
      <c r="N738" s="92">
        <v>151.9</v>
      </c>
      <c r="O738" s="92"/>
      <c r="P738" s="92"/>
      <c r="Q738" s="92"/>
      <c r="R738" s="91">
        <v>151.9</v>
      </c>
      <c r="S738" s="91"/>
      <c r="T738" s="91">
        <v>151.9</v>
      </c>
      <c r="U738" s="91"/>
      <c r="V738" s="88">
        <f t="shared" si="350"/>
        <v>56.83314</v>
      </c>
      <c r="W738" s="88">
        <f t="shared" si="351"/>
        <v>159.78228375271888</v>
      </c>
      <c r="X738" s="88">
        <f t="shared" si="352"/>
        <v>0</v>
      </c>
      <c r="Y738" s="88">
        <f t="shared" si="353"/>
        <v>100</v>
      </c>
      <c r="Z738" s="88">
        <f t="shared" si="354"/>
        <v>0</v>
      </c>
      <c r="AA738" s="88">
        <f t="shared" si="355"/>
        <v>100</v>
      </c>
      <c r="AB738" s="88">
        <f t="shared" si="346"/>
        <v>0</v>
      </c>
      <c r="AC738" s="88">
        <f t="shared" si="347"/>
        <v>100</v>
      </c>
      <c r="AD738" s="168">
        <f t="shared" si="348"/>
        <v>-151.9</v>
      </c>
    </row>
    <row r="739" spans="1:30" ht="25.5" hidden="1" outlineLevel="1">
      <c r="A739" s="76"/>
      <c r="B739" s="110" t="s">
        <v>123</v>
      </c>
      <c r="C739" s="96">
        <v>22311300</v>
      </c>
      <c r="D739" s="91"/>
      <c r="E739" s="91"/>
      <c r="F739" s="156"/>
      <c r="G739" s="91"/>
      <c r="H739" s="91"/>
      <c r="I739" s="91"/>
      <c r="J739" s="92"/>
      <c r="K739" s="92"/>
      <c r="L739" s="91"/>
      <c r="M739" s="91"/>
      <c r="N739" s="92"/>
      <c r="O739" s="92"/>
      <c r="P739" s="92"/>
      <c r="Q739" s="92"/>
      <c r="R739" s="91"/>
      <c r="S739" s="91"/>
      <c r="T739" s="91"/>
      <c r="U739" s="91"/>
      <c r="V739" s="88">
        <f t="shared" si="350"/>
        <v>0</v>
      </c>
      <c r="W739" s="88" t="e">
        <f t="shared" si="351"/>
        <v>#DIV/0!</v>
      </c>
      <c r="X739" s="88">
        <f t="shared" si="352"/>
        <v>0</v>
      </c>
      <c r="Y739" s="88" t="e">
        <f t="shared" si="353"/>
        <v>#DIV/0!</v>
      </c>
      <c r="Z739" s="88">
        <f t="shared" si="354"/>
        <v>0</v>
      </c>
      <c r="AA739" s="88" t="e">
        <f t="shared" si="355"/>
        <v>#DIV/0!</v>
      </c>
      <c r="AB739" s="88">
        <f t="shared" si="346"/>
        <v>0</v>
      </c>
      <c r="AC739" s="88" t="e">
        <f t="shared" si="347"/>
        <v>#DIV/0!</v>
      </c>
      <c r="AD739" s="168">
        <f t="shared" si="348"/>
        <v>0</v>
      </c>
    </row>
    <row r="740" spans="1:30" ht="13.5" hidden="1" customHeight="1" outlineLevel="1">
      <c r="A740" s="76"/>
      <c r="B740" s="110" t="s">
        <v>124</v>
      </c>
      <c r="C740" s="96">
        <v>22311400</v>
      </c>
      <c r="D740" s="91"/>
      <c r="E740" s="91"/>
      <c r="F740" s="91"/>
      <c r="G740" s="91"/>
      <c r="H740" s="91"/>
      <c r="I740" s="91"/>
      <c r="J740" s="92"/>
      <c r="K740" s="92"/>
      <c r="L740" s="91"/>
      <c r="M740" s="91"/>
      <c r="N740" s="92"/>
      <c r="O740" s="92"/>
      <c r="P740" s="92"/>
      <c r="Q740" s="92"/>
      <c r="R740" s="91"/>
      <c r="S740" s="91"/>
      <c r="T740" s="91"/>
      <c r="U740" s="91"/>
      <c r="V740" s="88">
        <f t="shared" si="350"/>
        <v>0</v>
      </c>
      <c r="W740" s="88" t="e">
        <f t="shared" si="351"/>
        <v>#DIV/0!</v>
      </c>
      <c r="X740" s="88">
        <f t="shared" si="352"/>
        <v>0</v>
      </c>
      <c r="Y740" s="88" t="e">
        <f t="shared" si="353"/>
        <v>#DIV/0!</v>
      </c>
      <c r="Z740" s="88">
        <f t="shared" si="354"/>
        <v>0</v>
      </c>
      <c r="AA740" s="88" t="e">
        <f t="shared" si="355"/>
        <v>#DIV/0!</v>
      </c>
      <c r="AB740" s="88">
        <f t="shared" si="346"/>
        <v>0</v>
      </c>
      <c r="AC740" s="88" t="e">
        <f t="shared" si="347"/>
        <v>#DIV/0!</v>
      </c>
      <c r="AD740" s="168">
        <f t="shared" si="348"/>
        <v>0</v>
      </c>
    </row>
    <row r="741" spans="1:30" ht="13.5" hidden="1" customHeight="1" outlineLevel="1">
      <c r="A741" s="76"/>
      <c r="B741" s="110" t="s">
        <v>125</v>
      </c>
      <c r="C741" s="96">
        <v>2235</v>
      </c>
      <c r="D741" s="91"/>
      <c r="E741" s="91"/>
      <c r="F741" s="91"/>
      <c r="G741" s="91"/>
      <c r="H741" s="91"/>
      <c r="I741" s="91"/>
      <c r="J741" s="92"/>
      <c r="K741" s="92"/>
      <c r="L741" s="91"/>
      <c r="M741" s="91"/>
      <c r="N741" s="92"/>
      <c r="O741" s="92"/>
      <c r="P741" s="92"/>
      <c r="Q741" s="92"/>
      <c r="R741" s="91"/>
      <c r="S741" s="91"/>
      <c r="T741" s="91"/>
      <c r="U741" s="91"/>
      <c r="V741" s="88">
        <f t="shared" si="350"/>
        <v>0</v>
      </c>
      <c r="W741" s="88" t="e">
        <f t="shared" si="351"/>
        <v>#DIV/0!</v>
      </c>
      <c r="X741" s="88">
        <f t="shared" si="352"/>
        <v>0</v>
      </c>
      <c r="Y741" s="88" t="e">
        <f t="shared" si="353"/>
        <v>#DIV/0!</v>
      </c>
      <c r="Z741" s="88">
        <f t="shared" si="354"/>
        <v>0</v>
      </c>
      <c r="AA741" s="88" t="e">
        <f t="shared" si="355"/>
        <v>#DIV/0!</v>
      </c>
      <c r="AB741" s="88">
        <f t="shared" si="346"/>
        <v>0</v>
      </c>
      <c r="AC741" s="88" t="e">
        <f t="shared" si="347"/>
        <v>#DIV/0!</v>
      </c>
      <c r="AD741" s="168">
        <f t="shared" si="348"/>
        <v>0</v>
      </c>
    </row>
    <row r="742" spans="1:30" ht="13.5" hidden="1" customHeight="1" outlineLevel="1">
      <c r="A742" s="76"/>
      <c r="B742" s="97" t="s">
        <v>126</v>
      </c>
      <c r="C742" s="119">
        <v>2511</v>
      </c>
      <c r="D742" s="91"/>
      <c r="E742" s="91"/>
      <c r="F742" s="91"/>
      <c r="G742" s="91"/>
      <c r="H742" s="91"/>
      <c r="I742" s="91"/>
      <c r="J742" s="92"/>
      <c r="K742" s="92"/>
      <c r="L742" s="91"/>
      <c r="M742" s="91"/>
      <c r="N742" s="92"/>
      <c r="O742" s="92"/>
      <c r="P742" s="92"/>
      <c r="Q742" s="92"/>
      <c r="R742" s="91"/>
      <c r="S742" s="91"/>
      <c r="T742" s="91"/>
      <c r="U742" s="91"/>
      <c r="V742" s="88">
        <f t="shared" si="350"/>
        <v>0</v>
      </c>
      <c r="W742" s="88" t="e">
        <f t="shared" si="351"/>
        <v>#DIV/0!</v>
      </c>
      <c r="X742" s="88">
        <f t="shared" si="352"/>
        <v>0</v>
      </c>
      <c r="Y742" s="88" t="e">
        <f t="shared" si="353"/>
        <v>#DIV/0!</v>
      </c>
      <c r="Z742" s="88">
        <f t="shared" si="354"/>
        <v>0</v>
      </c>
      <c r="AA742" s="88" t="e">
        <f t="shared" si="355"/>
        <v>#DIV/0!</v>
      </c>
      <c r="AB742" s="88">
        <f t="shared" si="346"/>
        <v>0</v>
      </c>
      <c r="AC742" s="88" t="e">
        <f t="shared" si="347"/>
        <v>#DIV/0!</v>
      </c>
      <c r="AD742" s="168">
        <f t="shared" si="348"/>
        <v>0</v>
      </c>
    </row>
    <row r="743" spans="1:30" ht="13.5" hidden="1" customHeight="1" outlineLevel="1">
      <c r="A743" s="76"/>
      <c r="B743" s="97" t="s">
        <v>127</v>
      </c>
      <c r="C743" s="119">
        <v>2512</v>
      </c>
      <c r="D743" s="91"/>
      <c r="E743" s="91"/>
      <c r="F743" s="91"/>
      <c r="G743" s="91"/>
      <c r="H743" s="91"/>
      <c r="I743" s="91"/>
      <c r="J743" s="92"/>
      <c r="K743" s="92"/>
      <c r="L743" s="91"/>
      <c r="M743" s="91"/>
      <c r="N743" s="92"/>
      <c r="O743" s="92"/>
      <c r="P743" s="92"/>
      <c r="Q743" s="92"/>
      <c r="R743" s="91"/>
      <c r="S743" s="91"/>
      <c r="T743" s="91"/>
      <c r="U743" s="91"/>
      <c r="V743" s="88">
        <f t="shared" si="350"/>
        <v>0</v>
      </c>
      <c r="W743" s="88" t="e">
        <f t="shared" si="351"/>
        <v>#DIV/0!</v>
      </c>
      <c r="X743" s="88">
        <f t="shared" si="352"/>
        <v>0</v>
      </c>
      <c r="Y743" s="88" t="e">
        <f t="shared" si="353"/>
        <v>#DIV/0!</v>
      </c>
      <c r="Z743" s="88">
        <f t="shared" si="354"/>
        <v>0</v>
      </c>
      <c r="AA743" s="88" t="e">
        <f t="shared" si="355"/>
        <v>#DIV/0!</v>
      </c>
      <c r="AB743" s="88">
        <f t="shared" si="346"/>
        <v>0</v>
      </c>
      <c r="AC743" s="88" t="e">
        <f t="shared" si="347"/>
        <v>#DIV/0!</v>
      </c>
      <c r="AD743" s="168">
        <f t="shared" si="348"/>
        <v>0</v>
      </c>
    </row>
    <row r="744" spans="1:30" ht="13.5" hidden="1" customHeight="1" outlineLevel="1">
      <c r="A744" s="76"/>
      <c r="B744" s="97" t="s">
        <v>154</v>
      </c>
      <c r="C744" s="119">
        <v>2521</v>
      </c>
      <c r="D744" s="91"/>
      <c r="E744" s="91"/>
      <c r="F744" s="91"/>
      <c r="G744" s="91"/>
      <c r="H744" s="91"/>
      <c r="I744" s="91"/>
      <c r="J744" s="92"/>
      <c r="K744" s="92"/>
      <c r="L744" s="91"/>
      <c r="M744" s="91"/>
      <c r="N744" s="92"/>
      <c r="O744" s="92"/>
      <c r="P744" s="92"/>
      <c r="Q744" s="92"/>
      <c r="R744" s="91"/>
      <c r="S744" s="91"/>
      <c r="T744" s="91"/>
      <c r="U744" s="91"/>
      <c r="V744" s="88">
        <f t="shared" si="350"/>
        <v>0</v>
      </c>
      <c r="W744" s="88" t="e">
        <f t="shared" si="351"/>
        <v>#DIV/0!</v>
      </c>
      <c r="X744" s="88">
        <f t="shared" si="352"/>
        <v>0</v>
      </c>
      <c r="Y744" s="88" t="e">
        <f t="shared" si="353"/>
        <v>#DIV/0!</v>
      </c>
      <c r="Z744" s="88">
        <f t="shared" si="354"/>
        <v>0</v>
      </c>
      <c r="AA744" s="88" t="e">
        <f t="shared" si="355"/>
        <v>#DIV/0!</v>
      </c>
      <c r="AB744" s="88">
        <f t="shared" si="346"/>
        <v>0</v>
      </c>
      <c r="AC744" s="88" t="e">
        <f t="shared" si="347"/>
        <v>#DIV/0!</v>
      </c>
      <c r="AD744" s="168">
        <f t="shared" si="348"/>
        <v>0</v>
      </c>
    </row>
    <row r="745" spans="1:30" ht="13.5" hidden="1" customHeight="1" outlineLevel="1">
      <c r="A745" s="76"/>
      <c r="B745" s="122" t="s">
        <v>129</v>
      </c>
      <c r="C745" s="96">
        <v>2721</v>
      </c>
      <c r="D745" s="91"/>
      <c r="E745" s="91"/>
      <c r="F745" s="91"/>
      <c r="G745" s="91"/>
      <c r="H745" s="91"/>
      <c r="I745" s="91"/>
      <c r="J745" s="92"/>
      <c r="K745" s="92"/>
      <c r="L745" s="91"/>
      <c r="M745" s="91"/>
      <c r="N745" s="92"/>
      <c r="O745" s="92"/>
      <c r="P745" s="92"/>
      <c r="Q745" s="92"/>
      <c r="R745" s="91"/>
      <c r="S745" s="91"/>
      <c r="T745" s="91"/>
      <c r="U745" s="91"/>
      <c r="V745" s="88">
        <f t="shared" si="350"/>
        <v>0</v>
      </c>
      <c r="W745" s="88" t="e">
        <f t="shared" si="351"/>
        <v>#DIV/0!</v>
      </c>
      <c r="X745" s="88">
        <f t="shared" si="352"/>
        <v>0</v>
      </c>
      <c r="Y745" s="88" t="e">
        <f t="shared" si="353"/>
        <v>#DIV/0!</v>
      </c>
      <c r="Z745" s="88">
        <f t="shared" si="354"/>
        <v>0</v>
      </c>
      <c r="AA745" s="88" t="e">
        <f t="shared" si="355"/>
        <v>#DIV/0!</v>
      </c>
      <c r="AB745" s="88">
        <f t="shared" si="346"/>
        <v>0</v>
      </c>
      <c r="AC745" s="88" t="e">
        <f t="shared" si="347"/>
        <v>#DIV/0!</v>
      </c>
      <c r="AD745" s="168">
        <f t="shared" si="348"/>
        <v>0</v>
      </c>
    </row>
    <row r="746" spans="1:30" hidden="1" outlineLevel="1">
      <c r="A746" s="76"/>
      <c r="B746" s="128" t="s">
        <v>134</v>
      </c>
      <c r="C746" s="119"/>
      <c r="D746" s="130">
        <f>SUM(D747:D749)</f>
        <v>6401.6</v>
      </c>
      <c r="E746" s="130">
        <f>SUM(E747:E749)</f>
        <v>50</v>
      </c>
      <c r="F746" s="130">
        <f t="shared" ref="F746:U746" si="356">SUM(F747:F749)</f>
        <v>7464.7</v>
      </c>
      <c r="G746" s="130">
        <f t="shared" si="356"/>
        <v>0</v>
      </c>
      <c r="H746" s="130">
        <f t="shared" si="356"/>
        <v>9859</v>
      </c>
      <c r="I746" s="130">
        <f t="shared" si="356"/>
        <v>50</v>
      </c>
      <c r="J746" s="129">
        <f t="shared" si="356"/>
        <v>2461.7799999999997</v>
      </c>
      <c r="K746" s="129">
        <f t="shared" si="356"/>
        <v>0</v>
      </c>
      <c r="L746" s="130">
        <f>SUM(L747:L749)</f>
        <v>9791.7999999999993</v>
      </c>
      <c r="M746" s="130">
        <f t="shared" si="356"/>
        <v>0</v>
      </c>
      <c r="N746" s="129">
        <f>SUM(N747:N749)</f>
        <v>5920</v>
      </c>
      <c r="O746" s="129">
        <f>SUM(O747:O749)</f>
        <v>65</v>
      </c>
      <c r="P746" s="129">
        <f>SUM(P747:P749)</f>
        <v>0</v>
      </c>
      <c r="Q746" s="129">
        <f>SUM(Q747:Q749)</f>
        <v>0</v>
      </c>
      <c r="R746" s="130">
        <f t="shared" si="356"/>
        <v>7734</v>
      </c>
      <c r="S746" s="130">
        <f t="shared" si="356"/>
        <v>70</v>
      </c>
      <c r="T746" s="130">
        <f>SUM(T747:T749)</f>
        <v>8064</v>
      </c>
      <c r="U746" s="130">
        <f t="shared" si="356"/>
        <v>75</v>
      </c>
      <c r="V746" s="88">
        <f t="shared" si="350"/>
        <v>2327.0999999999995</v>
      </c>
      <c r="W746" s="88">
        <f t="shared" si="351"/>
        <v>131.17472905810013</v>
      </c>
      <c r="X746" s="88">
        <f t="shared" si="352"/>
        <v>-3939</v>
      </c>
      <c r="Y746" s="88">
        <f t="shared" si="353"/>
        <v>60.046657876052336</v>
      </c>
      <c r="Z746" s="88">
        <f t="shared" si="354"/>
        <v>1814</v>
      </c>
      <c r="AA746" s="88">
        <f t="shared" si="355"/>
        <v>130.64189189189187</v>
      </c>
      <c r="AB746" s="88">
        <f t="shared" si="346"/>
        <v>330</v>
      </c>
      <c r="AC746" s="88">
        <f t="shared" si="347"/>
        <v>104.26687354538402</v>
      </c>
      <c r="AD746" s="168">
        <f t="shared" si="348"/>
        <v>-5920</v>
      </c>
    </row>
    <row r="747" spans="1:30" hidden="1" outlineLevel="1">
      <c r="A747" s="76"/>
      <c r="B747" s="89" t="s">
        <v>135</v>
      </c>
      <c r="C747" s="90">
        <v>3111</v>
      </c>
      <c r="D747" s="91">
        <v>1247.5999999999999</v>
      </c>
      <c r="E747" s="91"/>
      <c r="F747" s="157">
        <v>1710.3</v>
      </c>
      <c r="G747" s="91"/>
      <c r="H747" s="91">
        <v>5874</v>
      </c>
      <c r="I747" s="91"/>
      <c r="J747" s="92">
        <v>398</v>
      </c>
      <c r="K747" s="92"/>
      <c r="L747" s="91">
        <f>5874-3</f>
        <v>5871</v>
      </c>
      <c r="M747" s="91"/>
      <c r="N747" s="92">
        <v>5874</v>
      </c>
      <c r="O747" s="92"/>
      <c r="P747" s="92"/>
      <c r="Q747" s="92"/>
      <c r="R747" s="91">
        <v>5559</v>
      </c>
      <c r="S747" s="91"/>
      <c r="T747" s="91">
        <v>5559</v>
      </c>
      <c r="U747" s="91"/>
      <c r="V747" s="88">
        <f t="shared" si="350"/>
        <v>4160.7</v>
      </c>
      <c r="W747" s="88">
        <f t="shared" si="351"/>
        <v>343.27310998070516</v>
      </c>
      <c r="X747" s="88">
        <f t="shared" si="352"/>
        <v>0</v>
      </c>
      <c r="Y747" s="88">
        <f t="shared" si="353"/>
        <v>100</v>
      </c>
      <c r="Z747" s="88">
        <f t="shared" si="354"/>
        <v>-315</v>
      </c>
      <c r="AA747" s="88">
        <f t="shared" si="355"/>
        <v>94.637385086823286</v>
      </c>
      <c r="AB747" s="88">
        <f t="shared" si="346"/>
        <v>0</v>
      </c>
      <c r="AC747" s="88">
        <f t="shared" si="347"/>
        <v>100</v>
      </c>
      <c r="AD747" s="168">
        <f t="shared" si="348"/>
        <v>-5874</v>
      </c>
    </row>
    <row r="748" spans="1:30" hidden="1" outlineLevel="1">
      <c r="A748" s="76"/>
      <c r="B748" s="89" t="s">
        <v>136</v>
      </c>
      <c r="C748" s="90">
        <v>3112</v>
      </c>
      <c r="D748" s="146">
        <v>963</v>
      </c>
      <c r="E748" s="91">
        <v>50</v>
      </c>
      <c r="F748" s="157">
        <v>850.7</v>
      </c>
      <c r="G748" s="91"/>
      <c r="H748" s="146">
        <v>1067</v>
      </c>
      <c r="I748" s="91">
        <v>50</v>
      </c>
      <c r="J748" s="92">
        <v>15.28</v>
      </c>
      <c r="K748" s="92"/>
      <c r="L748" s="146">
        <f>1067-3.7</f>
        <v>1063.3</v>
      </c>
      <c r="M748" s="91"/>
      <c r="N748" s="92">
        <v>46</v>
      </c>
      <c r="O748" s="92">
        <v>65</v>
      </c>
      <c r="P748" s="92"/>
      <c r="Q748" s="92"/>
      <c r="R748" s="91">
        <v>1767</v>
      </c>
      <c r="S748" s="91">
        <v>70</v>
      </c>
      <c r="T748" s="91">
        <v>2097</v>
      </c>
      <c r="U748" s="91">
        <v>75</v>
      </c>
      <c r="V748" s="88">
        <f t="shared" si="350"/>
        <v>212.59999999999991</v>
      </c>
      <c r="W748" s="88">
        <f t="shared" si="351"/>
        <v>124.99118373104501</v>
      </c>
      <c r="X748" s="88">
        <f t="shared" si="352"/>
        <v>-1021</v>
      </c>
      <c r="Y748" s="88">
        <f t="shared" si="353"/>
        <v>4.3111527647610126</v>
      </c>
      <c r="Z748" s="88">
        <f t="shared" si="354"/>
        <v>1721</v>
      </c>
      <c r="AA748" s="88">
        <f t="shared" si="355"/>
        <v>3841.3043478260865</v>
      </c>
      <c r="AB748" s="88">
        <f t="shared" si="346"/>
        <v>330</v>
      </c>
      <c r="AC748" s="88">
        <f t="shared" si="347"/>
        <v>118.67572156196944</v>
      </c>
      <c r="AD748" s="168">
        <f t="shared" si="348"/>
        <v>-46</v>
      </c>
    </row>
    <row r="749" spans="1:30" hidden="1" outlineLevel="1">
      <c r="A749" s="76"/>
      <c r="B749" s="89" t="s">
        <v>137</v>
      </c>
      <c r="C749" s="90">
        <v>3113</v>
      </c>
      <c r="D749" s="91">
        <v>4191</v>
      </c>
      <c r="E749" s="91"/>
      <c r="F749" s="157">
        <v>4903.7</v>
      </c>
      <c r="G749" s="91"/>
      <c r="H749" s="91">
        <v>2918</v>
      </c>
      <c r="I749" s="91"/>
      <c r="J749" s="92">
        <v>2048.5</v>
      </c>
      <c r="K749" s="92"/>
      <c r="L749" s="91">
        <f>2918-179.5+119</f>
        <v>2857.5</v>
      </c>
      <c r="M749" s="91"/>
      <c r="N749" s="92"/>
      <c r="O749" s="92"/>
      <c r="P749" s="92"/>
      <c r="Q749" s="92"/>
      <c r="R749" s="91">
        <v>408</v>
      </c>
      <c r="S749" s="91"/>
      <c r="T749" s="91">
        <v>408</v>
      </c>
      <c r="U749" s="91"/>
      <c r="V749" s="88">
        <f t="shared" si="350"/>
        <v>-2046.1999999999998</v>
      </c>
      <c r="W749" s="88">
        <f t="shared" si="351"/>
        <v>58.272324979097419</v>
      </c>
      <c r="X749" s="88">
        <f t="shared" si="352"/>
        <v>-2918</v>
      </c>
      <c r="Y749" s="88">
        <f t="shared" si="353"/>
        <v>0</v>
      </c>
      <c r="Z749" s="88">
        <f t="shared" si="354"/>
        <v>408</v>
      </c>
      <c r="AA749" s="88" t="e">
        <f t="shared" si="355"/>
        <v>#DIV/0!</v>
      </c>
      <c r="AB749" s="88">
        <f t="shared" si="346"/>
        <v>0</v>
      </c>
      <c r="AC749" s="88">
        <f t="shared" si="347"/>
        <v>100</v>
      </c>
      <c r="AD749" s="168">
        <f t="shared" si="348"/>
        <v>0</v>
      </c>
    </row>
    <row r="750" spans="1:30" hidden="1" outlineLevel="1">
      <c r="A750" s="76"/>
      <c r="B750" s="178"/>
      <c r="C750" s="179"/>
      <c r="D750" s="91"/>
      <c r="E750" s="91"/>
      <c r="F750" s="91"/>
      <c r="G750" s="91"/>
      <c r="H750" s="91"/>
      <c r="I750" s="91"/>
      <c r="J750" s="92"/>
      <c r="K750" s="92"/>
      <c r="L750" s="91"/>
      <c r="M750" s="91"/>
      <c r="N750" s="92"/>
      <c r="O750" s="92"/>
      <c r="P750" s="92"/>
      <c r="Q750" s="92"/>
      <c r="R750" s="91"/>
      <c r="S750" s="91"/>
      <c r="T750" s="91"/>
      <c r="U750" s="91"/>
      <c r="V750" s="88">
        <f t="shared" si="350"/>
        <v>0</v>
      </c>
      <c r="W750" s="88" t="e">
        <f t="shared" si="351"/>
        <v>#DIV/0!</v>
      </c>
      <c r="X750" s="88">
        <f t="shared" si="352"/>
        <v>0</v>
      </c>
      <c r="Y750" s="88" t="e">
        <f t="shared" si="353"/>
        <v>#DIV/0!</v>
      </c>
      <c r="Z750" s="88">
        <f t="shared" si="354"/>
        <v>0</v>
      </c>
      <c r="AA750" s="88" t="e">
        <f t="shared" si="355"/>
        <v>#DIV/0!</v>
      </c>
      <c r="AB750" s="88">
        <f>T750-R750</f>
        <v>0</v>
      </c>
      <c r="AC750" s="88" t="e">
        <f>+T750/R750*100</f>
        <v>#DIV/0!</v>
      </c>
      <c r="AD750" s="168">
        <f t="shared" si="348"/>
        <v>0</v>
      </c>
    </row>
    <row r="751" spans="1:30" ht="25.5" hidden="1" outlineLevel="1">
      <c r="A751" s="76">
        <v>17</v>
      </c>
      <c r="B751" s="138" t="s">
        <v>179</v>
      </c>
      <c r="C751" s="187" t="s">
        <v>180</v>
      </c>
      <c r="D751" s="141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0"/>
      <c r="S751" s="140"/>
      <c r="T751" s="140"/>
      <c r="U751" s="140"/>
      <c r="V751" s="140"/>
      <c r="W751" s="140"/>
      <c r="X751" s="140"/>
      <c r="Y751" s="140"/>
      <c r="Z751" s="140"/>
      <c r="AA751" s="140"/>
      <c r="AB751" s="140"/>
      <c r="AC751" s="140"/>
      <c r="AD751" s="168"/>
    </row>
    <row r="752" spans="1:30" hidden="1" outlineLevel="1">
      <c r="A752" s="76"/>
      <c r="B752" s="142" t="s">
        <v>142</v>
      </c>
      <c r="C752" s="143"/>
      <c r="D752" s="85">
        <f>SUM(D753:D759,D764:D781)</f>
        <v>28872.2</v>
      </c>
      <c r="E752" s="85">
        <f>SUM(E753:E759,E764:E781)</f>
        <v>0</v>
      </c>
      <c r="F752" s="85">
        <f t="shared" ref="F752:R752" si="357">SUM(F753:F759,F764:F781)</f>
        <v>46635.51999999999</v>
      </c>
      <c r="G752" s="85">
        <f t="shared" si="357"/>
        <v>0</v>
      </c>
      <c r="H752" s="85">
        <f t="shared" si="357"/>
        <v>36112.100000000006</v>
      </c>
      <c r="I752" s="85">
        <f t="shared" si="357"/>
        <v>0</v>
      </c>
      <c r="J752" s="85">
        <f t="shared" si="357"/>
        <v>9286.9840000000004</v>
      </c>
      <c r="K752" s="85">
        <f t="shared" si="357"/>
        <v>0</v>
      </c>
      <c r="L752" s="85">
        <f t="shared" si="357"/>
        <v>60369.999999999993</v>
      </c>
      <c r="M752" s="85">
        <f t="shared" si="357"/>
        <v>0</v>
      </c>
      <c r="N752" s="85">
        <f>SUM(N753:N759,N764:N781)</f>
        <v>26992.999999999993</v>
      </c>
      <c r="O752" s="85">
        <f>SUM(O753:O759,O764:O781)</f>
        <v>0</v>
      </c>
      <c r="P752" s="85">
        <f>SUM(P753:P759,P764:P781)</f>
        <v>0</v>
      </c>
      <c r="Q752" s="85">
        <f>SUM(Q753:Q759,Q764:Q781)</f>
        <v>0</v>
      </c>
      <c r="R752" s="86">
        <f t="shared" si="357"/>
        <v>26992.999999999993</v>
      </c>
      <c r="S752" s="86">
        <f>SUM(S753:S759,S764:S781)</f>
        <v>0</v>
      </c>
      <c r="T752" s="86">
        <f>SUM(T753:T759,T764:T781)</f>
        <v>26992.999999999993</v>
      </c>
      <c r="U752" s="86">
        <f>SUM(U753:U759,U764:U781)</f>
        <v>0</v>
      </c>
      <c r="V752" s="87">
        <f t="shared" ref="V752:V767" si="358">L752-F752</f>
        <v>13734.480000000003</v>
      </c>
      <c r="W752" s="87">
        <f t="shared" ref="W752:W767" si="359">+L752/F752*100</f>
        <v>129.45068479991218</v>
      </c>
      <c r="X752" s="87">
        <f t="shared" ref="X752:X767" si="360">N752-H752</f>
        <v>-9119.1000000000131</v>
      </c>
      <c r="Y752" s="87">
        <f t="shared" ref="Y752:Y784" si="361">+N752/H752*100</f>
        <v>74.747799214113797</v>
      </c>
      <c r="Z752" s="87">
        <f t="shared" ref="Z752:Z784" si="362">R752-N752</f>
        <v>0</v>
      </c>
      <c r="AA752" s="87">
        <f t="shared" ref="AA752:AA784" si="363">+R752/N752*100</f>
        <v>100</v>
      </c>
      <c r="AB752" s="87">
        <f>T752-R752</f>
        <v>0</v>
      </c>
      <c r="AC752" s="87">
        <f>+T752/R752*100</f>
        <v>100</v>
      </c>
      <c r="AD752" s="168">
        <f>P752-N752</f>
        <v>-26992.999999999993</v>
      </c>
    </row>
    <row r="753" spans="1:30" hidden="1" outlineLevel="1">
      <c r="A753" s="76"/>
      <c r="B753" s="89" t="s">
        <v>102</v>
      </c>
      <c r="C753" s="90">
        <v>2111</v>
      </c>
      <c r="D753" s="144">
        <v>11628.6</v>
      </c>
      <c r="E753" s="92"/>
      <c r="F753" s="144">
        <v>13773</v>
      </c>
      <c r="G753" s="92"/>
      <c r="H753" s="92">
        <v>19897.400000000001</v>
      </c>
      <c r="I753" s="92"/>
      <c r="J753" s="92">
        <v>6871.6980000000003</v>
      </c>
      <c r="K753" s="92"/>
      <c r="L753" s="92">
        <f>19733-164.4</f>
        <v>19568.599999999999</v>
      </c>
      <c r="M753" s="92"/>
      <c r="N753" s="92">
        <v>19460.3</v>
      </c>
      <c r="O753" s="92"/>
      <c r="P753" s="92"/>
      <c r="Q753" s="92"/>
      <c r="R753" s="92">
        <v>19460.3</v>
      </c>
      <c r="S753" s="91"/>
      <c r="T753" s="92">
        <v>19460.3</v>
      </c>
      <c r="U753" s="91"/>
      <c r="V753" s="88">
        <f t="shared" si="358"/>
        <v>5795.5999999999985</v>
      </c>
      <c r="W753" s="88">
        <f t="shared" si="359"/>
        <v>142.07943077034776</v>
      </c>
      <c r="X753" s="88">
        <f t="shared" si="360"/>
        <v>-437.10000000000218</v>
      </c>
      <c r="Y753" s="88">
        <f t="shared" si="361"/>
        <v>97.803230572838658</v>
      </c>
      <c r="Z753" s="88">
        <f t="shared" si="362"/>
        <v>0</v>
      </c>
      <c r="AA753" s="88">
        <f t="shared" si="363"/>
        <v>100</v>
      </c>
      <c r="AB753" s="88">
        <f t="shared" ref="AB753:AB784" si="364">T753-R753</f>
        <v>0</v>
      </c>
      <c r="AC753" s="88">
        <f t="shared" ref="AC753:AC784" si="365">+T753/R753*100</f>
        <v>100</v>
      </c>
      <c r="AD753" s="168"/>
    </row>
    <row r="754" spans="1:30" hidden="1" outlineLevel="1">
      <c r="A754" s="76"/>
      <c r="B754" s="89" t="s">
        <v>143</v>
      </c>
      <c r="C754" s="90">
        <v>2121</v>
      </c>
      <c r="D754" s="144">
        <v>1736.1</v>
      </c>
      <c r="E754" s="92"/>
      <c r="F754" s="144">
        <v>1989.8</v>
      </c>
      <c r="G754" s="92"/>
      <c r="H754" s="192">
        <v>2714.4</v>
      </c>
      <c r="I754" s="92"/>
      <c r="J754" s="92">
        <v>941.9</v>
      </c>
      <c r="K754" s="92"/>
      <c r="L754" s="92">
        <f>2686-28.4</f>
        <v>2657.6</v>
      </c>
      <c r="M754" s="92"/>
      <c r="N754" s="92">
        <v>2660.6</v>
      </c>
      <c r="O754" s="92"/>
      <c r="P754" s="92"/>
      <c r="Q754" s="92"/>
      <c r="R754" s="92">
        <v>2660.6</v>
      </c>
      <c r="S754" s="91"/>
      <c r="T754" s="92">
        <v>2660.6</v>
      </c>
      <c r="U754" s="91"/>
      <c r="V754" s="88">
        <f t="shared" si="358"/>
        <v>667.8</v>
      </c>
      <c r="W754" s="88">
        <f t="shared" si="359"/>
        <v>133.56116192582169</v>
      </c>
      <c r="X754" s="88">
        <f t="shared" si="360"/>
        <v>-53.800000000000182</v>
      </c>
      <c r="Y754" s="88">
        <f t="shared" si="361"/>
        <v>98.017978190391972</v>
      </c>
      <c r="Z754" s="88">
        <f t="shared" si="362"/>
        <v>0</v>
      </c>
      <c r="AA754" s="88">
        <f t="shared" si="363"/>
        <v>100</v>
      </c>
      <c r="AB754" s="88">
        <f t="shared" si="364"/>
        <v>0</v>
      </c>
      <c r="AC754" s="88">
        <f t="shared" si="365"/>
        <v>100</v>
      </c>
      <c r="AD754" s="168"/>
    </row>
    <row r="755" spans="1:30" hidden="1" outlineLevel="1">
      <c r="A755" s="76"/>
      <c r="B755" s="147" t="s">
        <v>104</v>
      </c>
      <c r="C755" s="90">
        <v>2211</v>
      </c>
      <c r="D755" s="144">
        <v>100</v>
      </c>
      <c r="E755" s="92"/>
      <c r="F755" s="144">
        <f>40.4+19.7+15</f>
        <v>75.099999999999994</v>
      </c>
      <c r="G755" s="92"/>
      <c r="H755" s="192">
        <v>100</v>
      </c>
      <c r="I755" s="92"/>
      <c r="J755" s="92">
        <v>29.8</v>
      </c>
      <c r="K755" s="92"/>
      <c r="L755" s="92">
        <f>100-1.9</f>
        <v>98.1</v>
      </c>
      <c r="M755" s="92"/>
      <c r="N755" s="92">
        <v>100</v>
      </c>
      <c r="O755" s="92"/>
      <c r="P755" s="92"/>
      <c r="Q755" s="92"/>
      <c r="R755" s="92">
        <v>100</v>
      </c>
      <c r="S755" s="91"/>
      <c r="T755" s="92">
        <v>100</v>
      </c>
      <c r="U755" s="91"/>
      <c r="V755" s="88">
        <f t="shared" si="358"/>
        <v>23</v>
      </c>
      <c r="W755" s="88">
        <f t="shared" si="359"/>
        <v>130.62583222370174</v>
      </c>
      <c r="X755" s="88">
        <f t="shared" si="360"/>
        <v>0</v>
      </c>
      <c r="Y755" s="88">
        <f t="shared" si="361"/>
        <v>100</v>
      </c>
      <c r="Z755" s="88">
        <f t="shared" si="362"/>
        <v>0</v>
      </c>
      <c r="AA755" s="88">
        <f t="shared" si="363"/>
        <v>100</v>
      </c>
      <c r="AB755" s="88">
        <f t="shared" si="364"/>
        <v>0</v>
      </c>
      <c r="AC755" s="88">
        <f t="shared" si="365"/>
        <v>100</v>
      </c>
      <c r="AD755" s="168"/>
    </row>
    <row r="756" spans="1:30" hidden="1" outlineLevel="1">
      <c r="A756" s="76"/>
      <c r="B756" s="95" t="s">
        <v>105</v>
      </c>
      <c r="C756" s="96">
        <v>2212</v>
      </c>
      <c r="D756" s="144">
        <v>73.2</v>
      </c>
      <c r="E756" s="91"/>
      <c r="F756" s="145">
        <f>16.8+26.4+30</f>
        <v>73.2</v>
      </c>
      <c r="G756" s="91"/>
      <c r="H756" s="146">
        <v>103.8</v>
      </c>
      <c r="I756" s="91"/>
      <c r="J756" s="92">
        <v>26.75</v>
      </c>
      <c r="K756" s="92"/>
      <c r="L756" s="91">
        <v>103.8</v>
      </c>
      <c r="M756" s="91"/>
      <c r="N756" s="92">
        <v>102.1</v>
      </c>
      <c r="O756" s="92"/>
      <c r="P756" s="92"/>
      <c r="Q756" s="92"/>
      <c r="R756" s="92">
        <v>102.1</v>
      </c>
      <c r="S756" s="91"/>
      <c r="T756" s="92">
        <v>102.1</v>
      </c>
      <c r="U756" s="91"/>
      <c r="V756" s="88">
        <f t="shared" si="358"/>
        <v>30.599999999999994</v>
      </c>
      <c r="W756" s="88">
        <f t="shared" si="359"/>
        <v>141.80327868852459</v>
      </c>
      <c r="X756" s="88">
        <f t="shared" si="360"/>
        <v>-1.7000000000000028</v>
      </c>
      <c r="Y756" s="88">
        <f t="shared" si="361"/>
        <v>98.362235067437382</v>
      </c>
      <c r="Z756" s="88">
        <f t="shared" si="362"/>
        <v>0</v>
      </c>
      <c r="AA756" s="88">
        <f t="shared" si="363"/>
        <v>100</v>
      </c>
      <c r="AB756" s="88">
        <f t="shared" si="364"/>
        <v>0</v>
      </c>
      <c r="AC756" s="88">
        <f t="shared" si="365"/>
        <v>100</v>
      </c>
      <c r="AD756" s="168"/>
    </row>
    <row r="757" spans="1:30" hidden="1" outlineLevel="1">
      <c r="A757" s="76"/>
      <c r="B757" s="97" t="s">
        <v>106</v>
      </c>
      <c r="C757" s="96">
        <v>2213</v>
      </c>
      <c r="D757" s="144"/>
      <c r="E757" s="91"/>
      <c r="F757" s="145"/>
      <c r="G757" s="91"/>
      <c r="H757" s="146"/>
      <c r="I757" s="91"/>
      <c r="J757" s="92"/>
      <c r="K757" s="92"/>
      <c r="L757" s="91"/>
      <c r="M757" s="91"/>
      <c r="N757" s="92"/>
      <c r="O757" s="92"/>
      <c r="P757" s="92"/>
      <c r="Q757" s="92"/>
      <c r="R757" s="92"/>
      <c r="S757" s="91"/>
      <c r="T757" s="92"/>
      <c r="U757" s="91"/>
      <c r="V757" s="88">
        <f t="shared" si="358"/>
        <v>0</v>
      </c>
      <c r="W757" s="88" t="e">
        <f t="shared" si="359"/>
        <v>#DIV/0!</v>
      </c>
      <c r="X757" s="88">
        <f t="shared" si="360"/>
        <v>0</v>
      </c>
      <c r="Y757" s="88" t="e">
        <f t="shared" si="361"/>
        <v>#DIV/0!</v>
      </c>
      <c r="Z757" s="88">
        <f t="shared" si="362"/>
        <v>0</v>
      </c>
      <c r="AA757" s="88" t="e">
        <f t="shared" si="363"/>
        <v>#DIV/0!</v>
      </c>
      <c r="AB757" s="88">
        <f t="shared" si="364"/>
        <v>0</v>
      </c>
      <c r="AC757" s="88" t="e">
        <f t="shared" si="365"/>
        <v>#DIV/0!</v>
      </c>
      <c r="AD757" s="168"/>
    </row>
    <row r="758" spans="1:30" hidden="1" outlineLevel="1">
      <c r="A758" s="76"/>
      <c r="B758" s="97" t="s">
        <v>107</v>
      </c>
      <c r="C758" s="96">
        <v>2214</v>
      </c>
      <c r="D758" s="144">
        <v>221.6</v>
      </c>
      <c r="E758" s="91"/>
      <c r="F758" s="145">
        <v>247.55</v>
      </c>
      <c r="G758" s="91"/>
      <c r="H758" s="146">
        <v>250.1</v>
      </c>
      <c r="I758" s="91"/>
      <c r="J758" s="92">
        <v>76.316000000000003</v>
      </c>
      <c r="K758" s="92"/>
      <c r="L758" s="91">
        <v>248.2</v>
      </c>
      <c r="M758" s="91"/>
      <c r="N758" s="92">
        <v>230.8</v>
      </c>
      <c r="O758" s="92"/>
      <c r="P758" s="92"/>
      <c r="Q758" s="92"/>
      <c r="R758" s="92">
        <v>230.8</v>
      </c>
      <c r="S758" s="91"/>
      <c r="T758" s="92">
        <v>230.8</v>
      </c>
      <c r="U758" s="91"/>
      <c r="V758" s="88">
        <f t="shared" si="358"/>
        <v>0.64999999999997726</v>
      </c>
      <c r="W758" s="88">
        <f t="shared" si="359"/>
        <v>100.26257321753181</v>
      </c>
      <c r="X758" s="88">
        <f t="shared" si="360"/>
        <v>-19.299999999999983</v>
      </c>
      <c r="Y758" s="88">
        <f t="shared" si="361"/>
        <v>92.283086765293888</v>
      </c>
      <c r="Z758" s="88">
        <f t="shared" si="362"/>
        <v>0</v>
      </c>
      <c r="AA758" s="88">
        <f t="shared" si="363"/>
        <v>100</v>
      </c>
      <c r="AB758" s="88">
        <f t="shared" si="364"/>
        <v>0</v>
      </c>
      <c r="AC758" s="88">
        <f t="shared" si="365"/>
        <v>100</v>
      </c>
      <c r="AD758" s="168"/>
    </row>
    <row r="759" spans="1:30" hidden="1" outlineLevel="1">
      <c r="A759" s="76"/>
      <c r="B759" s="149" t="s">
        <v>108</v>
      </c>
      <c r="C759" s="99">
        <v>2215</v>
      </c>
      <c r="D759" s="188">
        <f>D760+D761+D762+D763</f>
        <v>9780.1</v>
      </c>
      <c r="E759" s="102">
        <f>E760+E761+E762+E763</f>
        <v>0</v>
      </c>
      <c r="F759" s="193">
        <f>F760+F761+F762+F763</f>
        <v>22056.3</v>
      </c>
      <c r="G759" s="102">
        <f t="shared" ref="G759:R759" si="366">G760+G761+G762+G763</f>
        <v>0</v>
      </c>
      <c r="H759" s="102">
        <f t="shared" si="366"/>
        <v>5551</v>
      </c>
      <c r="I759" s="102">
        <f t="shared" si="366"/>
        <v>0</v>
      </c>
      <c r="J759" s="100">
        <f t="shared" si="366"/>
        <v>1083.2909999999999</v>
      </c>
      <c r="K759" s="100">
        <f t="shared" si="366"/>
        <v>0</v>
      </c>
      <c r="L759" s="100">
        <f t="shared" si="366"/>
        <v>15845.6</v>
      </c>
      <c r="M759" s="102">
        <f t="shared" si="366"/>
        <v>0</v>
      </c>
      <c r="N759" s="100">
        <f t="shared" si="366"/>
        <v>4121.6000000000004</v>
      </c>
      <c r="O759" s="100">
        <f t="shared" si="366"/>
        <v>0</v>
      </c>
      <c r="P759" s="100">
        <f t="shared" si="366"/>
        <v>0</v>
      </c>
      <c r="Q759" s="100">
        <f t="shared" si="366"/>
        <v>0</v>
      </c>
      <c r="R759" s="102">
        <f t="shared" si="366"/>
        <v>4121.6000000000004</v>
      </c>
      <c r="S759" s="102">
        <f>S760+S761+S762+S763</f>
        <v>0</v>
      </c>
      <c r="T759" s="102">
        <f>T760+T761+T762+T763</f>
        <v>4121.6000000000004</v>
      </c>
      <c r="U759" s="102">
        <f>U760+U761+U762+U763</f>
        <v>0</v>
      </c>
      <c r="V759" s="88">
        <f t="shared" si="358"/>
        <v>-6210.6999999999989</v>
      </c>
      <c r="W759" s="88">
        <f t="shared" si="359"/>
        <v>71.841605346318289</v>
      </c>
      <c r="X759" s="88">
        <f t="shared" si="360"/>
        <v>-1429.3999999999996</v>
      </c>
      <c r="Y759" s="88">
        <f t="shared" si="361"/>
        <v>74.249684741488025</v>
      </c>
      <c r="Z759" s="88">
        <f t="shared" si="362"/>
        <v>0</v>
      </c>
      <c r="AA759" s="88">
        <f t="shared" si="363"/>
        <v>100</v>
      </c>
      <c r="AB759" s="88">
        <f t="shared" si="364"/>
        <v>0</v>
      </c>
      <c r="AC759" s="88">
        <f t="shared" si="365"/>
        <v>100</v>
      </c>
      <c r="AD759" s="168"/>
    </row>
    <row r="760" spans="1:30" hidden="1" outlineLevel="1">
      <c r="A760" s="76"/>
      <c r="B760" s="103" t="s">
        <v>144</v>
      </c>
      <c r="C760" s="96">
        <v>22151</v>
      </c>
      <c r="D760" s="145"/>
      <c r="E760" s="91"/>
      <c r="F760" s="145">
        <v>191.48</v>
      </c>
      <c r="G760" s="91"/>
      <c r="H760" s="91">
        <v>282.2</v>
      </c>
      <c r="I760" s="91"/>
      <c r="J760" s="92">
        <v>33.200000000000003</v>
      </c>
      <c r="K760" s="92"/>
      <c r="L760" s="91">
        <v>253.4</v>
      </c>
      <c r="M760" s="91"/>
      <c r="N760" s="92">
        <v>382.2</v>
      </c>
      <c r="O760" s="92"/>
      <c r="P760" s="92"/>
      <c r="Q760" s="92"/>
      <c r="R760" s="92">
        <v>382.2</v>
      </c>
      <c r="S760" s="91"/>
      <c r="T760" s="92">
        <v>382.2</v>
      </c>
      <c r="U760" s="91"/>
      <c r="V760" s="88">
        <f t="shared" si="358"/>
        <v>61.920000000000016</v>
      </c>
      <c r="W760" s="88">
        <f t="shared" si="359"/>
        <v>132.33758094840192</v>
      </c>
      <c r="X760" s="88">
        <f t="shared" si="360"/>
        <v>100</v>
      </c>
      <c r="Y760" s="88">
        <f t="shared" si="361"/>
        <v>135.43586109142453</v>
      </c>
      <c r="Z760" s="88">
        <f t="shared" si="362"/>
        <v>0</v>
      </c>
      <c r="AA760" s="88">
        <f t="shared" si="363"/>
        <v>100</v>
      </c>
      <c r="AB760" s="88">
        <f t="shared" si="364"/>
        <v>0</v>
      </c>
      <c r="AC760" s="88">
        <f t="shared" si="365"/>
        <v>100</v>
      </c>
      <c r="AD760" s="168"/>
    </row>
    <row r="761" spans="1:30" hidden="1" outlineLevel="1">
      <c r="A761" s="76"/>
      <c r="B761" s="103" t="s">
        <v>145</v>
      </c>
      <c r="C761" s="96">
        <v>22152</v>
      </c>
      <c r="D761" s="145"/>
      <c r="E761" s="91"/>
      <c r="F761" s="145">
        <v>203.3</v>
      </c>
      <c r="G761" s="91"/>
      <c r="H761" s="146">
        <v>213.5</v>
      </c>
      <c r="I761" s="91"/>
      <c r="J761" s="92">
        <v>9.5</v>
      </c>
      <c r="K761" s="92"/>
      <c r="L761" s="91">
        <v>213.5</v>
      </c>
      <c r="M761" s="91"/>
      <c r="N761" s="92">
        <v>212.6</v>
      </c>
      <c r="O761" s="92"/>
      <c r="P761" s="92"/>
      <c r="Q761" s="92"/>
      <c r="R761" s="92">
        <v>212.6</v>
      </c>
      <c r="S761" s="91"/>
      <c r="T761" s="92">
        <v>212.6</v>
      </c>
      <c r="U761" s="91"/>
      <c r="V761" s="88">
        <f t="shared" si="358"/>
        <v>10.199999999999989</v>
      </c>
      <c r="W761" s="88">
        <f t="shared" si="359"/>
        <v>105.01721593703886</v>
      </c>
      <c r="X761" s="88">
        <f t="shared" si="360"/>
        <v>-0.90000000000000568</v>
      </c>
      <c r="Y761" s="88">
        <f t="shared" si="361"/>
        <v>99.578454332552695</v>
      </c>
      <c r="Z761" s="88">
        <f t="shared" si="362"/>
        <v>0</v>
      </c>
      <c r="AA761" s="88">
        <f t="shared" si="363"/>
        <v>100</v>
      </c>
      <c r="AB761" s="88">
        <f t="shared" si="364"/>
        <v>0</v>
      </c>
      <c r="AC761" s="88">
        <f t="shared" si="365"/>
        <v>100</v>
      </c>
      <c r="AD761" s="168"/>
    </row>
    <row r="762" spans="1:30" hidden="1" outlineLevel="1">
      <c r="A762" s="76"/>
      <c r="B762" s="103" t="s">
        <v>111</v>
      </c>
      <c r="C762" s="96">
        <v>22153</v>
      </c>
      <c r="D762" s="145"/>
      <c r="E762" s="91"/>
      <c r="F762" s="145">
        <v>5.5</v>
      </c>
      <c r="G762" s="91"/>
      <c r="H762" s="146"/>
      <c r="I762" s="91"/>
      <c r="J762" s="92">
        <v>5.5</v>
      </c>
      <c r="K762" s="92"/>
      <c r="L762" s="91">
        <v>299.39999999999998</v>
      </c>
      <c r="M762" s="91"/>
      <c r="N762" s="92">
        <v>233.9</v>
      </c>
      <c r="O762" s="92"/>
      <c r="P762" s="92"/>
      <c r="Q762" s="92"/>
      <c r="R762" s="92">
        <v>233.9</v>
      </c>
      <c r="S762" s="91"/>
      <c r="T762" s="92">
        <v>233.9</v>
      </c>
      <c r="U762" s="91"/>
      <c r="V762" s="88">
        <f t="shared" si="358"/>
        <v>293.89999999999998</v>
      </c>
      <c r="W762" s="88">
        <f t="shared" si="359"/>
        <v>5443.6363636363631</v>
      </c>
      <c r="X762" s="88">
        <f t="shared" si="360"/>
        <v>233.9</v>
      </c>
      <c r="Y762" s="88" t="e">
        <f t="shared" si="361"/>
        <v>#DIV/0!</v>
      </c>
      <c r="Z762" s="88">
        <f t="shared" si="362"/>
        <v>0</v>
      </c>
      <c r="AA762" s="88">
        <f t="shared" si="363"/>
        <v>100</v>
      </c>
      <c r="AB762" s="88">
        <f t="shared" si="364"/>
        <v>0</v>
      </c>
      <c r="AC762" s="88">
        <f t="shared" si="365"/>
        <v>100</v>
      </c>
      <c r="AD762" s="168"/>
    </row>
    <row r="763" spans="1:30" hidden="1" outlineLevel="1">
      <c r="A763" s="76"/>
      <c r="B763" s="103" t="s">
        <v>146</v>
      </c>
      <c r="C763" s="96">
        <v>22154</v>
      </c>
      <c r="D763" s="145">
        <v>9780.1</v>
      </c>
      <c r="E763" s="91"/>
      <c r="F763" s="145">
        <v>21656.02</v>
      </c>
      <c r="G763" s="156"/>
      <c r="H763" s="146">
        <v>5055.3</v>
      </c>
      <c r="I763" s="91"/>
      <c r="J763" s="92">
        <v>1035.0909999999999</v>
      </c>
      <c r="K763" s="92"/>
      <c r="L763" s="91">
        <f>4743.9+40.8+10000+294.6</f>
        <v>15079.300000000001</v>
      </c>
      <c r="M763" s="91"/>
      <c r="N763" s="92">
        <v>3292.9</v>
      </c>
      <c r="O763" s="92"/>
      <c r="P763" s="92"/>
      <c r="Q763" s="92"/>
      <c r="R763" s="92">
        <v>3292.9</v>
      </c>
      <c r="S763" s="91"/>
      <c r="T763" s="92">
        <v>3292.9</v>
      </c>
      <c r="U763" s="91"/>
      <c r="V763" s="88">
        <f t="shared" si="358"/>
        <v>-6576.7199999999993</v>
      </c>
      <c r="W763" s="88">
        <f t="shared" si="359"/>
        <v>69.630984825466541</v>
      </c>
      <c r="X763" s="88">
        <f t="shared" si="360"/>
        <v>-1762.4</v>
      </c>
      <c r="Y763" s="88">
        <f t="shared" si="361"/>
        <v>65.13757838308311</v>
      </c>
      <c r="Z763" s="88">
        <f t="shared" si="362"/>
        <v>0</v>
      </c>
      <c r="AA763" s="88">
        <f t="shared" si="363"/>
        <v>100</v>
      </c>
      <c r="AB763" s="88">
        <f t="shared" si="364"/>
        <v>0</v>
      </c>
      <c r="AC763" s="88">
        <f t="shared" si="365"/>
        <v>100</v>
      </c>
      <c r="AD763" s="168"/>
    </row>
    <row r="764" spans="1:30" hidden="1" outlineLevel="1">
      <c r="A764" s="76"/>
      <c r="B764" s="105" t="s">
        <v>113</v>
      </c>
      <c r="C764" s="106">
        <v>2217</v>
      </c>
      <c r="D764" s="145"/>
      <c r="E764" s="91"/>
      <c r="F764" s="145"/>
      <c r="G764" s="91"/>
      <c r="H764" s="146"/>
      <c r="I764" s="91"/>
      <c r="J764" s="92"/>
      <c r="K764" s="92"/>
      <c r="L764" s="91"/>
      <c r="M764" s="91"/>
      <c r="N764" s="92"/>
      <c r="O764" s="92"/>
      <c r="P764" s="92"/>
      <c r="Q764" s="92"/>
      <c r="R764" s="92"/>
      <c r="S764" s="91"/>
      <c r="T764" s="92"/>
      <c r="U764" s="91"/>
      <c r="V764" s="88">
        <f t="shared" si="358"/>
        <v>0</v>
      </c>
      <c r="W764" s="88" t="e">
        <f t="shared" si="359"/>
        <v>#DIV/0!</v>
      </c>
      <c r="X764" s="88">
        <f t="shared" si="360"/>
        <v>0</v>
      </c>
      <c r="Y764" s="88" t="e">
        <f t="shared" si="361"/>
        <v>#DIV/0!</v>
      </c>
      <c r="Z764" s="88">
        <f t="shared" si="362"/>
        <v>0</v>
      </c>
      <c r="AA764" s="88" t="e">
        <f t="shared" si="363"/>
        <v>#DIV/0!</v>
      </c>
      <c r="AB764" s="88">
        <f t="shared" si="364"/>
        <v>0</v>
      </c>
      <c r="AC764" s="88" t="e">
        <f t="shared" si="365"/>
        <v>#DIV/0!</v>
      </c>
      <c r="AD764" s="168"/>
    </row>
    <row r="765" spans="1:30" hidden="1" outlineLevel="1">
      <c r="A765" s="76"/>
      <c r="B765" s="109" t="s">
        <v>114</v>
      </c>
      <c r="C765" s="106">
        <v>2218</v>
      </c>
      <c r="D765" s="145"/>
      <c r="E765" s="91"/>
      <c r="F765" s="145"/>
      <c r="G765" s="91"/>
      <c r="H765" s="146"/>
      <c r="I765" s="91"/>
      <c r="J765" s="92"/>
      <c r="K765" s="92"/>
      <c r="L765" s="91"/>
      <c r="M765" s="91"/>
      <c r="N765" s="92"/>
      <c r="O765" s="92"/>
      <c r="P765" s="92"/>
      <c r="Q765" s="92"/>
      <c r="R765" s="92"/>
      <c r="S765" s="91"/>
      <c r="T765" s="92"/>
      <c r="U765" s="91"/>
      <c r="V765" s="88">
        <f t="shared" si="358"/>
        <v>0</v>
      </c>
      <c r="W765" s="88" t="e">
        <f t="shared" si="359"/>
        <v>#DIV/0!</v>
      </c>
      <c r="X765" s="88">
        <f t="shared" si="360"/>
        <v>0</v>
      </c>
      <c r="Y765" s="88" t="e">
        <f t="shared" si="361"/>
        <v>#DIV/0!</v>
      </c>
      <c r="Z765" s="88">
        <f t="shared" si="362"/>
        <v>0</v>
      </c>
      <c r="AA765" s="88" t="e">
        <f t="shared" si="363"/>
        <v>#DIV/0!</v>
      </c>
      <c r="AB765" s="88">
        <f t="shared" si="364"/>
        <v>0</v>
      </c>
      <c r="AC765" s="88" t="e">
        <f t="shared" si="365"/>
        <v>#DIV/0!</v>
      </c>
      <c r="AD765" s="168"/>
    </row>
    <row r="766" spans="1:30" hidden="1" outlineLevel="1">
      <c r="A766" s="76"/>
      <c r="B766" s="97" t="s">
        <v>147</v>
      </c>
      <c r="C766" s="96">
        <v>2221</v>
      </c>
      <c r="D766" s="144">
        <v>40</v>
      </c>
      <c r="E766" s="91"/>
      <c r="F766" s="145">
        <v>4</v>
      </c>
      <c r="G766" s="91"/>
      <c r="H766" s="146">
        <v>50</v>
      </c>
      <c r="I766" s="91"/>
      <c r="J766" s="92"/>
      <c r="K766" s="92"/>
      <c r="L766" s="91">
        <v>50</v>
      </c>
      <c r="M766" s="91"/>
      <c r="N766" s="92">
        <v>50</v>
      </c>
      <c r="O766" s="92"/>
      <c r="P766" s="92"/>
      <c r="Q766" s="92"/>
      <c r="R766" s="92">
        <v>50</v>
      </c>
      <c r="S766" s="91"/>
      <c r="T766" s="92">
        <v>50</v>
      </c>
      <c r="U766" s="91"/>
      <c r="V766" s="88">
        <f t="shared" si="358"/>
        <v>46</v>
      </c>
      <c r="W766" s="88">
        <f t="shared" si="359"/>
        <v>1250</v>
      </c>
      <c r="X766" s="88">
        <f t="shared" si="360"/>
        <v>0</v>
      </c>
      <c r="Y766" s="88">
        <f t="shared" si="361"/>
        <v>100</v>
      </c>
      <c r="Z766" s="88">
        <f t="shared" si="362"/>
        <v>0</v>
      </c>
      <c r="AA766" s="88">
        <f t="shared" si="363"/>
        <v>100</v>
      </c>
      <c r="AB766" s="88">
        <f t="shared" si="364"/>
        <v>0</v>
      </c>
      <c r="AC766" s="88">
        <f t="shared" si="365"/>
        <v>100</v>
      </c>
      <c r="AD766" s="168"/>
    </row>
    <row r="767" spans="1:30" ht="25.5" hidden="1" outlineLevel="1">
      <c r="A767" s="76"/>
      <c r="B767" s="110" t="s">
        <v>116</v>
      </c>
      <c r="C767" s="96">
        <v>2222</v>
      </c>
      <c r="D767" s="144">
        <v>140.6</v>
      </c>
      <c r="E767" s="91"/>
      <c r="F767" s="145">
        <v>138.39500000000001</v>
      </c>
      <c r="G767" s="91"/>
      <c r="H767" s="146">
        <v>198.9</v>
      </c>
      <c r="I767" s="91"/>
      <c r="J767" s="92">
        <v>71.379000000000005</v>
      </c>
      <c r="K767" s="92"/>
      <c r="L767" s="91">
        <v>170.1</v>
      </c>
      <c r="M767" s="91"/>
      <c r="N767" s="92">
        <v>196.6</v>
      </c>
      <c r="O767" s="92"/>
      <c r="P767" s="92"/>
      <c r="Q767" s="92"/>
      <c r="R767" s="92">
        <v>196.6</v>
      </c>
      <c r="S767" s="91"/>
      <c r="T767" s="92">
        <v>196.6</v>
      </c>
      <c r="U767" s="91"/>
      <c r="V767" s="88">
        <f t="shared" si="358"/>
        <v>31.704999999999984</v>
      </c>
      <c r="W767" s="88">
        <f t="shared" si="359"/>
        <v>122.9090646338379</v>
      </c>
      <c r="X767" s="88">
        <f t="shared" si="360"/>
        <v>-2.3000000000000114</v>
      </c>
      <c r="Y767" s="88">
        <f t="shared" si="361"/>
        <v>98.843640020110598</v>
      </c>
      <c r="Z767" s="88">
        <f t="shared" si="362"/>
        <v>0</v>
      </c>
      <c r="AA767" s="88">
        <f t="shared" si="363"/>
        <v>100</v>
      </c>
      <c r="AB767" s="88">
        <f t="shared" si="364"/>
        <v>0</v>
      </c>
      <c r="AC767" s="88">
        <f t="shared" si="365"/>
        <v>100</v>
      </c>
      <c r="AD767" s="168"/>
    </row>
    <row r="768" spans="1:30" hidden="1" outlineLevel="1">
      <c r="A768" s="76"/>
      <c r="B768" s="110" t="s">
        <v>117</v>
      </c>
      <c r="C768" s="132">
        <v>2223</v>
      </c>
      <c r="D768" s="146"/>
      <c r="E768" s="91"/>
      <c r="F768" s="91"/>
      <c r="G768" s="91"/>
      <c r="H768" s="146">
        <v>42</v>
      </c>
      <c r="I768" s="91"/>
      <c r="J768" s="92"/>
      <c r="K768" s="92"/>
      <c r="L768" s="91">
        <v>42</v>
      </c>
      <c r="M768" s="91"/>
      <c r="N768" s="92"/>
      <c r="O768" s="92"/>
      <c r="P768" s="92"/>
      <c r="Q768" s="92"/>
      <c r="R768" s="92"/>
      <c r="S768" s="91"/>
      <c r="T768" s="92"/>
      <c r="U768" s="91"/>
      <c r="V768" s="88"/>
      <c r="W768" s="88"/>
      <c r="X768" s="88"/>
      <c r="Y768" s="88">
        <f t="shared" si="361"/>
        <v>0</v>
      </c>
      <c r="Z768" s="88">
        <f t="shared" si="362"/>
        <v>0</v>
      </c>
      <c r="AA768" s="88" t="e">
        <f t="shared" si="363"/>
        <v>#DIV/0!</v>
      </c>
      <c r="AB768" s="88">
        <f t="shared" si="364"/>
        <v>0</v>
      </c>
      <c r="AC768" s="88" t="e">
        <f t="shared" si="365"/>
        <v>#DIV/0!</v>
      </c>
      <c r="AD768" s="168"/>
    </row>
    <row r="769" spans="1:30" hidden="1" outlineLevel="1">
      <c r="A769" s="76"/>
      <c r="B769" s="110" t="s">
        <v>153</v>
      </c>
      <c r="C769" s="96">
        <v>2224</v>
      </c>
      <c r="D769" s="91"/>
      <c r="E769" s="91"/>
      <c r="F769" s="91"/>
      <c r="G769" s="91"/>
      <c r="H769" s="91"/>
      <c r="I769" s="91"/>
      <c r="J769" s="92"/>
      <c r="K769" s="92"/>
      <c r="L769" s="91"/>
      <c r="M769" s="91"/>
      <c r="N769" s="92"/>
      <c r="O769" s="92"/>
      <c r="P769" s="92"/>
      <c r="Q769" s="92"/>
      <c r="R769" s="92"/>
      <c r="S769" s="91"/>
      <c r="T769" s="92"/>
      <c r="U769" s="91"/>
      <c r="V769" s="88">
        <f>L769-F769</f>
        <v>0</v>
      </c>
      <c r="W769" s="88" t="e">
        <f>+L769/F769*100</f>
        <v>#DIV/0!</v>
      </c>
      <c r="X769" s="88">
        <f>N769-H769</f>
        <v>0</v>
      </c>
      <c r="Y769" s="88" t="e">
        <f t="shared" si="361"/>
        <v>#DIV/0!</v>
      </c>
      <c r="Z769" s="88">
        <f t="shared" si="362"/>
        <v>0</v>
      </c>
      <c r="AA769" s="88" t="e">
        <f t="shared" si="363"/>
        <v>#DIV/0!</v>
      </c>
      <c r="AB769" s="88">
        <f t="shared" si="364"/>
        <v>0</v>
      </c>
      <c r="AC769" s="88" t="e">
        <f t="shared" si="365"/>
        <v>#DIV/0!</v>
      </c>
      <c r="AD769" s="168"/>
    </row>
    <row r="770" spans="1:30" hidden="1" outlineLevel="1">
      <c r="A770" s="76"/>
      <c r="B770" s="110" t="s">
        <v>148</v>
      </c>
      <c r="C770" s="96">
        <v>2225</v>
      </c>
      <c r="D770" s="91"/>
      <c r="E770" s="91"/>
      <c r="F770" s="91"/>
      <c r="G770" s="91"/>
      <c r="H770" s="91"/>
      <c r="I770" s="91"/>
      <c r="J770" s="92"/>
      <c r="K770" s="92"/>
      <c r="L770" s="91"/>
      <c r="M770" s="91"/>
      <c r="N770" s="92"/>
      <c r="O770" s="92"/>
      <c r="P770" s="92"/>
      <c r="Q770" s="92"/>
      <c r="R770" s="92"/>
      <c r="S770" s="91"/>
      <c r="T770" s="92"/>
      <c r="U770" s="91"/>
      <c r="V770" s="88">
        <f>L770-F770</f>
        <v>0</v>
      </c>
      <c r="W770" s="88" t="e">
        <f>+L770/F770*100</f>
        <v>#DIV/0!</v>
      </c>
      <c r="X770" s="88">
        <f>N770-H770</f>
        <v>0</v>
      </c>
      <c r="Y770" s="88" t="e">
        <f t="shared" si="361"/>
        <v>#DIV/0!</v>
      </c>
      <c r="Z770" s="88">
        <f t="shared" si="362"/>
        <v>0</v>
      </c>
      <c r="AA770" s="88" t="e">
        <f t="shared" si="363"/>
        <v>#DIV/0!</v>
      </c>
      <c r="AB770" s="88">
        <f t="shared" si="364"/>
        <v>0</v>
      </c>
      <c r="AC770" s="88" t="e">
        <f t="shared" si="365"/>
        <v>#DIV/0!</v>
      </c>
      <c r="AD770" s="168"/>
    </row>
    <row r="771" spans="1:30" hidden="1" outlineLevel="1">
      <c r="A771" s="76"/>
      <c r="B771" s="110" t="s">
        <v>149</v>
      </c>
      <c r="C771" s="96">
        <v>2231</v>
      </c>
      <c r="D771" s="91"/>
      <c r="E771" s="91"/>
      <c r="F771" s="91"/>
      <c r="G771" s="91"/>
      <c r="H771" s="91"/>
      <c r="I771" s="91"/>
      <c r="J771" s="92"/>
      <c r="K771" s="92"/>
      <c r="L771" s="91"/>
      <c r="M771" s="91"/>
      <c r="N771" s="92"/>
      <c r="O771" s="92"/>
      <c r="P771" s="92"/>
      <c r="Q771" s="92"/>
      <c r="R771" s="92"/>
      <c r="S771" s="91"/>
      <c r="T771" s="92"/>
      <c r="U771" s="91"/>
      <c r="V771" s="88"/>
      <c r="W771" s="88"/>
      <c r="X771" s="88"/>
      <c r="Y771" s="88" t="e">
        <f t="shared" si="361"/>
        <v>#DIV/0!</v>
      </c>
      <c r="Z771" s="88">
        <f t="shared" si="362"/>
        <v>0</v>
      </c>
      <c r="AA771" s="88" t="e">
        <f t="shared" si="363"/>
        <v>#DIV/0!</v>
      </c>
      <c r="AB771" s="88">
        <f t="shared" si="364"/>
        <v>0</v>
      </c>
      <c r="AC771" s="88" t="e">
        <f t="shared" si="365"/>
        <v>#DIV/0!</v>
      </c>
      <c r="AD771" s="168"/>
    </row>
    <row r="772" spans="1:30" hidden="1" outlineLevel="1">
      <c r="A772" s="76"/>
      <c r="B772" s="110" t="s">
        <v>121</v>
      </c>
      <c r="C772" s="96">
        <v>22311100</v>
      </c>
      <c r="D772" s="91"/>
      <c r="E772" s="91"/>
      <c r="F772" s="91"/>
      <c r="G772" s="91"/>
      <c r="H772" s="91"/>
      <c r="I772" s="91"/>
      <c r="J772" s="92"/>
      <c r="K772" s="92"/>
      <c r="L772" s="91"/>
      <c r="M772" s="91"/>
      <c r="N772" s="92"/>
      <c r="O772" s="92"/>
      <c r="P772" s="92"/>
      <c r="Q772" s="92"/>
      <c r="R772" s="92"/>
      <c r="S772" s="91"/>
      <c r="T772" s="92"/>
      <c r="U772" s="91"/>
      <c r="V772" s="88">
        <f t="shared" ref="V772:V785" si="367">L772-F772</f>
        <v>0</v>
      </c>
      <c r="W772" s="88" t="e">
        <f t="shared" ref="W772:W785" si="368">+L772/F772*100</f>
        <v>#DIV/0!</v>
      </c>
      <c r="X772" s="88">
        <f t="shared" ref="X772:X785" si="369">N772-H772</f>
        <v>0</v>
      </c>
      <c r="Y772" s="88" t="e">
        <f t="shared" si="361"/>
        <v>#DIV/0!</v>
      </c>
      <c r="Z772" s="88">
        <f t="shared" si="362"/>
        <v>0</v>
      </c>
      <c r="AA772" s="88" t="e">
        <f t="shared" si="363"/>
        <v>#DIV/0!</v>
      </c>
      <c r="AB772" s="88">
        <f t="shared" si="364"/>
        <v>0</v>
      </c>
      <c r="AC772" s="88" t="e">
        <f t="shared" si="365"/>
        <v>#DIV/0!</v>
      </c>
      <c r="AD772" s="168"/>
    </row>
    <row r="773" spans="1:30" hidden="1" outlineLevel="1">
      <c r="A773" s="76"/>
      <c r="B773" s="110" t="s">
        <v>122</v>
      </c>
      <c r="C773" s="96">
        <v>22311200</v>
      </c>
      <c r="D773" s="91"/>
      <c r="E773" s="91"/>
      <c r="F773" s="91"/>
      <c r="G773" s="91"/>
      <c r="H773" s="91"/>
      <c r="I773" s="91"/>
      <c r="J773" s="92"/>
      <c r="K773" s="92"/>
      <c r="L773" s="91"/>
      <c r="M773" s="91"/>
      <c r="N773" s="92"/>
      <c r="O773" s="92"/>
      <c r="P773" s="92"/>
      <c r="Q773" s="92"/>
      <c r="R773" s="92"/>
      <c r="S773" s="91"/>
      <c r="T773" s="92"/>
      <c r="U773" s="91"/>
      <c r="V773" s="88">
        <f t="shared" si="367"/>
        <v>0</v>
      </c>
      <c r="W773" s="88" t="e">
        <f t="shared" si="368"/>
        <v>#DIV/0!</v>
      </c>
      <c r="X773" s="88">
        <f t="shared" si="369"/>
        <v>0</v>
      </c>
      <c r="Y773" s="88" t="e">
        <f t="shared" si="361"/>
        <v>#DIV/0!</v>
      </c>
      <c r="Z773" s="88">
        <f t="shared" si="362"/>
        <v>0</v>
      </c>
      <c r="AA773" s="88" t="e">
        <f t="shared" si="363"/>
        <v>#DIV/0!</v>
      </c>
      <c r="AB773" s="88">
        <f t="shared" si="364"/>
        <v>0</v>
      </c>
      <c r="AC773" s="88" t="e">
        <f t="shared" si="365"/>
        <v>#DIV/0!</v>
      </c>
      <c r="AD773" s="168"/>
    </row>
    <row r="774" spans="1:30" ht="25.5" hidden="1" outlineLevel="1">
      <c r="A774" s="76"/>
      <c r="B774" s="110" t="s">
        <v>123</v>
      </c>
      <c r="C774" s="96">
        <v>22311300</v>
      </c>
      <c r="D774" s="91"/>
      <c r="E774" s="91"/>
      <c r="F774" s="91"/>
      <c r="G774" s="91"/>
      <c r="H774" s="91"/>
      <c r="I774" s="91"/>
      <c r="J774" s="92"/>
      <c r="K774" s="92"/>
      <c r="L774" s="91"/>
      <c r="M774" s="91"/>
      <c r="N774" s="92"/>
      <c r="O774" s="92"/>
      <c r="P774" s="92"/>
      <c r="Q774" s="92"/>
      <c r="R774" s="92"/>
      <c r="S774" s="91"/>
      <c r="T774" s="92"/>
      <c r="U774" s="91"/>
      <c r="V774" s="88">
        <f t="shared" si="367"/>
        <v>0</v>
      </c>
      <c r="W774" s="88" t="e">
        <f t="shared" si="368"/>
        <v>#DIV/0!</v>
      </c>
      <c r="X774" s="88">
        <f t="shared" si="369"/>
        <v>0</v>
      </c>
      <c r="Y774" s="88" t="e">
        <f t="shared" si="361"/>
        <v>#DIV/0!</v>
      </c>
      <c r="Z774" s="88">
        <f t="shared" si="362"/>
        <v>0</v>
      </c>
      <c r="AA774" s="88" t="e">
        <f t="shared" si="363"/>
        <v>#DIV/0!</v>
      </c>
      <c r="AB774" s="88">
        <f t="shared" si="364"/>
        <v>0</v>
      </c>
      <c r="AC774" s="88" t="e">
        <f t="shared" si="365"/>
        <v>#DIV/0!</v>
      </c>
      <c r="AD774" s="168"/>
    </row>
    <row r="775" spans="1:30" ht="13.5" hidden="1" customHeight="1" outlineLevel="1">
      <c r="A775" s="76"/>
      <c r="B775" s="110" t="s">
        <v>124</v>
      </c>
      <c r="C775" s="96">
        <v>22311400</v>
      </c>
      <c r="D775" s="91"/>
      <c r="E775" s="91"/>
      <c r="F775" s="91"/>
      <c r="G775" s="91"/>
      <c r="H775" s="91"/>
      <c r="I775" s="91"/>
      <c r="J775" s="92"/>
      <c r="K775" s="92"/>
      <c r="L775" s="91"/>
      <c r="M775" s="91"/>
      <c r="N775" s="92"/>
      <c r="O775" s="92"/>
      <c r="P775" s="92"/>
      <c r="Q775" s="92"/>
      <c r="R775" s="91"/>
      <c r="S775" s="91"/>
      <c r="T775" s="91"/>
      <c r="U775" s="91"/>
      <c r="V775" s="88">
        <f t="shared" si="367"/>
        <v>0</v>
      </c>
      <c r="W775" s="88" t="e">
        <f t="shared" si="368"/>
        <v>#DIV/0!</v>
      </c>
      <c r="X775" s="88">
        <f t="shared" si="369"/>
        <v>0</v>
      </c>
      <c r="Y775" s="88" t="e">
        <f t="shared" si="361"/>
        <v>#DIV/0!</v>
      </c>
      <c r="Z775" s="88">
        <f t="shared" si="362"/>
        <v>0</v>
      </c>
      <c r="AA775" s="88" t="e">
        <f t="shared" si="363"/>
        <v>#DIV/0!</v>
      </c>
      <c r="AB775" s="88">
        <f t="shared" si="364"/>
        <v>0</v>
      </c>
      <c r="AC775" s="88" t="e">
        <f t="shared" si="365"/>
        <v>#DIV/0!</v>
      </c>
      <c r="AD775" s="168"/>
    </row>
    <row r="776" spans="1:30" ht="13.5" hidden="1" customHeight="1" outlineLevel="1">
      <c r="A776" s="76"/>
      <c r="B776" s="110" t="s">
        <v>125</v>
      </c>
      <c r="C776" s="96">
        <v>2235</v>
      </c>
      <c r="D776" s="91"/>
      <c r="E776" s="91"/>
      <c r="F776" s="91"/>
      <c r="G776" s="91"/>
      <c r="H776" s="91"/>
      <c r="I776" s="91"/>
      <c r="J776" s="92"/>
      <c r="K776" s="92"/>
      <c r="L776" s="91"/>
      <c r="M776" s="91"/>
      <c r="N776" s="92"/>
      <c r="O776" s="92"/>
      <c r="P776" s="92"/>
      <c r="Q776" s="92"/>
      <c r="R776" s="91"/>
      <c r="S776" s="91"/>
      <c r="T776" s="91"/>
      <c r="U776" s="91"/>
      <c r="V776" s="88">
        <f t="shared" si="367"/>
        <v>0</v>
      </c>
      <c r="W776" s="88" t="e">
        <f t="shared" si="368"/>
        <v>#DIV/0!</v>
      </c>
      <c r="X776" s="88">
        <f t="shared" si="369"/>
        <v>0</v>
      </c>
      <c r="Y776" s="88" t="e">
        <f t="shared" si="361"/>
        <v>#DIV/0!</v>
      </c>
      <c r="Z776" s="88">
        <f t="shared" si="362"/>
        <v>0</v>
      </c>
      <c r="AA776" s="88" t="e">
        <f t="shared" si="363"/>
        <v>#DIV/0!</v>
      </c>
      <c r="AB776" s="88">
        <f t="shared" si="364"/>
        <v>0</v>
      </c>
      <c r="AC776" s="88" t="e">
        <f t="shared" si="365"/>
        <v>#DIV/0!</v>
      </c>
      <c r="AD776" s="168"/>
    </row>
    <row r="777" spans="1:30" ht="13.5" hidden="1" customHeight="1" outlineLevel="1">
      <c r="A777" s="76"/>
      <c r="B777" s="97" t="s">
        <v>126</v>
      </c>
      <c r="C777" s="119">
        <v>2511</v>
      </c>
      <c r="D777" s="91"/>
      <c r="E777" s="91"/>
      <c r="F777" s="91"/>
      <c r="G777" s="91"/>
      <c r="H777" s="91"/>
      <c r="I777" s="91"/>
      <c r="J777" s="92"/>
      <c r="K777" s="92"/>
      <c r="L777" s="91"/>
      <c r="M777" s="91"/>
      <c r="N777" s="92"/>
      <c r="O777" s="92"/>
      <c r="P777" s="92"/>
      <c r="Q777" s="92"/>
      <c r="R777" s="91"/>
      <c r="S777" s="91"/>
      <c r="T777" s="91"/>
      <c r="U777" s="91"/>
      <c r="V777" s="88">
        <f t="shared" si="367"/>
        <v>0</v>
      </c>
      <c r="W777" s="88" t="e">
        <f t="shared" si="368"/>
        <v>#DIV/0!</v>
      </c>
      <c r="X777" s="88">
        <f t="shared" si="369"/>
        <v>0</v>
      </c>
      <c r="Y777" s="88" t="e">
        <f t="shared" si="361"/>
        <v>#DIV/0!</v>
      </c>
      <c r="Z777" s="88">
        <f t="shared" si="362"/>
        <v>0</v>
      </c>
      <c r="AA777" s="88" t="e">
        <f t="shared" si="363"/>
        <v>#DIV/0!</v>
      </c>
      <c r="AB777" s="88">
        <f t="shared" si="364"/>
        <v>0</v>
      </c>
      <c r="AC777" s="88" t="e">
        <f t="shared" si="365"/>
        <v>#DIV/0!</v>
      </c>
      <c r="AD777" s="168"/>
    </row>
    <row r="778" spans="1:30" ht="13.5" hidden="1" customHeight="1" outlineLevel="1">
      <c r="A778" s="76"/>
      <c r="B778" s="97" t="s">
        <v>127</v>
      </c>
      <c r="C778" s="119">
        <v>2512</v>
      </c>
      <c r="D778" s="91"/>
      <c r="E778" s="91"/>
      <c r="F778" s="91"/>
      <c r="G778" s="91"/>
      <c r="H778" s="91"/>
      <c r="I778" s="91"/>
      <c r="J778" s="92"/>
      <c r="K778" s="92"/>
      <c r="L778" s="91"/>
      <c r="M778" s="91"/>
      <c r="N778" s="92"/>
      <c r="O778" s="92"/>
      <c r="P778" s="92"/>
      <c r="Q778" s="92"/>
      <c r="R778" s="91"/>
      <c r="S778" s="91"/>
      <c r="T778" s="91"/>
      <c r="U778" s="91"/>
      <c r="V778" s="88">
        <f t="shared" si="367"/>
        <v>0</v>
      </c>
      <c r="W778" s="88" t="e">
        <f t="shared" si="368"/>
        <v>#DIV/0!</v>
      </c>
      <c r="X778" s="88">
        <f t="shared" si="369"/>
        <v>0</v>
      </c>
      <c r="Y778" s="88" t="e">
        <f t="shared" si="361"/>
        <v>#DIV/0!</v>
      </c>
      <c r="Z778" s="88">
        <f t="shared" si="362"/>
        <v>0</v>
      </c>
      <c r="AA778" s="88" t="e">
        <f t="shared" si="363"/>
        <v>#DIV/0!</v>
      </c>
      <c r="AB778" s="88">
        <f t="shared" si="364"/>
        <v>0</v>
      </c>
      <c r="AC778" s="88" t="e">
        <f t="shared" si="365"/>
        <v>#DIV/0!</v>
      </c>
      <c r="AD778" s="168"/>
    </row>
    <row r="779" spans="1:30" ht="13.5" hidden="1" customHeight="1" outlineLevel="1">
      <c r="A779" s="76"/>
      <c r="B779" s="97" t="s">
        <v>154</v>
      </c>
      <c r="C779" s="119">
        <v>2521</v>
      </c>
      <c r="D779" s="91"/>
      <c r="E779" s="91"/>
      <c r="F779" s="91"/>
      <c r="G779" s="91"/>
      <c r="H779" s="91"/>
      <c r="I779" s="91"/>
      <c r="J779" s="92"/>
      <c r="K779" s="92"/>
      <c r="L779" s="91"/>
      <c r="M779" s="91"/>
      <c r="N779" s="92"/>
      <c r="O779" s="92"/>
      <c r="P779" s="92"/>
      <c r="Q779" s="92"/>
      <c r="R779" s="91"/>
      <c r="S779" s="91"/>
      <c r="T779" s="91"/>
      <c r="U779" s="91"/>
      <c r="V779" s="88">
        <f t="shared" si="367"/>
        <v>0</v>
      </c>
      <c r="W779" s="88" t="e">
        <f t="shared" si="368"/>
        <v>#DIV/0!</v>
      </c>
      <c r="X779" s="88">
        <f t="shared" si="369"/>
        <v>0</v>
      </c>
      <c r="Y779" s="88" t="e">
        <f t="shared" si="361"/>
        <v>#DIV/0!</v>
      </c>
      <c r="Z779" s="88">
        <f t="shared" si="362"/>
        <v>0</v>
      </c>
      <c r="AA779" s="88" t="e">
        <f t="shared" si="363"/>
        <v>#DIV/0!</v>
      </c>
      <c r="AB779" s="88">
        <f t="shared" si="364"/>
        <v>0</v>
      </c>
      <c r="AC779" s="88" t="e">
        <f t="shared" si="365"/>
        <v>#DIV/0!</v>
      </c>
      <c r="AD779" s="168"/>
    </row>
    <row r="780" spans="1:30" hidden="1" outlineLevel="1">
      <c r="A780" s="76"/>
      <c r="B780" s="126" t="s">
        <v>132</v>
      </c>
      <c r="C780" s="111">
        <v>2823</v>
      </c>
      <c r="D780" s="91"/>
      <c r="E780" s="91"/>
      <c r="F780" s="91">
        <v>1176.5</v>
      </c>
      <c r="G780" s="91"/>
      <c r="H780" s="91"/>
      <c r="I780" s="91"/>
      <c r="J780" s="92"/>
      <c r="K780" s="92"/>
      <c r="L780" s="91"/>
      <c r="M780" s="91"/>
      <c r="N780" s="92"/>
      <c r="O780" s="92"/>
      <c r="P780" s="92"/>
      <c r="Q780" s="92"/>
      <c r="R780" s="91"/>
      <c r="S780" s="91"/>
      <c r="T780" s="91"/>
      <c r="U780" s="91"/>
      <c r="V780" s="88">
        <f t="shared" si="367"/>
        <v>-1176.5</v>
      </c>
      <c r="W780" s="88">
        <f t="shared" si="368"/>
        <v>0</v>
      </c>
      <c r="X780" s="88">
        <f t="shared" si="369"/>
        <v>0</v>
      </c>
      <c r="Y780" s="88" t="e">
        <f t="shared" si="361"/>
        <v>#DIV/0!</v>
      </c>
      <c r="Z780" s="88">
        <f t="shared" si="362"/>
        <v>0</v>
      </c>
      <c r="AA780" s="88" t="e">
        <f t="shared" si="363"/>
        <v>#DIV/0!</v>
      </c>
      <c r="AB780" s="88">
        <f t="shared" si="364"/>
        <v>0</v>
      </c>
      <c r="AC780" s="88" t="e">
        <f t="shared" si="365"/>
        <v>#DIV/0!</v>
      </c>
      <c r="AD780" s="168"/>
    </row>
    <row r="781" spans="1:30" hidden="1" outlineLevel="1">
      <c r="A781" s="76"/>
      <c r="B781" s="128" t="s">
        <v>134</v>
      </c>
      <c r="C781" s="119"/>
      <c r="D781" s="130">
        <f>SUM(D782:D784)</f>
        <v>5152</v>
      </c>
      <c r="E781" s="130">
        <f>SUM(E782:E784)</f>
        <v>0</v>
      </c>
      <c r="F781" s="130">
        <f t="shared" ref="F781:U781" si="370">SUM(F782:F784)</f>
        <v>7101.6749999999993</v>
      </c>
      <c r="G781" s="130">
        <f t="shared" si="370"/>
        <v>0</v>
      </c>
      <c r="H781" s="130">
        <f t="shared" si="370"/>
        <v>7204.5</v>
      </c>
      <c r="I781" s="130">
        <f t="shared" si="370"/>
        <v>0</v>
      </c>
      <c r="J781" s="129">
        <f t="shared" si="370"/>
        <v>185.85</v>
      </c>
      <c r="K781" s="129">
        <f t="shared" si="370"/>
        <v>0</v>
      </c>
      <c r="L781" s="130">
        <f t="shared" si="370"/>
        <v>21586</v>
      </c>
      <c r="M781" s="130">
        <f t="shared" si="370"/>
        <v>0</v>
      </c>
      <c r="N781" s="129">
        <f t="shared" si="370"/>
        <v>71</v>
      </c>
      <c r="O781" s="129">
        <f t="shared" si="370"/>
        <v>0</v>
      </c>
      <c r="P781" s="129">
        <f>SUM(P782:P784)</f>
        <v>0</v>
      </c>
      <c r="Q781" s="129">
        <f>SUM(Q782:Q784)</f>
        <v>0</v>
      </c>
      <c r="R781" s="130">
        <f t="shared" si="370"/>
        <v>71</v>
      </c>
      <c r="S781" s="130">
        <f t="shared" si="370"/>
        <v>0</v>
      </c>
      <c r="T781" s="130">
        <f>SUM(T782:T784)</f>
        <v>71</v>
      </c>
      <c r="U781" s="130">
        <f t="shared" si="370"/>
        <v>0</v>
      </c>
      <c r="V781" s="88">
        <f t="shared" si="367"/>
        <v>14484.325000000001</v>
      </c>
      <c r="W781" s="88">
        <f t="shared" si="368"/>
        <v>303.95646097575576</v>
      </c>
      <c r="X781" s="88">
        <f t="shared" si="369"/>
        <v>-7133.5</v>
      </c>
      <c r="Y781" s="88">
        <f t="shared" si="361"/>
        <v>0.98549517662572006</v>
      </c>
      <c r="Z781" s="88">
        <f t="shared" si="362"/>
        <v>0</v>
      </c>
      <c r="AA781" s="88">
        <f t="shared" si="363"/>
        <v>100</v>
      </c>
      <c r="AB781" s="88">
        <f t="shared" si="364"/>
        <v>0</v>
      </c>
      <c r="AC781" s="88">
        <f t="shared" si="365"/>
        <v>100</v>
      </c>
      <c r="AD781" s="168"/>
    </row>
    <row r="782" spans="1:30" hidden="1" outlineLevel="1">
      <c r="A782" s="76"/>
      <c r="B782" s="89" t="s">
        <v>135</v>
      </c>
      <c r="C782" s="90">
        <v>3111</v>
      </c>
      <c r="D782" s="91">
        <v>2000</v>
      </c>
      <c r="E782" s="91"/>
      <c r="F782" s="194">
        <v>2000</v>
      </c>
      <c r="G782" s="91"/>
      <c r="H782" s="91">
        <v>6163.9</v>
      </c>
      <c r="I782" s="91"/>
      <c r="J782" s="92"/>
      <c r="K782" s="92"/>
      <c r="L782" s="91">
        <v>6163.9</v>
      </c>
      <c r="M782" s="91"/>
      <c r="N782" s="92"/>
      <c r="O782" s="92"/>
      <c r="P782" s="92"/>
      <c r="Q782" s="92"/>
      <c r="R782" s="91"/>
      <c r="S782" s="91"/>
      <c r="T782" s="91"/>
      <c r="U782" s="91"/>
      <c r="V782" s="88">
        <f t="shared" si="367"/>
        <v>4163.8999999999996</v>
      </c>
      <c r="W782" s="88">
        <f t="shared" si="368"/>
        <v>308.19499999999999</v>
      </c>
      <c r="X782" s="88">
        <f t="shared" si="369"/>
        <v>-6163.9</v>
      </c>
      <c r="Y782" s="88">
        <f t="shared" si="361"/>
        <v>0</v>
      </c>
      <c r="Z782" s="88">
        <f t="shared" si="362"/>
        <v>0</v>
      </c>
      <c r="AA782" s="88" t="e">
        <f t="shared" si="363"/>
        <v>#DIV/0!</v>
      </c>
      <c r="AB782" s="88">
        <f t="shared" si="364"/>
        <v>0</v>
      </c>
      <c r="AC782" s="88" t="e">
        <f t="shared" si="365"/>
        <v>#DIV/0!</v>
      </c>
      <c r="AD782" s="168"/>
    </row>
    <row r="783" spans="1:30" hidden="1" outlineLevel="1">
      <c r="A783" s="76"/>
      <c r="B783" s="89" t="s">
        <v>136</v>
      </c>
      <c r="C783" s="90">
        <v>3112</v>
      </c>
      <c r="D783" s="91">
        <v>152</v>
      </c>
      <c r="E783" s="91"/>
      <c r="F783" s="194">
        <f>25+103+74+82.475</f>
        <v>284.47500000000002</v>
      </c>
      <c r="G783" s="91"/>
      <c r="H783" s="91">
        <v>248.3</v>
      </c>
      <c r="I783" s="91"/>
      <c r="J783" s="92">
        <v>185.85</v>
      </c>
      <c r="K783" s="92"/>
      <c r="L783" s="91">
        <f>230.9-17.2</f>
        <v>213.70000000000002</v>
      </c>
      <c r="M783" s="91"/>
      <c r="N783" s="92">
        <v>71</v>
      </c>
      <c r="O783" s="92"/>
      <c r="P783" s="92"/>
      <c r="Q783" s="92"/>
      <c r="R783" s="92">
        <v>71</v>
      </c>
      <c r="S783" s="91"/>
      <c r="T783" s="92">
        <v>71</v>
      </c>
      <c r="U783" s="91"/>
      <c r="V783" s="88">
        <f t="shared" si="367"/>
        <v>-70.775000000000006</v>
      </c>
      <c r="W783" s="88">
        <f t="shared" si="368"/>
        <v>75.120836628877754</v>
      </c>
      <c r="X783" s="88">
        <f t="shared" si="369"/>
        <v>-177.3</v>
      </c>
      <c r="Y783" s="88">
        <f t="shared" si="361"/>
        <v>28.594442207007653</v>
      </c>
      <c r="Z783" s="88">
        <f t="shared" si="362"/>
        <v>0</v>
      </c>
      <c r="AA783" s="88">
        <f t="shared" si="363"/>
        <v>100</v>
      </c>
      <c r="AB783" s="88">
        <f t="shared" si="364"/>
        <v>0</v>
      </c>
      <c r="AC783" s="88">
        <f t="shared" si="365"/>
        <v>100</v>
      </c>
      <c r="AD783" s="168"/>
    </row>
    <row r="784" spans="1:30" hidden="1" outlineLevel="1">
      <c r="A784" s="76"/>
      <c r="B784" s="89" t="s">
        <v>139</v>
      </c>
      <c r="C784" s="90">
        <v>3141</v>
      </c>
      <c r="D784" s="91">
        <v>3000</v>
      </c>
      <c r="E784" s="91"/>
      <c r="F784" s="194">
        <v>4817.2</v>
      </c>
      <c r="G784" s="91"/>
      <c r="H784" s="91">
        <v>792.3</v>
      </c>
      <c r="I784" s="91"/>
      <c r="J784" s="92"/>
      <c r="K784" s="92"/>
      <c r="L784" s="91">
        <f>792.3+14416.1</f>
        <v>15208.4</v>
      </c>
      <c r="M784" s="91"/>
      <c r="N784" s="92"/>
      <c r="O784" s="92"/>
      <c r="P784" s="92"/>
      <c r="Q784" s="92"/>
      <c r="R784" s="91"/>
      <c r="S784" s="91"/>
      <c r="T784" s="91"/>
      <c r="U784" s="91"/>
      <c r="V784" s="88">
        <f t="shared" si="367"/>
        <v>10391.200000000001</v>
      </c>
      <c r="W784" s="88">
        <f t="shared" si="368"/>
        <v>315.71037116997422</v>
      </c>
      <c r="X784" s="88">
        <f t="shared" si="369"/>
        <v>-792.3</v>
      </c>
      <c r="Y784" s="88">
        <f t="shared" si="361"/>
        <v>0</v>
      </c>
      <c r="Z784" s="88">
        <f t="shared" si="362"/>
        <v>0</v>
      </c>
      <c r="AA784" s="88" t="e">
        <f t="shared" si="363"/>
        <v>#DIV/0!</v>
      </c>
      <c r="AB784" s="88">
        <f t="shared" si="364"/>
        <v>0</v>
      </c>
      <c r="AC784" s="88" t="e">
        <f t="shared" si="365"/>
        <v>#DIV/0!</v>
      </c>
      <c r="AD784" s="168"/>
    </row>
    <row r="785" spans="1:30" hidden="1" outlineLevel="1">
      <c r="A785" s="76"/>
      <c r="B785" s="89"/>
      <c r="C785" s="90"/>
      <c r="D785" s="91"/>
      <c r="E785" s="91"/>
      <c r="F785" s="91"/>
      <c r="G785" s="91"/>
      <c r="H785" s="91"/>
      <c r="I785" s="91"/>
      <c r="J785" s="92"/>
      <c r="K785" s="92"/>
      <c r="L785" s="91"/>
      <c r="M785" s="91"/>
      <c r="N785" s="92"/>
      <c r="O785" s="92"/>
      <c r="P785" s="92"/>
      <c r="Q785" s="92"/>
      <c r="R785" s="91"/>
      <c r="S785" s="91"/>
      <c r="T785" s="91"/>
      <c r="U785" s="91"/>
      <c r="V785" s="88">
        <f t="shared" si="367"/>
        <v>0</v>
      </c>
      <c r="W785" s="88" t="e">
        <f t="shared" si="368"/>
        <v>#DIV/0!</v>
      </c>
      <c r="X785" s="88">
        <f t="shared" si="369"/>
        <v>0</v>
      </c>
      <c r="Y785" s="88"/>
      <c r="Z785" s="88"/>
      <c r="AA785" s="88"/>
      <c r="AB785" s="88"/>
      <c r="AC785" s="88"/>
      <c r="AD785" s="168"/>
    </row>
    <row r="786" spans="1:30" hidden="1" outlineLevel="1">
      <c r="A786" s="76">
        <v>18</v>
      </c>
      <c r="B786" s="138" t="s">
        <v>181</v>
      </c>
      <c r="C786" s="187" t="s">
        <v>180</v>
      </c>
      <c r="D786" s="140"/>
      <c r="E786" s="140"/>
      <c r="F786" s="140"/>
      <c r="G786" s="140"/>
      <c r="H786" s="140"/>
      <c r="I786" s="140"/>
      <c r="J786" s="141"/>
      <c r="K786" s="141"/>
      <c r="L786" s="140"/>
      <c r="M786" s="140"/>
      <c r="N786" s="141"/>
      <c r="O786" s="141"/>
      <c r="P786" s="141"/>
      <c r="Q786" s="141"/>
      <c r="R786" s="140"/>
      <c r="S786" s="140"/>
      <c r="T786" s="140"/>
      <c r="U786" s="140"/>
      <c r="V786" s="140"/>
      <c r="W786" s="140"/>
      <c r="X786" s="140"/>
      <c r="Y786" s="140"/>
      <c r="Z786" s="140"/>
      <c r="AA786" s="140"/>
      <c r="AB786" s="140"/>
      <c r="AC786" s="140"/>
      <c r="AD786" s="168"/>
    </row>
    <row r="787" spans="1:30" hidden="1" outlineLevel="1">
      <c r="A787" s="76"/>
      <c r="B787" s="142" t="s">
        <v>142</v>
      </c>
      <c r="C787" s="143"/>
      <c r="D787" s="85">
        <f>SUM(D788:D794,D799:D816)</f>
        <v>11600</v>
      </c>
      <c r="E787" s="85">
        <f>SUM(E788:E794,E799:E816)</f>
        <v>0</v>
      </c>
      <c r="F787" s="85">
        <f t="shared" ref="F787:U787" si="371">SUM(F788:F794,F799:F816)</f>
        <v>22205</v>
      </c>
      <c r="G787" s="86">
        <f t="shared" si="371"/>
        <v>0</v>
      </c>
      <c r="H787" s="86">
        <f t="shared" si="371"/>
        <v>21150</v>
      </c>
      <c r="I787" s="86">
        <f t="shared" si="371"/>
        <v>0</v>
      </c>
      <c r="J787" s="85">
        <f t="shared" si="371"/>
        <v>14300</v>
      </c>
      <c r="K787" s="85">
        <f t="shared" si="371"/>
        <v>0</v>
      </c>
      <c r="L787" s="86">
        <f t="shared" si="371"/>
        <v>0</v>
      </c>
      <c r="M787" s="86">
        <f t="shared" si="371"/>
        <v>0</v>
      </c>
      <c r="N787" s="85">
        <f t="shared" si="371"/>
        <v>0</v>
      </c>
      <c r="O787" s="85">
        <f t="shared" si="371"/>
        <v>0</v>
      </c>
      <c r="P787" s="85">
        <f>SUM(P788:P794,P799:P816)</f>
        <v>0</v>
      </c>
      <c r="Q787" s="85">
        <f>SUM(Q788:Q794,Q799:Q816)</f>
        <v>0</v>
      </c>
      <c r="R787" s="86">
        <f t="shared" si="371"/>
        <v>0</v>
      </c>
      <c r="S787" s="86">
        <f t="shared" si="371"/>
        <v>0</v>
      </c>
      <c r="T787" s="86">
        <f t="shared" si="371"/>
        <v>0</v>
      </c>
      <c r="U787" s="86">
        <f t="shared" si="371"/>
        <v>0</v>
      </c>
      <c r="V787" s="87">
        <f t="shared" ref="V787:V802" si="372">L787-F787</f>
        <v>-22205</v>
      </c>
      <c r="W787" s="87">
        <f t="shared" ref="W787:W802" si="373">+L787/F787*100</f>
        <v>0</v>
      </c>
      <c r="X787" s="87">
        <f t="shared" ref="X787:X802" si="374">N787-H787</f>
        <v>-21150</v>
      </c>
      <c r="Y787" s="87">
        <f t="shared" ref="Y787:Y802" si="375">+N787/H787*100</f>
        <v>0</v>
      </c>
      <c r="Z787" s="87">
        <f t="shared" ref="Z787:Z802" si="376">R787-N787</f>
        <v>0</v>
      </c>
      <c r="AA787" s="87" t="e">
        <f t="shared" ref="AA787:AA802" si="377">+R787/N787*100</f>
        <v>#DIV/0!</v>
      </c>
      <c r="AB787" s="87">
        <f>T787-R787</f>
        <v>0</v>
      </c>
      <c r="AC787" s="87" t="e">
        <f>+T787/R787*100</f>
        <v>#DIV/0!</v>
      </c>
      <c r="AD787" s="168"/>
    </row>
    <row r="788" spans="1:30" ht="12.75" hidden="1" customHeight="1" outlineLevel="1">
      <c r="A788" s="76"/>
      <c r="B788" s="89" t="s">
        <v>102</v>
      </c>
      <c r="C788" s="90">
        <v>2111</v>
      </c>
      <c r="D788" s="92"/>
      <c r="E788" s="92"/>
      <c r="F788" s="92"/>
      <c r="G788" s="91"/>
      <c r="H788" s="91"/>
      <c r="I788" s="91"/>
      <c r="J788" s="92"/>
      <c r="K788" s="92"/>
      <c r="L788" s="91"/>
      <c r="M788" s="91"/>
      <c r="N788" s="92"/>
      <c r="O788" s="92"/>
      <c r="P788" s="92"/>
      <c r="Q788" s="92"/>
      <c r="R788" s="91"/>
      <c r="S788" s="91"/>
      <c r="T788" s="91"/>
      <c r="U788" s="91"/>
      <c r="V788" s="88">
        <f t="shared" si="372"/>
        <v>0</v>
      </c>
      <c r="W788" s="88" t="e">
        <f t="shared" si="373"/>
        <v>#DIV/0!</v>
      </c>
      <c r="X788" s="88">
        <f t="shared" si="374"/>
        <v>0</v>
      </c>
      <c r="Y788" s="88" t="e">
        <f t="shared" si="375"/>
        <v>#DIV/0!</v>
      </c>
      <c r="Z788" s="88">
        <f t="shared" si="376"/>
        <v>0</v>
      </c>
      <c r="AA788" s="88" t="e">
        <f t="shared" si="377"/>
        <v>#DIV/0!</v>
      </c>
      <c r="AB788" s="88">
        <f t="shared" ref="AB788:AB802" si="378">T788-R788</f>
        <v>0</v>
      </c>
      <c r="AC788" s="88" t="e">
        <f t="shared" ref="AC788:AC802" si="379">+T788/R788*100</f>
        <v>#DIV/0!</v>
      </c>
      <c r="AD788" s="168"/>
    </row>
    <row r="789" spans="1:30" ht="12.75" hidden="1" customHeight="1" outlineLevel="1">
      <c r="A789" s="76"/>
      <c r="B789" s="89" t="s">
        <v>143</v>
      </c>
      <c r="C789" s="90">
        <v>2121</v>
      </c>
      <c r="D789" s="92"/>
      <c r="E789" s="92"/>
      <c r="F789" s="92"/>
      <c r="G789" s="91"/>
      <c r="H789" s="91"/>
      <c r="I789" s="91"/>
      <c r="J789" s="92"/>
      <c r="K789" s="92"/>
      <c r="L789" s="91"/>
      <c r="M789" s="91"/>
      <c r="N789" s="92"/>
      <c r="O789" s="92"/>
      <c r="P789" s="92"/>
      <c r="Q789" s="92"/>
      <c r="R789" s="91"/>
      <c r="S789" s="91"/>
      <c r="T789" s="91"/>
      <c r="U789" s="91"/>
      <c r="V789" s="88">
        <f t="shared" si="372"/>
        <v>0</v>
      </c>
      <c r="W789" s="88" t="e">
        <f t="shared" si="373"/>
        <v>#DIV/0!</v>
      </c>
      <c r="X789" s="88">
        <f t="shared" si="374"/>
        <v>0</v>
      </c>
      <c r="Y789" s="88" t="e">
        <f t="shared" si="375"/>
        <v>#DIV/0!</v>
      </c>
      <c r="Z789" s="88">
        <f t="shared" si="376"/>
        <v>0</v>
      </c>
      <c r="AA789" s="88" t="e">
        <f t="shared" si="377"/>
        <v>#DIV/0!</v>
      </c>
      <c r="AB789" s="88">
        <f t="shared" si="378"/>
        <v>0</v>
      </c>
      <c r="AC789" s="88" t="e">
        <f t="shared" si="379"/>
        <v>#DIV/0!</v>
      </c>
      <c r="AD789" s="168"/>
    </row>
    <row r="790" spans="1:30" ht="12.75" hidden="1" customHeight="1" outlineLevel="1">
      <c r="A790" s="76"/>
      <c r="B790" s="147" t="s">
        <v>104</v>
      </c>
      <c r="C790" s="90">
        <v>2211</v>
      </c>
      <c r="D790" s="91"/>
      <c r="E790" s="91"/>
      <c r="F790" s="91"/>
      <c r="G790" s="91"/>
      <c r="H790" s="91"/>
      <c r="I790" s="91"/>
      <c r="J790" s="92"/>
      <c r="K790" s="92"/>
      <c r="L790" s="91"/>
      <c r="M790" s="91"/>
      <c r="N790" s="92"/>
      <c r="O790" s="92"/>
      <c r="P790" s="92"/>
      <c r="Q790" s="92"/>
      <c r="R790" s="91"/>
      <c r="S790" s="91"/>
      <c r="T790" s="91"/>
      <c r="U790" s="91"/>
      <c r="V790" s="88">
        <f t="shared" si="372"/>
        <v>0</v>
      </c>
      <c r="W790" s="88" t="e">
        <f t="shared" si="373"/>
        <v>#DIV/0!</v>
      </c>
      <c r="X790" s="88">
        <f t="shared" si="374"/>
        <v>0</v>
      </c>
      <c r="Y790" s="88" t="e">
        <f t="shared" si="375"/>
        <v>#DIV/0!</v>
      </c>
      <c r="Z790" s="88">
        <f t="shared" si="376"/>
        <v>0</v>
      </c>
      <c r="AA790" s="88" t="e">
        <f t="shared" si="377"/>
        <v>#DIV/0!</v>
      </c>
      <c r="AB790" s="88">
        <f t="shared" si="378"/>
        <v>0</v>
      </c>
      <c r="AC790" s="88" t="e">
        <f t="shared" si="379"/>
        <v>#DIV/0!</v>
      </c>
      <c r="AD790" s="168"/>
    </row>
    <row r="791" spans="1:30" ht="13.5" hidden="1" customHeight="1" outlineLevel="1">
      <c r="A791" s="76"/>
      <c r="B791" s="95" t="s">
        <v>105</v>
      </c>
      <c r="C791" s="96">
        <v>2212</v>
      </c>
      <c r="D791" s="91"/>
      <c r="E791" s="91"/>
      <c r="F791" s="91"/>
      <c r="G791" s="91"/>
      <c r="H791" s="91"/>
      <c r="I791" s="91"/>
      <c r="J791" s="92"/>
      <c r="K791" s="92"/>
      <c r="L791" s="91"/>
      <c r="M791" s="91"/>
      <c r="N791" s="92"/>
      <c r="O791" s="92"/>
      <c r="P791" s="92"/>
      <c r="Q791" s="92"/>
      <c r="R791" s="91"/>
      <c r="S791" s="91"/>
      <c r="T791" s="91"/>
      <c r="U791" s="91"/>
      <c r="V791" s="88">
        <f t="shared" si="372"/>
        <v>0</v>
      </c>
      <c r="W791" s="88" t="e">
        <f t="shared" si="373"/>
        <v>#DIV/0!</v>
      </c>
      <c r="X791" s="88">
        <f t="shared" si="374"/>
        <v>0</v>
      </c>
      <c r="Y791" s="88" t="e">
        <f t="shared" si="375"/>
        <v>#DIV/0!</v>
      </c>
      <c r="Z791" s="88">
        <f t="shared" si="376"/>
        <v>0</v>
      </c>
      <c r="AA791" s="88" t="e">
        <f t="shared" si="377"/>
        <v>#DIV/0!</v>
      </c>
      <c r="AB791" s="88">
        <f t="shared" si="378"/>
        <v>0</v>
      </c>
      <c r="AC791" s="88" t="e">
        <f t="shared" si="379"/>
        <v>#DIV/0!</v>
      </c>
      <c r="AD791" s="168"/>
    </row>
    <row r="792" spans="1:30" ht="13.5" hidden="1" customHeight="1" outlineLevel="1">
      <c r="A792" s="76"/>
      <c r="B792" s="97" t="s">
        <v>106</v>
      </c>
      <c r="C792" s="96">
        <v>2213</v>
      </c>
      <c r="D792" s="91"/>
      <c r="E792" s="91"/>
      <c r="F792" s="91"/>
      <c r="G792" s="91"/>
      <c r="H792" s="91"/>
      <c r="I792" s="91"/>
      <c r="J792" s="92"/>
      <c r="K792" s="92"/>
      <c r="L792" s="91"/>
      <c r="M792" s="91"/>
      <c r="N792" s="92"/>
      <c r="O792" s="92"/>
      <c r="P792" s="92"/>
      <c r="Q792" s="92"/>
      <c r="R792" s="91"/>
      <c r="S792" s="91"/>
      <c r="T792" s="91"/>
      <c r="U792" s="91"/>
      <c r="V792" s="88">
        <f t="shared" si="372"/>
        <v>0</v>
      </c>
      <c r="W792" s="88" t="e">
        <f t="shared" si="373"/>
        <v>#DIV/0!</v>
      </c>
      <c r="X792" s="88">
        <f t="shared" si="374"/>
        <v>0</v>
      </c>
      <c r="Y792" s="88" t="e">
        <f t="shared" si="375"/>
        <v>#DIV/0!</v>
      </c>
      <c r="Z792" s="88">
        <f t="shared" si="376"/>
        <v>0</v>
      </c>
      <c r="AA792" s="88" t="e">
        <f t="shared" si="377"/>
        <v>#DIV/0!</v>
      </c>
      <c r="AB792" s="88">
        <f t="shared" si="378"/>
        <v>0</v>
      </c>
      <c r="AC792" s="88" t="e">
        <f t="shared" si="379"/>
        <v>#DIV/0!</v>
      </c>
      <c r="AD792" s="168"/>
    </row>
    <row r="793" spans="1:30" ht="13.5" hidden="1" customHeight="1" outlineLevel="1">
      <c r="A793" s="76"/>
      <c r="B793" s="97" t="s">
        <v>107</v>
      </c>
      <c r="C793" s="96">
        <v>2214</v>
      </c>
      <c r="D793" s="91"/>
      <c r="E793" s="91"/>
      <c r="F793" s="91"/>
      <c r="G793" s="91"/>
      <c r="H793" s="91"/>
      <c r="I793" s="91"/>
      <c r="J793" s="92"/>
      <c r="K793" s="92"/>
      <c r="L793" s="91"/>
      <c r="M793" s="91"/>
      <c r="N793" s="92"/>
      <c r="O793" s="92"/>
      <c r="P793" s="92"/>
      <c r="Q793" s="92"/>
      <c r="R793" s="91"/>
      <c r="S793" s="91"/>
      <c r="T793" s="91"/>
      <c r="U793" s="91"/>
      <c r="V793" s="88">
        <f t="shared" si="372"/>
        <v>0</v>
      </c>
      <c r="W793" s="88" t="e">
        <f t="shared" si="373"/>
        <v>#DIV/0!</v>
      </c>
      <c r="X793" s="88">
        <f t="shared" si="374"/>
        <v>0</v>
      </c>
      <c r="Y793" s="88" t="e">
        <f t="shared" si="375"/>
        <v>#DIV/0!</v>
      </c>
      <c r="Z793" s="88">
        <f t="shared" si="376"/>
        <v>0</v>
      </c>
      <c r="AA793" s="88" t="e">
        <f t="shared" si="377"/>
        <v>#DIV/0!</v>
      </c>
      <c r="AB793" s="88">
        <f t="shared" si="378"/>
        <v>0</v>
      </c>
      <c r="AC793" s="88" t="e">
        <f t="shared" si="379"/>
        <v>#DIV/0!</v>
      </c>
      <c r="AD793" s="168"/>
    </row>
    <row r="794" spans="1:30" ht="13.5" hidden="1" customHeight="1" outlineLevel="1">
      <c r="A794" s="76"/>
      <c r="B794" s="149" t="s">
        <v>108</v>
      </c>
      <c r="C794" s="99">
        <v>2215</v>
      </c>
      <c r="D794" s="102">
        <f>D795+D796+D797+D798</f>
        <v>0</v>
      </c>
      <c r="E794" s="102">
        <f>E795+E796+E797+E798</f>
        <v>0</v>
      </c>
      <c r="F794" s="102">
        <f t="shared" ref="F794:U794" si="380">F795+F796+F797+F798</f>
        <v>0</v>
      </c>
      <c r="G794" s="102">
        <f t="shared" si="380"/>
        <v>0</v>
      </c>
      <c r="H794" s="102">
        <f t="shared" si="380"/>
        <v>0</v>
      </c>
      <c r="I794" s="102">
        <f t="shared" si="380"/>
        <v>0</v>
      </c>
      <c r="J794" s="100">
        <f t="shared" si="380"/>
        <v>0</v>
      </c>
      <c r="K794" s="100">
        <f t="shared" si="380"/>
        <v>0</v>
      </c>
      <c r="L794" s="102">
        <f t="shared" si="380"/>
        <v>0</v>
      </c>
      <c r="M794" s="102">
        <f t="shared" si="380"/>
        <v>0</v>
      </c>
      <c r="N794" s="100">
        <f t="shared" si="380"/>
        <v>0</v>
      </c>
      <c r="O794" s="100">
        <f t="shared" si="380"/>
        <v>0</v>
      </c>
      <c r="P794" s="100">
        <f>P795+P796+P797+P798</f>
        <v>0</v>
      </c>
      <c r="Q794" s="100">
        <f>Q795+Q796+Q797+Q798</f>
        <v>0</v>
      </c>
      <c r="R794" s="102">
        <f t="shared" si="380"/>
        <v>0</v>
      </c>
      <c r="S794" s="102">
        <f t="shared" si="380"/>
        <v>0</v>
      </c>
      <c r="T794" s="102">
        <f t="shared" si="380"/>
        <v>0</v>
      </c>
      <c r="U794" s="102">
        <f t="shared" si="380"/>
        <v>0</v>
      </c>
      <c r="V794" s="88">
        <f t="shared" si="372"/>
        <v>0</v>
      </c>
      <c r="W794" s="88" t="e">
        <f t="shared" si="373"/>
        <v>#DIV/0!</v>
      </c>
      <c r="X794" s="88">
        <f t="shared" si="374"/>
        <v>0</v>
      </c>
      <c r="Y794" s="88" t="e">
        <f t="shared" si="375"/>
        <v>#DIV/0!</v>
      </c>
      <c r="Z794" s="88">
        <f t="shared" si="376"/>
        <v>0</v>
      </c>
      <c r="AA794" s="88" t="e">
        <f t="shared" si="377"/>
        <v>#DIV/0!</v>
      </c>
      <c r="AB794" s="88">
        <f t="shared" si="378"/>
        <v>0</v>
      </c>
      <c r="AC794" s="88" t="e">
        <f t="shared" si="379"/>
        <v>#DIV/0!</v>
      </c>
      <c r="AD794" s="168"/>
    </row>
    <row r="795" spans="1:30" ht="13.5" hidden="1" customHeight="1" outlineLevel="1">
      <c r="A795" s="76"/>
      <c r="B795" s="103" t="s">
        <v>144</v>
      </c>
      <c r="C795" s="96">
        <v>22151</v>
      </c>
      <c r="D795" s="91"/>
      <c r="E795" s="91"/>
      <c r="F795" s="91"/>
      <c r="G795" s="91"/>
      <c r="H795" s="91"/>
      <c r="I795" s="91"/>
      <c r="J795" s="92"/>
      <c r="K795" s="92"/>
      <c r="L795" s="91"/>
      <c r="M795" s="91"/>
      <c r="N795" s="92"/>
      <c r="O795" s="92"/>
      <c r="P795" s="92"/>
      <c r="Q795" s="92"/>
      <c r="R795" s="91"/>
      <c r="S795" s="91"/>
      <c r="T795" s="91"/>
      <c r="U795" s="91"/>
      <c r="V795" s="88">
        <f t="shared" si="372"/>
        <v>0</v>
      </c>
      <c r="W795" s="88" t="e">
        <f t="shared" si="373"/>
        <v>#DIV/0!</v>
      </c>
      <c r="X795" s="88">
        <f t="shared" si="374"/>
        <v>0</v>
      </c>
      <c r="Y795" s="88" t="e">
        <f t="shared" si="375"/>
        <v>#DIV/0!</v>
      </c>
      <c r="Z795" s="88">
        <f t="shared" si="376"/>
        <v>0</v>
      </c>
      <c r="AA795" s="88" t="e">
        <f t="shared" si="377"/>
        <v>#DIV/0!</v>
      </c>
      <c r="AB795" s="88">
        <f t="shared" si="378"/>
        <v>0</v>
      </c>
      <c r="AC795" s="88" t="e">
        <f t="shared" si="379"/>
        <v>#DIV/0!</v>
      </c>
      <c r="AD795" s="168"/>
    </row>
    <row r="796" spans="1:30" ht="13.5" hidden="1" customHeight="1" outlineLevel="1">
      <c r="A796" s="76"/>
      <c r="B796" s="103" t="s">
        <v>145</v>
      </c>
      <c r="C796" s="96">
        <v>22152</v>
      </c>
      <c r="D796" s="91"/>
      <c r="E796" s="91"/>
      <c r="F796" s="91"/>
      <c r="G796" s="91"/>
      <c r="H796" s="91"/>
      <c r="I796" s="91"/>
      <c r="J796" s="92"/>
      <c r="K796" s="92"/>
      <c r="L796" s="91"/>
      <c r="M796" s="91"/>
      <c r="N796" s="92"/>
      <c r="O796" s="92"/>
      <c r="P796" s="92"/>
      <c r="Q796" s="92"/>
      <c r="R796" s="91"/>
      <c r="S796" s="91"/>
      <c r="T796" s="91"/>
      <c r="U796" s="91"/>
      <c r="V796" s="88">
        <f t="shared" si="372"/>
        <v>0</v>
      </c>
      <c r="W796" s="88" t="e">
        <f t="shared" si="373"/>
        <v>#DIV/0!</v>
      </c>
      <c r="X796" s="88">
        <f t="shared" si="374"/>
        <v>0</v>
      </c>
      <c r="Y796" s="88" t="e">
        <f t="shared" si="375"/>
        <v>#DIV/0!</v>
      </c>
      <c r="Z796" s="88">
        <f t="shared" si="376"/>
        <v>0</v>
      </c>
      <c r="AA796" s="88" t="e">
        <f t="shared" si="377"/>
        <v>#DIV/0!</v>
      </c>
      <c r="AB796" s="88">
        <f t="shared" si="378"/>
        <v>0</v>
      </c>
      <c r="AC796" s="88" t="e">
        <f t="shared" si="379"/>
        <v>#DIV/0!</v>
      </c>
      <c r="AD796" s="168"/>
    </row>
    <row r="797" spans="1:30" ht="13.5" hidden="1" customHeight="1" outlineLevel="1">
      <c r="A797" s="76"/>
      <c r="B797" s="103" t="s">
        <v>111</v>
      </c>
      <c r="C797" s="96">
        <v>22153</v>
      </c>
      <c r="D797" s="91"/>
      <c r="E797" s="91"/>
      <c r="F797" s="91"/>
      <c r="G797" s="91"/>
      <c r="H797" s="91"/>
      <c r="I797" s="91"/>
      <c r="J797" s="92"/>
      <c r="K797" s="92"/>
      <c r="L797" s="91"/>
      <c r="M797" s="91"/>
      <c r="N797" s="92"/>
      <c r="O797" s="92"/>
      <c r="P797" s="92"/>
      <c r="Q797" s="92"/>
      <c r="R797" s="91"/>
      <c r="S797" s="91"/>
      <c r="T797" s="91"/>
      <c r="U797" s="91"/>
      <c r="V797" s="88">
        <f t="shared" si="372"/>
        <v>0</v>
      </c>
      <c r="W797" s="88" t="e">
        <f t="shared" si="373"/>
        <v>#DIV/0!</v>
      </c>
      <c r="X797" s="88">
        <f t="shared" si="374"/>
        <v>0</v>
      </c>
      <c r="Y797" s="88" t="e">
        <f t="shared" si="375"/>
        <v>#DIV/0!</v>
      </c>
      <c r="Z797" s="88">
        <f t="shared" si="376"/>
        <v>0</v>
      </c>
      <c r="AA797" s="88" t="e">
        <f t="shared" si="377"/>
        <v>#DIV/0!</v>
      </c>
      <c r="AB797" s="88">
        <f t="shared" si="378"/>
        <v>0</v>
      </c>
      <c r="AC797" s="88" t="e">
        <f t="shared" si="379"/>
        <v>#DIV/0!</v>
      </c>
      <c r="AD797" s="168"/>
    </row>
    <row r="798" spans="1:30" ht="13.5" hidden="1" customHeight="1" outlineLevel="1">
      <c r="A798" s="76"/>
      <c r="B798" s="103" t="s">
        <v>146</v>
      </c>
      <c r="C798" s="96">
        <v>22154</v>
      </c>
      <c r="D798" s="91"/>
      <c r="E798" s="91"/>
      <c r="F798" s="91"/>
      <c r="G798" s="91"/>
      <c r="H798" s="91"/>
      <c r="I798" s="91"/>
      <c r="J798" s="92"/>
      <c r="K798" s="92"/>
      <c r="L798" s="91"/>
      <c r="M798" s="91"/>
      <c r="N798" s="92"/>
      <c r="O798" s="92"/>
      <c r="P798" s="92"/>
      <c r="Q798" s="92"/>
      <c r="R798" s="91"/>
      <c r="S798" s="91"/>
      <c r="T798" s="91"/>
      <c r="U798" s="91"/>
      <c r="V798" s="88">
        <f t="shared" si="372"/>
        <v>0</v>
      </c>
      <c r="W798" s="88" t="e">
        <f t="shared" si="373"/>
        <v>#DIV/0!</v>
      </c>
      <c r="X798" s="88">
        <f t="shared" si="374"/>
        <v>0</v>
      </c>
      <c r="Y798" s="88" t="e">
        <f t="shared" si="375"/>
        <v>#DIV/0!</v>
      </c>
      <c r="Z798" s="88">
        <f t="shared" si="376"/>
        <v>0</v>
      </c>
      <c r="AA798" s="88" t="e">
        <f t="shared" si="377"/>
        <v>#DIV/0!</v>
      </c>
      <c r="AB798" s="88">
        <f t="shared" si="378"/>
        <v>0</v>
      </c>
      <c r="AC798" s="88" t="e">
        <f t="shared" si="379"/>
        <v>#DIV/0!</v>
      </c>
      <c r="AD798" s="168"/>
    </row>
    <row r="799" spans="1:30" ht="13.5" hidden="1" customHeight="1" outlineLevel="1">
      <c r="A799" s="76"/>
      <c r="B799" s="105" t="s">
        <v>113</v>
      </c>
      <c r="C799" s="106">
        <v>2217</v>
      </c>
      <c r="D799" s="91"/>
      <c r="E799" s="91"/>
      <c r="F799" s="91"/>
      <c r="G799" s="91"/>
      <c r="H799" s="91"/>
      <c r="I799" s="91"/>
      <c r="J799" s="92"/>
      <c r="K799" s="92"/>
      <c r="L799" s="91"/>
      <c r="M799" s="91"/>
      <c r="N799" s="92"/>
      <c r="O799" s="92"/>
      <c r="P799" s="92"/>
      <c r="Q799" s="92"/>
      <c r="R799" s="91"/>
      <c r="S799" s="91"/>
      <c r="T799" s="91"/>
      <c r="U799" s="91"/>
      <c r="V799" s="88">
        <f t="shared" si="372"/>
        <v>0</v>
      </c>
      <c r="W799" s="88" t="e">
        <f t="shared" si="373"/>
        <v>#DIV/0!</v>
      </c>
      <c r="X799" s="88">
        <f t="shared" si="374"/>
        <v>0</v>
      </c>
      <c r="Y799" s="88" t="e">
        <f t="shared" si="375"/>
        <v>#DIV/0!</v>
      </c>
      <c r="Z799" s="88">
        <f t="shared" si="376"/>
        <v>0</v>
      </c>
      <c r="AA799" s="88" t="e">
        <f t="shared" si="377"/>
        <v>#DIV/0!</v>
      </c>
      <c r="AB799" s="88">
        <f t="shared" si="378"/>
        <v>0</v>
      </c>
      <c r="AC799" s="88" t="e">
        <f t="shared" si="379"/>
        <v>#DIV/0!</v>
      </c>
      <c r="AD799" s="168"/>
    </row>
    <row r="800" spans="1:30" ht="13.5" hidden="1" customHeight="1" outlineLevel="1">
      <c r="A800" s="76"/>
      <c r="B800" s="109" t="s">
        <v>114</v>
      </c>
      <c r="C800" s="106">
        <v>2218</v>
      </c>
      <c r="D800" s="91"/>
      <c r="E800" s="91"/>
      <c r="F800" s="91"/>
      <c r="G800" s="91"/>
      <c r="H800" s="91"/>
      <c r="I800" s="91"/>
      <c r="J800" s="92"/>
      <c r="K800" s="92"/>
      <c r="L800" s="91"/>
      <c r="M800" s="91"/>
      <c r="N800" s="92"/>
      <c r="O800" s="92"/>
      <c r="P800" s="92"/>
      <c r="Q800" s="92"/>
      <c r="R800" s="91"/>
      <c r="S800" s="91"/>
      <c r="T800" s="91"/>
      <c r="U800" s="91"/>
      <c r="V800" s="88">
        <f t="shared" si="372"/>
        <v>0</v>
      </c>
      <c r="W800" s="88" t="e">
        <f t="shared" si="373"/>
        <v>#DIV/0!</v>
      </c>
      <c r="X800" s="88">
        <f t="shared" si="374"/>
        <v>0</v>
      </c>
      <c r="Y800" s="88" t="e">
        <f t="shared" si="375"/>
        <v>#DIV/0!</v>
      </c>
      <c r="Z800" s="88">
        <f t="shared" si="376"/>
        <v>0</v>
      </c>
      <c r="AA800" s="88" t="e">
        <f t="shared" si="377"/>
        <v>#DIV/0!</v>
      </c>
      <c r="AB800" s="88">
        <f t="shared" si="378"/>
        <v>0</v>
      </c>
      <c r="AC800" s="88" t="e">
        <f t="shared" si="379"/>
        <v>#DIV/0!</v>
      </c>
      <c r="AD800" s="168"/>
    </row>
    <row r="801" spans="1:30" ht="13.5" hidden="1" customHeight="1" outlineLevel="1">
      <c r="A801" s="76"/>
      <c r="B801" s="97" t="s">
        <v>147</v>
      </c>
      <c r="C801" s="96">
        <v>2221</v>
      </c>
      <c r="D801" s="91"/>
      <c r="E801" s="91"/>
      <c r="F801" s="91"/>
      <c r="G801" s="91"/>
      <c r="H801" s="91"/>
      <c r="I801" s="91"/>
      <c r="J801" s="92"/>
      <c r="K801" s="92"/>
      <c r="L801" s="91"/>
      <c r="M801" s="91"/>
      <c r="N801" s="92"/>
      <c r="O801" s="92"/>
      <c r="P801" s="92"/>
      <c r="Q801" s="92"/>
      <c r="R801" s="91"/>
      <c r="S801" s="91"/>
      <c r="T801" s="91"/>
      <c r="U801" s="91"/>
      <c r="V801" s="88">
        <f t="shared" si="372"/>
        <v>0</v>
      </c>
      <c r="W801" s="88" t="e">
        <f t="shared" si="373"/>
        <v>#DIV/0!</v>
      </c>
      <c r="X801" s="88">
        <f t="shared" si="374"/>
        <v>0</v>
      </c>
      <c r="Y801" s="88" t="e">
        <f t="shared" si="375"/>
        <v>#DIV/0!</v>
      </c>
      <c r="Z801" s="88">
        <f t="shared" si="376"/>
        <v>0</v>
      </c>
      <c r="AA801" s="88" t="e">
        <f t="shared" si="377"/>
        <v>#DIV/0!</v>
      </c>
      <c r="AB801" s="88">
        <f t="shared" si="378"/>
        <v>0</v>
      </c>
      <c r="AC801" s="88" t="e">
        <f t="shared" si="379"/>
        <v>#DIV/0!</v>
      </c>
      <c r="AD801" s="168"/>
    </row>
    <row r="802" spans="1:30" ht="13.5" hidden="1" customHeight="1" outlineLevel="1">
      <c r="A802" s="76"/>
      <c r="B802" s="110" t="s">
        <v>116</v>
      </c>
      <c r="C802" s="96">
        <v>2222</v>
      </c>
      <c r="D802" s="91"/>
      <c r="E802" s="91"/>
      <c r="F802" s="91"/>
      <c r="G802" s="91"/>
      <c r="H802" s="91"/>
      <c r="I802" s="91"/>
      <c r="J802" s="92"/>
      <c r="K802" s="92"/>
      <c r="L802" s="91"/>
      <c r="M802" s="91"/>
      <c r="N802" s="92"/>
      <c r="O802" s="92"/>
      <c r="P802" s="92"/>
      <c r="Q802" s="92"/>
      <c r="R802" s="91"/>
      <c r="S802" s="91"/>
      <c r="T802" s="91"/>
      <c r="U802" s="91"/>
      <c r="V802" s="88">
        <f t="shared" si="372"/>
        <v>0</v>
      </c>
      <c r="W802" s="88" t="e">
        <f t="shared" si="373"/>
        <v>#DIV/0!</v>
      </c>
      <c r="X802" s="88">
        <f t="shared" si="374"/>
        <v>0</v>
      </c>
      <c r="Y802" s="88" t="e">
        <f t="shared" si="375"/>
        <v>#DIV/0!</v>
      </c>
      <c r="Z802" s="88">
        <f t="shared" si="376"/>
        <v>0</v>
      </c>
      <c r="AA802" s="88" t="e">
        <f t="shared" si="377"/>
        <v>#DIV/0!</v>
      </c>
      <c r="AB802" s="88">
        <f t="shared" si="378"/>
        <v>0</v>
      </c>
      <c r="AC802" s="88" t="e">
        <f t="shared" si="379"/>
        <v>#DIV/0!</v>
      </c>
      <c r="AD802" s="168"/>
    </row>
    <row r="803" spans="1:30" ht="39" hidden="1" customHeight="1" outlineLevel="1">
      <c r="A803" s="76"/>
      <c r="B803" s="195" t="s">
        <v>182</v>
      </c>
      <c r="C803" s="132">
        <v>2223</v>
      </c>
      <c r="D803" s="91"/>
      <c r="E803" s="91"/>
      <c r="F803" s="91"/>
      <c r="G803" s="91"/>
      <c r="H803" s="91"/>
      <c r="I803" s="91"/>
      <c r="J803" s="92"/>
      <c r="K803" s="92"/>
      <c r="L803" s="91"/>
      <c r="M803" s="91"/>
      <c r="N803" s="92"/>
      <c r="O803" s="92"/>
      <c r="P803" s="92"/>
      <c r="Q803" s="92"/>
      <c r="R803" s="91"/>
      <c r="S803" s="91"/>
      <c r="T803" s="91"/>
      <c r="U803" s="91"/>
      <c r="V803" s="88"/>
      <c r="W803" s="88"/>
      <c r="X803" s="88"/>
      <c r="Y803" s="88"/>
      <c r="Z803" s="88"/>
      <c r="AA803" s="88"/>
      <c r="AB803" s="88"/>
      <c r="AC803" s="88"/>
      <c r="AD803" s="168"/>
    </row>
    <row r="804" spans="1:30" ht="13.5" hidden="1" customHeight="1" outlineLevel="1">
      <c r="A804" s="76"/>
      <c r="B804" s="110" t="s">
        <v>153</v>
      </c>
      <c r="C804" s="96">
        <v>2224</v>
      </c>
      <c r="D804" s="91"/>
      <c r="E804" s="91"/>
      <c r="F804" s="91"/>
      <c r="G804" s="91"/>
      <c r="H804" s="91"/>
      <c r="I804" s="91"/>
      <c r="J804" s="92"/>
      <c r="K804" s="92"/>
      <c r="L804" s="91"/>
      <c r="M804" s="91"/>
      <c r="N804" s="92"/>
      <c r="O804" s="92"/>
      <c r="P804" s="92"/>
      <c r="Q804" s="92"/>
      <c r="R804" s="91"/>
      <c r="S804" s="91"/>
      <c r="T804" s="91"/>
      <c r="U804" s="91"/>
      <c r="V804" s="88">
        <f>L804-F804</f>
        <v>0</v>
      </c>
      <c r="W804" s="88" t="e">
        <f>+L804/F804*100</f>
        <v>#DIV/0!</v>
      </c>
      <c r="X804" s="88">
        <f>N804-H804</f>
        <v>0</v>
      </c>
      <c r="Y804" s="88" t="e">
        <f>+N804/H804*100</f>
        <v>#DIV/0!</v>
      </c>
      <c r="Z804" s="88">
        <f>R804-N804</f>
        <v>0</v>
      </c>
      <c r="AA804" s="88" t="e">
        <f>+R804/N804*100</f>
        <v>#DIV/0!</v>
      </c>
      <c r="AB804" s="88">
        <f t="shared" ref="AB804:AB819" si="381">T804-R804</f>
        <v>0</v>
      </c>
      <c r="AC804" s="88" t="e">
        <f t="shared" ref="AC804:AC819" si="382">+T804/R804*100</f>
        <v>#DIV/0!</v>
      </c>
      <c r="AD804" s="168"/>
    </row>
    <row r="805" spans="1:30" ht="13.5" hidden="1" customHeight="1" outlineLevel="1">
      <c r="A805" s="76"/>
      <c r="B805" s="110" t="s">
        <v>148</v>
      </c>
      <c r="C805" s="96">
        <v>2225</v>
      </c>
      <c r="D805" s="91"/>
      <c r="E805" s="91"/>
      <c r="F805" s="91"/>
      <c r="G805" s="91"/>
      <c r="H805" s="91"/>
      <c r="I805" s="91"/>
      <c r="J805" s="92"/>
      <c r="K805" s="92"/>
      <c r="L805" s="91"/>
      <c r="M805" s="91"/>
      <c r="N805" s="92"/>
      <c r="O805" s="92"/>
      <c r="P805" s="92"/>
      <c r="Q805" s="92"/>
      <c r="R805" s="91"/>
      <c r="S805" s="91"/>
      <c r="T805" s="91"/>
      <c r="U805" s="91"/>
      <c r="V805" s="88">
        <f>L805-F805</f>
        <v>0</v>
      </c>
      <c r="W805" s="88" t="e">
        <f>+L805/F805*100</f>
        <v>#DIV/0!</v>
      </c>
      <c r="X805" s="88">
        <f>N805-H805</f>
        <v>0</v>
      </c>
      <c r="Y805" s="88" t="e">
        <f>+N805/H805*100</f>
        <v>#DIV/0!</v>
      </c>
      <c r="Z805" s="88">
        <f>R805-N805</f>
        <v>0</v>
      </c>
      <c r="AA805" s="88" t="e">
        <f>+R805/N805*100</f>
        <v>#DIV/0!</v>
      </c>
      <c r="AB805" s="88">
        <f t="shared" si="381"/>
        <v>0</v>
      </c>
      <c r="AC805" s="88" t="e">
        <f t="shared" si="382"/>
        <v>#DIV/0!</v>
      </c>
      <c r="AD805" s="168"/>
    </row>
    <row r="806" spans="1:30" ht="13.5" hidden="1" customHeight="1" outlineLevel="1">
      <c r="A806" s="76"/>
      <c r="B806" s="110" t="s">
        <v>149</v>
      </c>
      <c r="C806" s="96">
        <v>2231</v>
      </c>
      <c r="D806" s="91"/>
      <c r="E806" s="91"/>
      <c r="F806" s="91"/>
      <c r="G806" s="91"/>
      <c r="H806" s="91"/>
      <c r="I806" s="91"/>
      <c r="J806" s="92"/>
      <c r="K806" s="92"/>
      <c r="L806" s="91"/>
      <c r="M806" s="91"/>
      <c r="N806" s="92"/>
      <c r="O806" s="92"/>
      <c r="P806" s="92"/>
      <c r="Q806" s="92"/>
      <c r="R806" s="91"/>
      <c r="S806" s="91"/>
      <c r="T806" s="91"/>
      <c r="U806" s="91"/>
      <c r="V806" s="88"/>
      <c r="W806" s="88"/>
      <c r="X806" s="88"/>
      <c r="Y806" s="88"/>
      <c r="Z806" s="88"/>
      <c r="AA806" s="88"/>
      <c r="AB806" s="88"/>
      <c r="AC806" s="88"/>
      <c r="AD806" s="168"/>
    </row>
    <row r="807" spans="1:30" ht="13.5" hidden="1" customHeight="1" outlineLevel="1">
      <c r="A807" s="76"/>
      <c r="B807" s="110" t="s">
        <v>121</v>
      </c>
      <c r="C807" s="96">
        <v>22311100</v>
      </c>
      <c r="D807" s="91"/>
      <c r="E807" s="91"/>
      <c r="F807" s="91"/>
      <c r="G807" s="91"/>
      <c r="H807" s="91"/>
      <c r="I807" s="91"/>
      <c r="J807" s="92"/>
      <c r="K807" s="92"/>
      <c r="L807" s="91"/>
      <c r="M807" s="91"/>
      <c r="N807" s="92"/>
      <c r="O807" s="92"/>
      <c r="P807" s="92"/>
      <c r="Q807" s="92"/>
      <c r="R807" s="91"/>
      <c r="S807" s="91"/>
      <c r="T807" s="91"/>
      <c r="U807" s="91"/>
      <c r="V807" s="88">
        <f t="shared" ref="V807:V820" si="383">L807-F807</f>
        <v>0</v>
      </c>
      <c r="W807" s="88" t="e">
        <f t="shared" ref="W807:W820" si="384">+L807/F807*100</f>
        <v>#DIV/0!</v>
      </c>
      <c r="X807" s="88">
        <f t="shared" ref="X807:X820" si="385">N807-H807</f>
        <v>0</v>
      </c>
      <c r="Y807" s="88" t="e">
        <f t="shared" ref="Y807:Y820" si="386">+N807/H807*100</f>
        <v>#DIV/0!</v>
      </c>
      <c r="Z807" s="88">
        <f t="shared" ref="Z807:Z820" si="387">R807-N807</f>
        <v>0</v>
      </c>
      <c r="AA807" s="88" t="e">
        <f t="shared" ref="AA807:AA820" si="388">+R807/N807*100</f>
        <v>#DIV/0!</v>
      </c>
      <c r="AB807" s="88">
        <f t="shared" si="381"/>
        <v>0</v>
      </c>
      <c r="AC807" s="88" t="e">
        <f t="shared" si="382"/>
        <v>#DIV/0!</v>
      </c>
      <c r="AD807" s="168"/>
    </row>
    <row r="808" spans="1:30" ht="13.5" hidden="1" customHeight="1" outlineLevel="1">
      <c r="A808" s="76"/>
      <c r="B808" s="110" t="s">
        <v>122</v>
      </c>
      <c r="C808" s="96">
        <v>22311200</v>
      </c>
      <c r="D808" s="91"/>
      <c r="E808" s="91"/>
      <c r="F808" s="91"/>
      <c r="G808" s="91"/>
      <c r="H808" s="91"/>
      <c r="I808" s="91"/>
      <c r="J808" s="92"/>
      <c r="K808" s="92"/>
      <c r="L808" s="91"/>
      <c r="M808" s="91"/>
      <c r="N808" s="92"/>
      <c r="O808" s="92"/>
      <c r="P808" s="92"/>
      <c r="Q808" s="92"/>
      <c r="R808" s="91"/>
      <c r="S808" s="91"/>
      <c r="T808" s="91"/>
      <c r="U808" s="91"/>
      <c r="V808" s="88">
        <f t="shared" si="383"/>
        <v>0</v>
      </c>
      <c r="W808" s="88" t="e">
        <f t="shared" si="384"/>
        <v>#DIV/0!</v>
      </c>
      <c r="X808" s="88">
        <f t="shared" si="385"/>
        <v>0</v>
      </c>
      <c r="Y808" s="88" t="e">
        <f t="shared" si="386"/>
        <v>#DIV/0!</v>
      </c>
      <c r="Z808" s="88">
        <f t="shared" si="387"/>
        <v>0</v>
      </c>
      <c r="AA808" s="88" t="e">
        <f t="shared" si="388"/>
        <v>#DIV/0!</v>
      </c>
      <c r="AB808" s="88">
        <f t="shared" si="381"/>
        <v>0</v>
      </c>
      <c r="AC808" s="88" t="e">
        <f t="shared" si="382"/>
        <v>#DIV/0!</v>
      </c>
      <c r="AD808" s="168"/>
    </row>
    <row r="809" spans="1:30" ht="13.5" hidden="1" customHeight="1" outlineLevel="1">
      <c r="A809" s="76"/>
      <c r="B809" s="110" t="s">
        <v>123</v>
      </c>
      <c r="C809" s="96">
        <v>22311300</v>
      </c>
      <c r="D809" s="91"/>
      <c r="E809" s="91"/>
      <c r="F809" s="91"/>
      <c r="G809" s="91"/>
      <c r="H809" s="91"/>
      <c r="I809" s="91"/>
      <c r="J809" s="92"/>
      <c r="K809" s="92"/>
      <c r="L809" s="91"/>
      <c r="M809" s="91"/>
      <c r="N809" s="92"/>
      <c r="O809" s="92"/>
      <c r="P809" s="92"/>
      <c r="Q809" s="92"/>
      <c r="R809" s="91"/>
      <c r="S809" s="91"/>
      <c r="T809" s="91"/>
      <c r="U809" s="91"/>
      <c r="V809" s="88">
        <f t="shared" si="383"/>
        <v>0</v>
      </c>
      <c r="W809" s="88" t="e">
        <f t="shared" si="384"/>
        <v>#DIV/0!</v>
      </c>
      <c r="X809" s="88">
        <f t="shared" si="385"/>
        <v>0</v>
      </c>
      <c r="Y809" s="88" t="e">
        <f t="shared" si="386"/>
        <v>#DIV/0!</v>
      </c>
      <c r="Z809" s="88">
        <f t="shared" si="387"/>
        <v>0</v>
      </c>
      <c r="AA809" s="88" t="e">
        <f t="shared" si="388"/>
        <v>#DIV/0!</v>
      </c>
      <c r="AB809" s="88">
        <f t="shared" si="381"/>
        <v>0</v>
      </c>
      <c r="AC809" s="88" t="e">
        <f t="shared" si="382"/>
        <v>#DIV/0!</v>
      </c>
      <c r="AD809" s="168"/>
    </row>
    <row r="810" spans="1:30" ht="13.5" hidden="1" customHeight="1" outlineLevel="1">
      <c r="A810" s="76"/>
      <c r="B810" s="110" t="s">
        <v>124</v>
      </c>
      <c r="C810" s="96">
        <v>22311400</v>
      </c>
      <c r="D810" s="91"/>
      <c r="E810" s="91"/>
      <c r="F810" s="91"/>
      <c r="G810" s="91"/>
      <c r="H810" s="91"/>
      <c r="I810" s="91"/>
      <c r="J810" s="92"/>
      <c r="K810" s="92"/>
      <c r="L810" s="91"/>
      <c r="M810" s="91"/>
      <c r="N810" s="92"/>
      <c r="O810" s="92"/>
      <c r="P810" s="92"/>
      <c r="Q810" s="92"/>
      <c r="R810" s="91"/>
      <c r="S810" s="91"/>
      <c r="T810" s="91"/>
      <c r="U810" s="91"/>
      <c r="V810" s="88">
        <f t="shared" si="383"/>
        <v>0</v>
      </c>
      <c r="W810" s="88" t="e">
        <f t="shared" si="384"/>
        <v>#DIV/0!</v>
      </c>
      <c r="X810" s="88">
        <f t="shared" si="385"/>
        <v>0</v>
      </c>
      <c r="Y810" s="88" t="e">
        <f t="shared" si="386"/>
        <v>#DIV/0!</v>
      </c>
      <c r="Z810" s="88">
        <f t="shared" si="387"/>
        <v>0</v>
      </c>
      <c r="AA810" s="88" t="e">
        <f t="shared" si="388"/>
        <v>#DIV/0!</v>
      </c>
      <c r="AB810" s="88">
        <f t="shared" si="381"/>
        <v>0</v>
      </c>
      <c r="AC810" s="88" t="e">
        <f t="shared" si="382"/>
        <v>#DIV/0!</v>
      </c>
      <c r="AD810" s="168"/>
    </row>
    <row r="811" spans="1:30" ht="13.5" hidden="1" customHeight="1" outlineLevel="1">
      <c r="A811" s="76"/>
      <c r="B811" s="110" t="s">
        <v>125</v>
      </c>
      <c r="C811" s="96">
        <v>2235</v>
      </c>
      <c r="D811" s="91"/>
      <c r="E811" s="91"/>
      <c r="F811" s="91"/>
      <c r="G811" s="91"/>
      <c r="H811" s="91"/>
      <c r="I811" s="91"/>
      <c r="J811" s="92"/>
      <c r="K811" s="92"/>
      <c r="L811" s="91"/>
      <c r="M811" s="91"/>
      <c r="N811" s="92"/>
      <c r="O811" s="92"/>
      <c r="P811" s="92"/>
      <c r="Q811" s="92"/>
      <c r="R811" s="91"/>
      <c r="S811" s="91"/>
      <c r="T811" s="91"/>
      <c r="U811" s="91"/>
      <c r="V811" s="88">
        <f t="shared" si="383"/>
        <v>0</v>
      </c>
      <c r="W811" s="88" t="e">
        <f t="shared" si="384"/>
        <v>#DIV/0!</v>
      </c>
      <c r="X811" s="88">
        <f t="shared" si="385"/>
        <v>0</v>
      </c>
      <c r="Y811" s="88" t="e">
        <f t="shared" si="386"/>
        <v>#DIV/0!</v>
      </c>
      <c r="Z811" s="88">
        <f t="shared" si="387"/>
        <v>0</v>
      </c>
      <c r="AA811" s="88" t="e">
        <f t="shared" si="388"/>
        <v>#DIV/0!</v>
      </c>
      <c r="AB811" s="88">
        <f t="shared" si="381"/>
        <v>0</v>
      </c>
      <c r="AC811" s="88" t="e">
        <f t="shared" si="382"/>
        <v>#DIV/0!</v>
      </c>
      <c r="AD811" s="168"/>
    </row>
    <row r="812" spans="1:30" hidden="1" outlineLevel="1">
      <c r="A812" s="76"/>
      <c r="B812" s="97" t="s">
        <v>126</v>
      </c>
      <c r="C812" s="119">
        <v>2511</v>
      </c>
      <c r="D812" s="91">
        <v>11600</v>
      </c>
      <c r="E812" s="91"/>
      <c r="F812" s="156">
        <v>22205</v>
      </c>
      <c r="G812" s="91"/>
      <c r="H812" s="91">
        <v>21150</v>
      </c>
      <c r="I812" s="91"/>
      <c r="J812" s="92">
        <v>14300</v>
      </c>
      <c r="K812" s="92"/>
      <c r="L812" s="91"/>
      <c r="M812" s="91"/>
      <c r="N812" s="92"/>
      <c r="O812" s="92"/>
      <c r="P812" s="92"/>
      <c r="Q812" s="92"/>
      <c r="R812" s="91"/>
      <c r="S812" s="91"/>
      <c r="T812" s="91"/>
      <c r="U812" s="91"/>
      <c r="V812" s="88">
        <f t="shared" si="383"/>
        <v>-22205</v>
      </c>
      <c r="W812" s="88">
        <f t="shared" si="384"/>
        <v>0</v>
      </c>
      <c r="X812" s="88">
        <f t="shared" si="385"/>
        <v>-21150</v>
      </c>
      <c r="Y812" s="88">
        <f t="shared" si="386"/>
        <v>0</v>
      </c>
      <c r="Z812" s="88">
        <f t="shared" si="387"/>
        <v>0</v>
      </c>
      <c r="AA812" s="88" t="e">
        <f t="shared" si="388"/>
        <v>#DIV/0!</v>
      </c>
      <c r="AB812" s="88">
        <f t="shared" si="381"/>
        <v>0</v>
      </c>
      <c r="AC812" s="88" t="e">
        <f t="shared" si="382"/>
        <v>#DIV/0!</v>
      </c>
      <c r="AD812" s="168"/>
    </row>
    <row r="813" spans="1:30" hidden="1" outlineLevel="1">
      <c r="A813" s="76"/>
      <c r="B813" s="97" t="s">
        <v>127</v>
      </c>
      <c r="C813" s="119">
        <v>2512</v>
      </c>
      <c r="D813" s="91"/>
      <c r="E813" s="91"/>
      <c r="F813" s="91"/>
      <c r="G813" s="91"/>
      <c r="H813" s="91"/>
      <c r="I813" s="91"/>
      <c r="J813" s="92"/>
      <c r="K813" s="92"/>
      <c r="L813" s="91"/>
      <c r="M813" s="91"/>
      <c r="N813" s="92"/>
      <c r="O813" s="92"/>
      <c r="P813" s="92"/>
      <c r="Q813" s="92"/>
      <c r="R813" s="91"/>
      <c r="S813" s="91"/>
      <c r="T813" s="91"/>
      <c r="U813" s="91"/>
      <c r="V813" s="88">
        <f t="shared" si="383"/>
        <v>0</v>
      </c>
      <c r="W813" s="88" t="e">
        <f t="shared" si="384"/>
        <v>#DIV/0!</v>
      </c>
      <c r="X813" s="88">
        <f t="shared" si="385"/>
        <v>0</v>
      </c>
      <c r="Y813" s="88" t="e">
        <f t="shared" si="386"/>
        <v>#DIV/0!</v>
      </c>
      <c r="Z813" s="88">
        <f t="shared" si="387"/>
        <v>0</v>
      </c>
      <c r="AA813" s="88" t="e">
        <f t="shared" si="388"/>
        <v>#DIV/0!</v>
      </c>
      <c r="AB813" s="88">
        <f t="shared" si="381"/>
        <v>0</v>
      </c>
      <c r="AC813" s="88" t="e">
        <f t="shared" si="382"/>
        <v>#DIV/0!</v>
      </c>
      <c r="AD813" s="168"/>
    </row>
    <row r="814" spans="1:30" hidden="1" outlineLevel="1">
      <c r="A814" s="76"/>
      <c r="B814" s="97" t="s">
        <v>154</v>
      </c>
      <c r="C814" s="119">
        <v>2521</v>
      </c>
      <c r="D814" s="91"/>
      <c r="E814" s="91"/>
      <c r="F814" s="91"/>
      <c r="G814" s="91"/>
      <c r="H814" s="91"/>
      <c r="I814" s="91"/>
      <c r="J814" s="92"/>
      <c r="K814" s="92"/>
      <c r="L814" s="91"/>
      <c r="M814" s="91"/>
      <c r="N814" s="92"/>
      <c r="O814" s="92"/>
      <c r="P814" s="92"/>
      <c r="Q814" s="92"/>
      <c r="R814" s="91"/>
      <c r="S814" s="91"/>
      <c r="T814" s="91"/>
      <c r="U814" s="91"/>
      <c r="V814" s="88">
        <f t="shared" si="383"/>
        <v>0</v>
      </c>
      <c r="W814" s="88" t="e">
        <f t="shared" si="384"/>
        <v>#DIV/0!</v>
      </c>
      <c r="X814" s="88">
        <f t="shared" si="385"/>
        <v>0</v>
      </c>
      <c r="Y814" s="88" t="e">
        <f t="shared" si="386"/>
        <v>#DIV/0!</v>
      </c>
      <c r="Z814" s="88">
        <f t="shared" si="387"/>
        <v>0</v>
      </c>
      <c r="AA814" s="88" t="e">
        <f t="shared" si="388"/>
        <v>#DIV/0!</v>
      </c>
      <c r="AB814" s="88">
        <f t="shared" si="381"/>
        <v>0</v>
      </c>
      <c r="AC814" s="88" t="e">
        <f t="shared" si="382"/>
        <v>#DIV/0!</v>
      </c>
      <c r="AD814" s="168"/>
    </row>
    <row r="815" spans="1:30" ht="25.5" hidden="1" outlineLevel="1">
      <c r="A815" s="76"/>
      <c r="B815" s="122" t="s">
        <v>129</v>
      </c>
      <c r="C815" s="96">
        <v>2721</v>
      </c>
      <c r="D815" s="91"/>
      <c r="E815" s="91"/>
      <c r="F815" s="91"/>
      <c r="G815" s="91"/>
      <c r="H815" s="91"/>
      <c r="I815" s="91"/>
      <c r="J815" s="92"/>
      <c r="K815" s="92"/>
      <c r="L815" s="91"/>
      <c r="M815" s="91"/>
      <c r="N815" s="92"/>
      <c r="O815" s="92"/>
      <c r="P815" s="92"/>
      <c r="Q815" s="92"/>
      <c r="R815" s="91"/>
      <c r="S815" s="91"/>
      <c r="T815" s="91"/>
      <c r="U815" s="91"/>
      <c r="V815" s="88">
        <f t="shared" si="383"/>
        <v>0</v>
      </c>
      <c r="W815" s="88" t="e">
        <f t="shared" si="384"/>
        <v>#DIV/0!</v>
      </c>
      <c r="X815" s="88">
        <f t="shared" si="385"/>
        <v>0</v>
      </c>
      <c r="Y815" s="88" t="e">
        <f t="shared" si="386"/>
        <v>#DIV/0!</v>
      </c>
      <c r="Z815" s="88">
        <f t="shared" si="387"/>
        <v>0</v>
      </c>
      <c r="AA815" s="88" t="e">
        <f t="shared" si="388"/>
        <v>#DIV/0!</v>
      </c>
      <c r="AB815" s="88">
        <f t="shared" si="381"/>
        <v>0</v>
      </c>
      <c r="AC815" s="88" t="e">
        <f t="shared" si="382"/>
        <v>#DIV/0!</v>
      </c>
      <c r="AD815" s="168"/>
    </row>
    <row r="816" spans="1:30" hidden="1" outlineLevel="1">
      <c r="A816" s="76"/>
      <c r="B816" s="128" t="s">
        <v>134</v>
      </c>
      <c r="C816" s="119"/>
      <c r="D816" s="130">
        <f>SUM(D817:D819)</f>
        <v>0</v>
      </c>
      <c r="E816" s="130">
        <f>SUM(E817:E819)</f>
        <v>0</v>
      </c>
      <c r="F816" s="130">
        <f t="shared" ref="F816:U816" si="389">SUM(F817:F819)</f>
        <v>0</v>
      </c>
      <c r="G816" s="130">
        <f t="shared" si="389"/>
        <v>0</v>
      </c>
      <c r="H816" s="130">
        <f t="shared" si="389"/>
        <v>0</v>
      </c>
      <c r="I816" s="130">
        <f t="shared" si="389"/>
        <v>0</v>
      </c>
      <c r="J816" s="129">
        <f t="shared" si="389"/>
        <v>0</v>
      </c>
      <c r="K816" s="129">
        <f t="shared" si="389"/>
        <v>0</v>
      </c>
      <c r="L816" s="130">
        <f t="shared" si="389"/>
        <v>0</v>
      </c>
      <c r="M816" s="130">
        <f t="shared" si="389"/>
        <v>0</v>
      </c>
      <c r="N816" s="129">
        <f t="shared" si="389"/>
        <v>0</v>
      </c>
      <c r="O816" s="129">
        <f t="shared" si="389"/>
        <v>0</v>
      </c>
      <c r="P816" s="129">
        <f>SUM(P817:P819)</f>
        <v>0</v>
      </c>
      <c r="Q816" s="129">
        <f>SUM(Q817:Q819)</f>
        <v>0</v>
      </c>
      <c r="R816" s="130">
        <f t="shared" si="389"/>
        <v>0</v>
      </c>
      <c r="S816" s="130">
        <f t="shared" si="389"/>
        <v>0</v>
      </c>
      <c r="T816" s="130">
        <f t="shared" si="389"/>
        <v>0</v>
      </c>
      <c r="U816" s="130">
        <f t="shared" si="389"/>
        <v>0</v>
      </c>
      <c r="V816" s="88">
        <f t="shared" si="383"/>
        <v>0</v>
      </c>
      <c r="W816" s="88" t="e">
        <f t="shared" si="384"/>
        <v>#DIV/0!</v>
      </c>
      <c r="X816" s="88">
        <f t="shared" si="385"/>
        <v>0</v>
      </c>
      <c r="Y816" s="88" t="e">
        <f t="shared" si="386"/>
        <v>#DIV/0!</v>
      </c>
      <c r="Z816" s="88">
        <f t="shared" si="387"/>
        <v>0</v>
      </c>
      <c r="AA816" s="88" t="e">
        <f t="shared" si="388"/>
        <v>#DIV/0!</v>
      </c>
      <c r="AB816" s="88">
        <f t="shared" si="381"/>
        <v>0</v>
      </c>
      <c r="AC816" s="88" t="e">
        <f t="shared" si="382"/>
        <v>#DIV/0!</v>
      </c>
      <c r="AD816" s="168"/>
    </row>
    <row r="817" spans="1:30" ht="12.75" hidden="1" customHeight="1" outlineLevel="1">
      <c r="A817" s="76"/>
      <c r="B817" s="89" t="s">
        <v>135</v>
      </c>
      <c r="C817" s="90">
        <v>3111</v>
      </c>
      <c r="D817" s="91"/>
      <c r="E817" s="91"/>
      <c r="F817" s="91"/>
      <c r="G817" s="91"/>
      <c r="H817" s="91"/>
      <c r="I817" s="91"/>
      <c r="J817" s="92"/>
      <c r="K817" s="92"/>
      <c r="L817" s="91"/>
      <c r="M817" s="91"/>
      <c r="N817" s="92"/>
      <c r="O817" s="92"/>
      <c r="P817" s="92"/>
      <c r="Q817" s="92"/>
      <c r="R817" s="91"/>
      <c r="S817" s="91"/>
      <c r="T817" s="91"/>
      <c r="U817" s="91"/>
      <c r="V817" s="88">
        <f t="shared" si="383"/>
        <v>0</v>
      </c>
      <c r="W817" s="88" t="e">
        <f t="shared" si="384"/>
        <v>#DIV/0!</v>
      </c>
      <c r="X817" s="88">
        <f t="shared" si="385"/>
        <v>0</v>
      </c>
      <c r="Y817" s="88" t="e">
        <f t="shared" si="386"/>
        <v>#DIV/0!</v>
      </c>
      <c r="Z817" s="88">
        <f t="shared" si="387"/>
        <v>0</v>
      </c>
      <c r="AA817" s="88" t="e">
        <f t="shared" si="388"/>
        <v>#DIV/0!</v>
      </c>
      <c r="AB817" s="88">
        <f t="shared" si="381"/>
        <v>0</v>
      </c>
      <c r="AC817" s="88" t="e">
        <f t="shared" si="382"/>
        <v>#DIV/0!</v>
      </c>
      <c r="AD817" s="168"/>
    </row>
    <row r="818" spans="1:30" ht="12.75" hidden="1" customHeight="1" outlineLevel="1">
      <c r="A818" s="76"/>
      <c r="B818" s="89" t="s">
        <v>136</v>
      </c>
      <c r="C818" s="90">
        <v>3112</v>
      </c>
      <c r="D818" s="91"/>
      <c r="E818" s="91"/>
      <c r="F818" s="91"/>
      <c r="G818" s="91"/>
      <c r="H818" s="91"/>
      <c r="I818" s="91"/>
      <c r="J818" s="92"/>
      <c r="K818" s="92"/>
      <c r="L818" s="91"/>
      <c r="M818" s="91"/>
      <c r="N818" s="92"/>
      <c r="O818" s="92"/>
      <c r="P818" s="92"/>
      <c r="Q818" s="92"/>
      <c r="R818" s="91"/>
      <c r="S818" s="91"/>
      <c r="T818" s="91"/>
      <c r="U818" s="91"/>
      <c r="V818" s="88">
        <f t="shared" si="383"/>
        <v>0</v>
      </c>
      <c r="W818" s="88" t="e">
        <f t="shared" si="384"/>
        <v>#DIV/0!</v>
      </c>
      <c r="X818" s="88">
        <f t="shared" si="385"/>
        <v>0</v>
      </c>
      <c r="Y818" s="88" t="e">
        <f t="shared" si="386"/>
        <v>#DIV/0!</v>
      </c>
      <c r="Z818" s="88">
        <f t="shared" si="387"/>
        <v>0</v>
      </c>
      <c r="AA818" s="88" t="e">
        <f t="shared" si="388"/>
        <v>#DIV/0!</v>
      </c>
      <c r="AB818" s="88">
        <f t="shared" si="381"/>
        <v>0</v>
      </c>
      <c r="AC818" s="88" t="e">
        <f t="shared" si="382"/>
        <v>#DIV/0!</v>
      </c>
      <c r="AD818" s="168"/>
    </row>
    <row r="819" spans="1:30" ht="12.75" hidden="1" customHeight="1" outlineLevel="1">
      <c r="A819" s="76"/>
      <c r="B819" s="89" t="s">
        <v>137</v>
      </c>
      <c r="C819" s="90">
        <v>3113</v>
      </c>
      <c r="D819" s="91"/>
      <c r="E819" s="91"/>
      <c r="F819" s="91"/>
      <c r="G819" s="91"/>
      <c r="H819" s="91"/>
      <c r="I819" s="91"/>
      <c r="J819" s="92"/>
      <c r="K819" s="92"/>
      <c r="L819" s="91"/>
      <c r="M819" s="91"/>
      <c r="N819" s="92"/>
      <c r="O819" s="92"/>
      <c r="P819" s="92"/>
      <c r="Q819" s="92"/>
      <c r="R819" s="91"/>
      <c r="S819" s="91"/>
      <c r="T819" s="91"/>
      <c r="U819" s="91"/>
      <c r="V819" s="88">
        <f t="shared" si="383"/>
        <v>0</v>
      </c>
      <c r="W819" s="88" t="e">
        <f t="shared" si="384"/>
        <v>#DIV/0!</v>
      </c>
      <c r="X819" s="88">
        <f t="shared" si="385"/>
        <v>0</v>
      </c>
      <c r="Y819" s="88" t="e">
        <f t="shared" si="386"/>
        <v>#DIV/0!</v>
      </c>
      <c r="Z819" s="88">
        <f t="shared" si="387"/>
        <v>0</v>
      </c>
      <c r="AA819" s="88" t="e">
        <f t="shared" si="388"/>
        <v>#DIV/0!</v>
      </c>
      <c r="AB819" s="88">
        <f t="shared" si="381"/>
        <v>0</v>
      </c>
      <c r="AC819" s="88" t="e">
        <f t="shared" si="382"/>
        <v>#DIV/0!</v>
      </c>
      <c r="AD819" s="168"/>
    </row>
    <row r="820" spans="1:30" hidden="1" outlineLevel="1">
      <c r="A820" s="76"/>
      <c r="B820" s="169"/>
      <c r="C820" s="170"/>
      <c r="D820" s="91"/>
      <c r="E820" s="91"/>
      <c r="F820" s="91"/>
      <c r="G820" s="91"/>
      <c r="H820" s="91"/>
      <c r="I820" s="91"/>
      <c r="J820" s="92"/>
      <c r="K820" s="92"/>
      <c r="L820" s="91"/>
      <c r="M820" s="91"/>
      <c r="N820" s="92"/>
      <c r="O820" s="92"/>
      <c r="P820" s="92"/>
      <c r="Q820" s="92"/>
      <c r="R820" s="91"/>
      <c r="S820" s="91"/>
      <c r="T820" s="91"/>
      <c r="U820" s="91"/>
      <c r="V820" s="88">
        <f t="shared" si="383"/>
        <v>0</v>
      </c>
      <c r="W820" s="88" t="e">
        <f t="shared" si="384"/>
        <v>#DIV/0!</v>
      </c>
      <c r="X820" s="88">
        <f t="shared" si="385"/>
        <v>0</v>
      </c>
      <c r="Y820" s="88" t="e">
        <f t="shared" si="386"/>
        <v>#DIV/0!</v>
      </c>
      <c r="Z820" s="88">
        <f t="shared" si="387"/>
        <v>0</v>
      </c>
      <c r="AA820" s="88" t="e">
        <f t="shared" si="388"/>
        <v>#DIV/0!</v>
      </c>
      <c r="AB820" s="88">
        <f>T820-R820</f>
        <v>0</v>
      </c>
      <c r="AC820" s="88" t="e">
        <f>+T820/R820*100</f>
        <v>#DIV/0!</v>
      </c>
      <c r="AD820" s="168"/>
    </row>
    <row r="821" spans="1:30" ht="25.5" hidden="1">
      <c r="A821" s="76"/>
      <c r="B821" s="138" t="s">
        <v>183</v>
      </c>
      <c r="C821" s="187" t="s">
        <v>184</v>
      </c>
      <c r="D821" s="141"/>
      <c r="E821" s="141"/>
      <c r="F821" s="141"/>
      <c r="G821" s="141"/>
      <c r="H821" s="141"/>
      <c r="I821" s="140"/>
      <c r="J821" s="141"/>
      <c r="K821" s="141"/>
      <c r="L821" s="140"/>
      <c r="M821" s="140"/>
      <c r="N821" s="141"/>
      <c r="O821" s="141"/>
      <c r="P821" s="141"/>
      <c r="Q821" s="141"/>
      <c r="R821" s="140"/>
      <c r="S821" s="140"/>
      <c r="T821" s="140"/>
      <c r="U821" s="140"/>
      <c r="V821" s="140"/>
      <c r="W821" s="140"/>
      <c r="X821" s="140"/>
      <c r="Y821" s="140"/>
      <c r="Z821" s="140"/>
      <c r="AA821" s="140"/>
      <c r="AB821" s="140"/>
      <c r="AC821" s="140"/>
      <c r="AD821" s="168"/>
    </row>
    <row r="822" spans="1:30" hidden="1">
      <c r="A822" s="76"/>
      <c r="B822" s="142" t="s">
        <v>142</v>
      </c>
      <c r="C822" s="143"/>
      <c r="D822" s="85">
        <f>SUM(D823:D829,D834:D851)-D841</f>
        <v>144084.00000000003</v>
      </c>
      <c r="E822" s="85">
        <f>SUM(E823:E829,E834:E851)-E841</f>
        <v>44155.1</v>
      </c>
      <c r="F822" s="85">
        <f t="shared" ref="F822:U822" si="390">SUM(F823:F829,F834:F851)-F841</f>
        <v>191308.81055999998</v>
      </c>
      <c r="G822" s="85">
        <f t="shared" si="390"/>
        <v>43461.943999999989</v>
      </c>
      <c r="H822" s="85">
        <f t="shared" si="390"/>
        <v>228552.29999999996</v>
      </c>
      <c r="I822" s="86">
        <f t="shared" si="390"/>
        <v>70129.999999999985</v>
      </c>
      <c r="J822" s="85">
        <f t="shared" si="390"/>
        <v>77792.452999999994</v>
      </c>
      <c r="K822" s="85">
        <f t="shared" si="390"/>
        <v>24395.751</v>
      </c>
      <c r="L822" s="86">
        <f t="shared" si="390"/>
        <v>236420</v>
      </c>
      <c r="M822" s="86">
        <f t="shared" si="390"/>
        <v>66609.3</v>
      </c>
      <c r="N822" s="85">
        <f t="shared" si="390"/>
        <v>183217.09999999995</v>
      </c>
      <c r="O822" s="85">
        <f t="shared" si="390"/>
        <v>65145</v>
      </c>
      <c r="P822" s="85">
        <f>SUM(P823:P829,P834:P851)-P841</f>
        <v>0</v>
      </c>
      <c r="Q822" s="85">
        <f>SUM(Q823:Q829,Q834:Q851)-Q841</f>
        <v>0</v>
      </c>
      <c r="R822" s="86">
        <f t="shared" si="390"/>
        <v>225191.29999999993</v>
      </c>
      <c r="S822" s="86">
        <f t="shared" si="390"/>
        <v>73300.700000000012</v>
      </c>
      <c r="T822" s="86">
        <f t="shared" si="390"/>
        <v>229107.50000000003</v>
      </c>
      <c r="U822" s="86">
        <f t="shared" si="390"/>
        <v>73315.700000000012</v>
      </c>
      <c r="V822" s="87">
        <f t="shared" ref="V822:V840" si="391">L822-F822</f>
        <v>45111.189440000016</v>
      </c>
      <c r="W822" s="87">
        <f t="shared" ref="W822:W840" si="392">+L822/F822*100</f>
        <v>123.58029894595568</v>
      </c>
      <c r="X822" s="87">
        <f t="shared" ref="X822:X840" si="393">N822-H822</f>
        <v>-45335.200000000012</v>
      </c>
      <c r="Y822" s="87">
        <f t="shared" ref="Y822:Y840" si="394">+N822/H822*100</f>
        <v>80.164189990649831</v>
      </c>
      <c r="Z822" s="87">
        <f t="shared" ref="Z822:Z840" si="395">R822-N822</f>
        <v>41974.199999999983</v>
      </c>
      <c r="AA822" s="87">
        <f t="shared" ref="AA822:AA840" si="396">+R822/N822*100</f>
        <v>122.90954283197364</v>
      </c>
      <c r="AB822" s="87">
        <f>T822-R822</f>
        <v>3916.200000000099</v>
      </c>
      <c r="AC822" s="87">
        <f>+T822/R822*100</f>
        <v>101.73905475033898</v>
      </c>
      <c r="AD822" s="168"/>
    </row>
    <row r="823" spans="1:30" hidden="1">
      <c r="A823" s="76"/>
      <c r="B823" s="89" t="s">
        <v>102</v>
      </c>
      <c r="C823" s="90">
        <v>2111</v>
      </c>
      <c r="D823" s="92">
        <f t="shared" ref="D823:U828" si="397">SUM(D648,D683,D718,D753)+D788</f>
        <v>33351.9</v>
      </c>
      <c r="E823" s="92">
        <f t="shared" si="397"/>
        <v>28734.6</v>
      </c>
      <c r="F823" s="92">
        <f t="shared" si="397"/>
        <v>51293.18</v>
      </c>
      <c r="G823" s="92">
        <f t="shared" si="397"/>
        <v>27874.138999999999</v>
      </c>
      <c r="H823" s="92">
        <f t="shared" si="397"/>
        <v>74572.899999999994</v>
      </c>
      <c r="I823" s="91">
        <f t="shared" si="397"/>
        <v>52920.800000000003</v>
      </c>
      <c r="J823" s="92">
        <f t="shared" si="397"/>
        <v>25748.212</v>
      </c>
      <c r="K823" s="92">
        <f t="shared" si="397"/>
        <v>18735.8</v>
      </c>
      <c r="L823" s="91">
        <f t="shared" si="397"/>
        <v>73529.5</v>
      </c>
      <c r="M823" s="91">
        <f t="shared" si="397"/>
        <v>50210.9</v>
      </c>
      <c r="N823" s="92">
        <f t="shared" si="397"/>
        <v>91946.3</v>
      </c>
      <c r="O823" s="92">
        <f t="shared" si="397"/>
        <v>31809.3</v>
      </c>
      <c r="P823" s="92">
        <f t="shared" si="397"/>
        <v>0</v>
      </c>
      <c r="Q823" s="92">
        <f t="shared" si="397"/>
        <v>0</v>
      </c>
      <c r="R823" s="91">
        <f t="shared" si="397"/>
        <v>95544.900000000009</v>
      </c>
      <c r="S823" s="91">
        <f t="shared" si="397"/>
        <v>60684.2</v>
      </c>
      <c r="T823" s="91">
        <f t="shared" si="397"/>
        <v>96620.400000000009</v>
      </c>
      <c r="U823" s="91">
        <f t="shared" si="397"/>
        <v>60684.2</v>
      </c>
      <c r="V823" s="88">
        <f t="shared" si="391"/>
        <v>22236.32</v>
      </c>
      <c r="W823" s="88">
        <f t="shared" si="392"/>
        <v>143.35141630914677</v>
      </c>
      <c r="X823" s="88">
        <f t="shared" si="393"/>
        <v>17373.400000000009</v>
      </c>
      <c r="Y823" s="88">
        <f t="shared" si="394"/>
        <v>123.2972031394783</v>
      </c>
      <c r="Z823" s="88">
        <f t="shared" si="395"/>
        <v>3598.6000000000058</v>
      </c>
      <c r="AA823" s="88">
        <f t="shared" si="396"/>
        <v>103.91380621079914</v>
      </c>
      <c r="AB823" s="88">
        <f t="shared" ref="AB823:AB855" si="398">T823-R823</f>
        <v>1075.5</v>
      </c>
      <c r="AC823" s="88">
        <f t="shared" ref="AC823:AC855" si="399">+T823/R823*100</f>
        <v>101.12564877874173</v>
      </c>
      <c r="AD823" s="168"/>
    </row>
    <row r="824" spans="1:30" hidden="1">
      <c r="A824" s="76"/>
      <c r="B824" s="89" t="s">
        <v>143</v>
      </c>
      <c r="C824" s="90">
        <v>2121</v>
      </c>
      <c r="D824" s="92">
        <f t="shared" si="397"/>
        <v>4981.8999999999996</v>
      </c>
      <c r="E824" s="92">
        <f t="shared" si="397"/>
        <v>4956.7</v>
      </c>
      <c r="F824" s="92">
        <f>SUM(F649,F684,F719,F754)+F789</f>
        <v>7288.0940000000001</v>
      </c>
      <c r="G824" s="92">
        <f t="shared" si="397"/>
        <v>4751.2389999999996</v>
      </c>
      <c r="H824" s="92">
        <f t="shared" si="397"/>
        <v>11188.9</v>
      </c>
      <c r="I824" s="91">
        <f t="shared" si="397"/>
        <v>8035.7</v>
      </c>
      <c r="J824" s="92">
        <f t="shared" si="397"/>
        <v>3796.2000000000003</v>
      </c>
      <c r="K824" s="92">
        <f t="shared" si="397"/>
        <v>2513.8000000000002</v>
      </c>
      <c r="L824" s="91">
        <f t="shared" si="397"/>
        <v>11008.9</v>
      </c>
      <c r="M824" s="91">
        <f t="shared" si="397"/>
        <v>7468.4</v>
      </c>
      <c r="N824" s="92">
        <f t="shared" si="397"/>
        <v>13610.500000000002</v>
      </c>
      <c r="O824" s="92">
        <f t="shared" si="397"/>
        <v>4879.5</v>
      </c>
      <c r="P824" s="92">
        <f t="shared" si="397"/>
        <v>0</v>
      </c>
      <c r="Q824" s="92">
        <f t="shared" si="397"/>
        <v>0</v>
      </c>
      <c r="R824" s="91">
        <f t="shared" si="397"/>
        <v>14148.7</v>
      </c>
      <c r="S824" s="91">
        <f t="shared" si="397"/>
        <v>5367.5</v>
      </c>
      <c r="T824" s="91">
        <f t="shared" si="397"/>
        <v>14309.800000000001</v>
      </c>
      <c r="U824" s="91">
        <f t="shared" si="397"/>
        <v>5367.5</v>
      </c>
      <c r="V824" s="88">
        <f t="shared" si="391"/>
        <v>3720.8059999999996</v>
      </c>
      <c r="W824" s="88">
        <f t="shared" si="392"/>
        <v>151.05321089437101</v>
      </c>
      <c r="X824" s="88">
        <f t="shared" si="393"/>
        <v>2421.6000000000022</v>
      </c>
      <c r="Y824" s="88">
        <f t="shared" si="394"/>
        <v>121.64287820965423</v>
      </c>
      <c r="Z824" s="88">
        <f t="shared" si="395"/>
        <v>538.19999999999891</v>
      </c>
      <c r="AA824" s="88">
        <f t="shared" si="396"/>
        <v>103.95429998897909</v>
      </c>
      <c r="AB824" s="88">
        <f t="shared" si="398"/>
        <v>161.10000000000036</v>
      </c>
      <c r="AC824" s="88">
        <f t="shared" si="399"/>
        <v>101.13862050930476</v>
      </c>
      <c r="AD824" s="168"/>
    </row>
    <row r="825" spans="1:30" hidden="1">
      <c r="A825" s="76"/>
      <c r="B825" s="147" t="s">
        <v>104</v>
      </c>
      <c r="C825" s="90">
        <v>2211</v>
      </c>
      <c r="D825" s="91">
        <f t="shared" si="397"/>
        <v>145</v>
      </c>
      <c r="E825" s="91">
        <f t="shared" si="397"/>
        <v>10.8</v>
      </c>
      <c r="F825" s="91">
        <f t="shared" si="397"/>
        <v>93.5</v>
      </c>
      <c r="G825" s="91">
        <f t="shared" si="397"/>
        <v>45.2</v>
      </c>
      <c r="H825" s="91">
        <f t="shared" si="397"/>
        <v>145</v>
      </c>
      <c r="I825" s="91">
        <f t="shared" si="397"/>
        <v>50</v>
      </c>
      <c r="J825" s="92">
        <f t="shared" si="397"/>
        <v>29.8</v>
      </c>
      <c r="K825" s="92">
        <f t="shared" si="397"/>
        <v>0</v>
      </c>
      <c r="L825" s="91">
        <f t="shared" si="397"/>
        <v>143.1</v>
      </c>
      <c r="M825" s="91">
        <f t="shared" si="397"/>
        <v>50</v>
      </c>
      <c r="N825" s="92">
        <f t="shared" si="397"/>
        <v>145</v>
      </c>
      <c r="O825" s="92">
        <f t="shared" si="397"/>
        <v>30</v>
      </c>
      <c r="P825" s="92">
        <f t="shared" si="397"/>
        <v>0</v>
      </c>
      <c r="Q825" s="92">
        <f t="shared" si="397"/>
        <v>0</v>
      </c>
      <c r="R825" s="91">
        <f t="shared" si="397"/>
        <v>146</v>
      </c>
      <c r="S825" s="91">
        <f t="shared" si="397"/>
        <v>33</v>
      </c>
      <c r="T825" s="91">
        <f t="shared" si="397"/>
        <v>147.1</v>
      </c>
      <c r="U825" s="91">
        <f t="shared" si="397"/>
        <v>33</v>
      </c>
      <c r="V825" s="88">
        <f t="shared" si="391"/>
        <v>49.599999999999994</v>
      </c>
      <c r="W825" s="88">
        <f t="shared" si="392"/>
        <v>153.048128342246</v>
      </c>
      <c r="X825" s="88">
        <f t="shared" si="393"/>
        <v>0</v>
      </c>
      <c r="Y825" s="88">
        <f t="shared" si="394"/>
        <v>100</v>
      </c>
      <c r="Z825" s="88">
        <f t="shared" si="395"/>
        <v>1</v>
      </c>
      <c r="AA825" s="88">
        <f t="shared" si="396"/>
        <v>100.68965517241379</v>
      </c>
      <c r="AB825" s="88">
        <f t="shared" si="398"/>
        <v>1.0999999999999943</v>
      </c>
      <c r="AC825" s="88">
        <f t="shared" si="399"/>
        <v>100.75342465753425</v>
      </c>
      <c r="AD825" s="168"/>
    </row>
    <row r="826" spans="1:30" hidden="1">
      <c r="A826" s="76"/>
      <c r="B826" s="95" t="s">
        <v>105</v>
      </c>
      <c r="C826" s="96">
        <v>2212</v>
      </c>
      <c r="D826" s="91">
        <f t="shared" si="397"/>
        <v>96</v>
      </c>
      <c r="E826" s="91">
        <f t="shared" si="397"/>
        <v>27.7</v>
      </c>
      <c r="F826" s="91">
        <f t="shared" si="397"/>
        <v>95.5</v>
      </c>
      <c r="G826" s="91">
        <f t="shared" si="397"/>
        <v>22.3</v>
      </c>
      <c r="H826" s="91">
        <f t="shared" si="397"/>
        <v>126.6</v>
      </c>
      <c r="I826" s="91">
        <f t="shared" si="397"/>
        <v>27.7</v>
      </c>
      <c r="J826" s="92">
        <f t="shared" si="397"/>
        <v>35.75</v>
      </c>
      <c r="K826" s="92">
        <f t="shared" si="397"/>
        <v>12.9</v>
      </c>
      <c r="L826" s="91">
        <f t="shared" si="397"/>
        <v>126.6</v>
      </c>
      <c r="M826" s="91">
        <f t="shared" si="397"/>
        <v>27.7</v>
      </c>
      <c r="N826" s="92">
        <f t="shared" si="397"/>
        <v>124.89999999999999</v>
      </c>
      <c r="O826" s="92">
        <f t="shared" si="397"/>
        <v>30</v>
      </c>
      <c r="P826" s="92">
        <f t="shared" si="397"/>
        <v>0</v>
      </c>
      <c r="Q826" s="92">
        <f t="shared" si="397"/>
        <v>0</v>
      </c>
      <c r="R826" s="91">
        <f t="shared" si="397"/>
        <v>125.19999999999999</v>
      </c>
      <c r="S826" s="91">
        <f t="shared" si="397"/>
        <v>33</v>
      </c>
      <c r="T826" s="91">
        <f t="shared" si="397"/>
        <v>125.5</v>
      </c>
      <c r="U826" s="91">
        <f t="shared" si="397"/>
        <v>33</v>
      </c>
      <c r="V826" s="88">
        <f t="shared" si="391"/>
        <v>31.099999999999994</v>
      </c>
      <c r="W826" s="88">
        <f t="shared" si="392"/>
        <v>132.565445026178</v>
      </c>
      <c r="X826" s="88">
        <f t="shared" si="393"/>
        <v>-1.7000000000000028</v>
      </c>
      <c r="Y826" s="88">
        <f t="shared" si="394"/>
        <v>98.657187993680878</v>
      </c>
      <c r="Z826" s="88">
        <f t="shared" si="395"/>
        <v>0.29999999999999716</v>
      </c>
      <c r="AA826" s="88">
        <f t="shared" si="396"/>
        <v>100.24019215372297</v>
      </c>
      <c r="AB826" s="88">
        <f t="shared" si="398"/>
        <v>0.30000000000001137</v>
      </c>
      <c r="AC826" s="88">
        <f t="shared" si="399"/>
        <v>100.23961661341853</v>
      </c>
      <c r="AD826" s="168"/>
    </row>
    <row r="827" spans="1:30" hidden="1">
      <c r="A827" s="76"/>
      <c r="B827" s="97" t="s">
        <v>106</v>
      </c>
      <c r="C827" s="96">
        <v>2213</v>
      </c>
      <c r="D827" s="91">
        <f t="shared" si="397"/>
        <v>0</v>
      </c>
      <c r="E827" s="91">
        <f t="shared" si="397"/>
        <v>0</v>
      </c>
      <c r="F827" s="91">
        <f t="shared" si="397"/>
        <v>0</v>
      </c>
      <c r="G827" s="91">
        <f t="shared" si="397"/>
        <v>0</v>
      </c>
      <c r="H827" s="91">
        <f t="shared" si="397"/>
        <v>0</v>
      </c>
      <c r="I827" s="91">
        <f t="shared" si="397"/>
        <v>0</v>
      </c>
      <c r="J827" s="92">
        <f t="shared" si="397"/>
        <v>0</v>
      </c>
      <c r="K827" s="92">
        <f t="shared" si="397"/>
        <v>0</v>
      </c>
      <c r="L827" s="91">
        <f t="shared" si="397"/>
        <v>0</v>
      </c>
      <c r="M827" s="91">
        <f t="shared" si="397"/>
        <v>0</v>
      </c>
      <c r="N827" s="92">
        <f t="shared" si="397"/>
        <v>0</v>
      </c>
      <c r="O827" s="92">
        <f t="shared" si="397"/>
        <v>0</v>
      </c>
      <c r="P827" s="92">
        <f t="shared" si="397"/>
        <v>0</v>
      </c>
      <c r="Q827" s="92">
        <f t="shared" si="397"/>
        <v>0</v>
      </c>
      <c r="R827" s="91">
        <f t="shared" si="397"/>
        <v>0</v>
      </c>
      <c r="S827" s="91">
        <f t="shared" si="397"/>
        <v>0</v>
      </c>
      <c r="T827" s="91">
        <f t="shared" si="397"/>
        <v>0</v>
      </c>
      <c r="U827" s="91">
        <f t="shared" si="397"/>
        <v>0</v>
      </c>
      <c r="V827" s="88">
        <f t="shared" si="391"/>
        <v>0</v>
      </c>
      <c r="W827" s="88" t="e">
        <f t="shared" si="392"/>
        <v>#DIV/0!</v>
      </c>
      <c r="X827" s="88">
        <f t="shared" si="393"/>
        <v>0</v>
      </c>
      <c r="Y827" s="88" t="e">
        <f t="shared" si="394"/>
        <v>#DIV/0!</v>
      </c>
      <c r="Z827" s="88">
        <f t="shared" si="395"/>
        <v>0</v>
      </c>
      <c r="AA827" s="88" t="e">
        <f t="shared" si="396"/>
        <v>#DIV/0!</v>
      </c>
      <c r="AB827" s="88">
        <f t="shared" si="398"/>
        <v>0</v>
      </c>
      <c r="AC827" s="88" t="e">
        <f t="shared" si="399"/>
        <v>#DIV/0!</v>
      </c>
      <c r="AD827" s="168"/>
    </row>
    <row r="828" spans="1:30" hidden="1">
      <c r="A828" s="76"/>
      <c r="B828" s="97" t="s">
        <v>107</v>
      </c>
      <c r="C828" s="96">
        <v>2214</v>
      </c>
      <c r="D828" s="91">
        <f t="shared" si="397"/>
        <v>25290.5</v>
      </c>
      <c r="E828" s="91">
        <f t="shared" si="397"/>
        <v>1092.3000000000002</v>
      </c>
      <c r="F828" s="91">
        <f t="shared" si="397"/>
        <v>25544.721699999998</v>
      </c>
      <c r="G828" s="91">
        <f t="shared" si="397"/>
        <v>1461.1510000000001</v>
      </c>
      <c r="H828" s="91">
        <f t="shared" si="397"/>
        <v>29410.7</v>
      </c>
      <c r="I828" s="91">
        <f t="shared" si="397"/>
        <v>5191.3999999999996</v>
      </c>
      <c r="J828" s="92">
        <f t="shared" si="397"/>
        <v>12249.273999999999</v>
      </c>
      <c r="K828" s="92">
        <f t="shared" si="397"/>
        <v>1921.451</v>
      </c>
      <c r="L828" s="91">
        <f t="shared" si="397"/>
        <v>28832.300000000003</v>
      </c>
      <c r="M828" s="91">
        <f t="shared" si="397"/>
        <v>5126.8</v>
      </c>
      <c r="N828" s="92">
        <f t="shared" si="397"/>
        <v>12718.099999999999</v>
      </c>
      <c r="O828" s="92">
        <f t="shared" si="397"/>
        <v>26273.4</v>
      </c>
      <c r="P828" s="92">
        <f t="shared" si="397"/>
        <v>0</v>
      </c>
      <c r="Q828" s="92">
        <f t="shared" si="397"/>
        <v>0</v>
      </c>
      <c r="R828" s="91">
        <f t="shared" si="397"/>
        <v>48898</v>
      </c>
      <c r="S828" s="91">
        <f t="shared" si="397"/>
        <v>4844.5</v>
      </c>
      <c r="T828" s="91">
        <f t="shared" si="397"/>
        <v>49147.9</v>
      </c>
      <c r="U828" s="91">
        <f t="shared" si="397"/>
        <v>4844.5</v>
      </c>
      <c r="V828" s="88">
        <f t="shared" si="391"/>
        <v>3287.5783000000047</v>
      </c>
      <c r="W828" s="88">
        <f t="shared" si="392"/>
        <v>112.86989280450842</v>
      </c>
      <c r="X828" s="88">
        <f t="shared" si="393"/>
        <v>-16692.600000000002</v>
      </c>
      <c r="Y828" s="88">
        <f t="shared" si="394"/>
        <v>43.243105400415487</v>
      </c>
      <c r="Z828" s="88">
        <f t="shared" si="395"/>
        <v>36179.9</v>
      </c>
      <c r="AA828" s="88">
        <f t="shared" si="396"/>
        <v>384.4756685353945</v>
      </c>
      <c r="AB828" s="88">
        <f t="shared" si="398"/>
        <v>249.90000000000146</v>
      </c>
      <c r="AC828" s="88">
        <f t="shared" si="399"/>
        <v>100.51106384719213</v>
      </c>
      <c r="AD828" s="168"/>
    </row>
    <row r="829" spans="1:30" hidden="1">
      <c r="A829" s="76"/>
      <c r="B829" s="149" t="s">
        <v>108</v>
      </c>
      <c r="C829" s="99">
        <v>2215</v>
      </c>
      <c r="D829" s="102">
        <f>D830+D831+D832+D833</f>
        <v>12408.1</v>
      </c>
      <c r="E829" s="102">
        <f>E830+E831+E832+E833</f>
        <v>1071.9000000000001</v>
      </c>
      <c r="F829" s="102">
        <f t="shared" ref="F829:U829" si="400">F830+F831+F832+F833</f>
        <v>24279.871000000003</v>
      </c>
      <c r="G829" s="102">
        <f t="shared" si="400"/>
        <v>1008.876</v>
      </c>
      <c r="H829" s="102">
        <f t="shared" si="400"/>
        <v>10211.9</v>
      </c>
      <c r="I829" s="102">
        <f t="shared" si="400"/>
        <v>415</v>
      </c>
      <c r="J829" s="100">
        <f t="shared" si="400"/>
        <v>3534.6689999999994</v>
      </c>
      <c r="K829" s="100">
        <f t="shared" si="400"/>
        <v>114.5</v>
      </c>
      <c r="L829" s="102">
        <f t="shared" si="400"/>
        <v>20340.400000000001</v>
      </c>
      <c r="M829" s="102">
        <f t="shared" si="400"/>
        <v>398.9</v>
      </c>
      <c r="N829" s="100">
        <f t="shared" si="400"/>
        <v>8852.8000000000011</v>
      </c>
      <c r="O829" s="100">
        <f t="shared" si="400"/>
        <v>456.5</v>
      </c>
      <c r="P829" s="100">
        <f>P830+P831+P832+P833</f>
        <v>0</v>
      </c>
      <c r="Q829" s="100">
        <f>Q830+Q831+Q832+Q833</f>
        <v>0</v>
      </c>
      <c r="R829" s="102">
        <f t="shared" si="400"/>
        <v>7543.3</v>
      </c>
      <c r="S829" s="102">
        <f t="shared" si="400"/>
        <v>502.1</v>
      </c>
      <c r="T829" s="102">
        <f t="shared" si="400"/>
        <v>7672.7</v>
      </c>
      <c r="U829" s="102">
        <f t="shared" si="400"/>
        <v>502.1</v>
      </c>
      <c r="V829" s="88">
        <f t="shared" si="391"/>
        <v>-3939.4710000000014</v>
      </c>
      <c r="W829" s="88">
        <f t="shared" si="392"/>
        <v>83.774744931717308</v>
      </c>
      <c r="X829" s="88">
        <f t="shared" si="393"/>
        <v>-1359.0999999999985</v>
      </c>
      <c r="Y829" s="88">
        <f t="shared" si="394"/>
        <v>86.691017342512183</v>
      </c>
      <c r="Z829" s="88">
        <f t="shared" si="395"/>
        <v>-1309.5000000000009</v>
      </c>
      <c r="AA829" s="88">
        <f t="shared" si="396"/>
        <v>85.20806976323874</v>
      </c>
      <c r="AB829" s="88">
        <f t="shared" si="398"/>
        <v>129.39999999999964</v>
      </c>
      <c r="AC829" s="88">
        <f t="shared" si="399"/>
        <v>101.71542958652049</v>
      </c>
      <c r="AD829" s="168"/>
    </row>
    <row r="830" spans="1:30" hidden="1">
      <c r="A830" s="76"/>
      <c r="B830" s="103" t="s">
        <v>144</v>
      </c>
      <c r="C830" s="96">
        <v>22151</v>
      </c>
      <c r="D830" s="91">
        <f t="shared" ref="D830:U840" si="401">SUM(D655,D690,D725,D760)+D795</f>
        <v>0</v>
      </c>
      <c r="E830" s="91">
        <f t="shared" si="401"/>
        <v>54</v>
      </c>
      <c r="F830" s="91">
        <f t="shared" si="401"/>
        <v>253.6</v>
      </c>
      <c r="G830" s="91">
        <f t="shared" si="401"/>
        <v>39.700000000000003</v>
      </c>
      <c r="H830" s="91">
        <f t="shared" si="401"/>
        <v>352.29999999999995</v>
      </c>
      <c r="I830" s="91">
        <f t="shared" si="401"/>
        <v>82.8</v>
      </c>
      <c r="J830" s="92">
        <f t="shared" si="401"/>
        <v>63.2</v>
      </c>
      <c r="K830" s="92">
        <f t="shared" si="401"/>
        <v>33</v>
      </c>
      <c r="L830" s="91">
        <f t="shared" si="401"/>
        <v>323.5</v>
      </c>
      <c r="M830" s="91">
        <f t="shared" si="401"/>
        <v>82.8</v>
      </c>
      <c r="N830" s="92">
        <f t="shared" si="401"/>
        <v>392.2</v>
      </c>
      <c r="O830" s="92">
        <f t="shared" si="401"/>
        <v>91.1</v>
      </c>
      <c r="P830" s="92">
        <f t="shared" si="401"/>
        <v>0</v>
      </c>
      <c r="Q830" s="92">
        <f t="shared" si="401"/>
        <v>0</v>
      </c>
      <c r="R830" s="91">
        <f t="shared" si="401"/>
        <v>382.2</v>
      </c>
      <c r="S830" s="91">
        <f t="shared" si="401"/>
        <v>100.2</v>
      </c>
      <c r="T830" s="91">
        <f t="shared" si="401"/>
        <v>382.2</v>
      </c>
      <c r="U830" s="91">
        <f t="shared" si="401"/>
        <v>100.2</v>
      </c>
      <c r="V830" s="88">
        <f t="shared" si="391"/>
        <v>69.900000000000006</v>
      </c>
      <c r="W830" s="88">
        <f t="shared" si="392"/>
        <v>127.56309148264984</v>
      </c>
      <c r="X830" s="88">
        <f t="shared" si="393"/>
        <v>39.900000000000034</v>
      </c>
      <c r="Y830" s="88">
        <f t="shared" si="394"/>
        <v>111.32557479420949</v>
      </c>
      <c r="Z830" s="88">
        <f t="shared" si="395"/>
        <v>-10</v>
      </c>
      <c r="AA830" s="88">
        <f t="shared" si="396"/>
        <v>97.450280469148396</v>
      </c>
      <c r="AB830" s="88">
        <f t="shared" si="398"/>
        <v>0</v>
      </c>
      <c r="AC830" s="88">
        <f t="shared" si="399"/>
        <v>100</v>
      </c>
      <c r="AD830" s="168"/>
    </row>
    <row r="831" spans="1:30" hidden="1">
      <c r="A831" s="76"/>
      <c r="B831" s="103" t="s">
        <v>145</v>
      </c>
      <c r="C831" s="96">
        <v>22152</v>
      </c>
      <c r="D831" s="91">
        <f t="shared" si="401"/>
        <v>0</v>
      </c>
      <c r="E831" s="91">
        <f t="shared" si="401"/>
        <v>485.8</v>
      </c>
      <c r="F831" s="91">
        <f t="shared" si="401"/>
        <v>203.3</v>
      </c>
      <c r="G831" s="91">
        <f t="shared" si="401"/>
        <v>458.9</v>
      </c>
      <c r="H831" s="91">
        <f t="shared" si="401"/>
        <v>213.5</v>
      </c>
      <c r="I831" s="91">
        <f t="shared" si="401"/>
        <v>0</v>
      </c>
      <c r="J831" s="92">
        <f t="shared" si="401"/>
        <v>9.5</v>
      </c>
      <c r="K831" s="92">
        <f t="shared" si="401"/>
        <v>0</v>
      </c>
      <c r="L831" s="91">
        <f t="shared" si="401"/>
        <v>213.5</v>
      </c>
      <c r="M831" s="91">
        <f t="shared" si="401"/>
        <v>0</v>
      </c>
      <c r="N831" s="92">
        <f t="shared" si="401"/>
        <v>212.6</v>
      </c>
      <c r="O831" s="92">
        <f t="shared" si="401"/>
        <v>0</v>
      </c>
      <c r="P831" s="92">
        <f t="shared" si="401"/>
        <v>0</v>
      </c>
      <c r="Q831" s="92">
        <f t="shared" si="401"/>
        <v>0</v>
      </c>
      <c r="R831" s="91">
        <f t="shared" si="401"/>
        <v>212.6</v>
      </c>
      <c r="S831" s="91">
        <f t="shared" si="401"/>
        <v>0</v>
      </c>
      <c r="T831" s="91">
        <f t="shared" si="401"/>
        <v>212.6</v>
      </c>
      <c r="U831" s="91">
        <f t="shared" si="401"/>
        <v>0</v>
      </c>
      <c r="V831" s="88">
        <f t="shared" si="391"/>
        <v>10.199999999999989</v>
      </c>
      <c r="W831" s="88">
        <f t="shared" si="392"/>
        <v>105.01721593703886</v>
      </c>
      <c r="X831" s="88">
        <f t="shared" si="393"/>
        <v>-0.90000000000000568</v>
      </c>
      <c r="Y831" s="88">
        <f t="shared" si="394"/>
        <v>99.578454332552695</v>
      </c>
      <c r="Z831" s="88">
        <f t="shared" si="395"/>
        <v>0</v>
      </c>
      <c r="AA831" s="88">
        <f t="shared" si="396"/>
        <v>100</v>
      </c>
      <c r="AB831" s="88">
        <f t="shared" si="398"/>
        <v>0</v>
      </c>
      <c r="AC831" s="88">
        <f t="shared" si="399"/>
        <v>100</v>
      </c>
      <c r="AD831" s="168"/>
    </row>
    <row r="832" spans="1:30" hidden="1">
      <c r="A832" s="76"/>
      <c r="B832" s="103" t="s">
        <v>111</v>
      </c>
      <c r="C832" s="96">
        <v>22153</v>
      </c>
      <c r="D832" s="91">
        <f t="shared" si="401"/>
        <v>0</v>
      </c>
      <c r="E832" s="91">
        <f t="shared" si="401"/>
        <v>10.199999999999999</v>
      </c>
      <c r="F832" s="91">
        <f t="shared" si="401"/>
        <v>5.5</v>
      </c>
      <c r="G832" s="91">
        <f t="shared" si="401"/>
        <v>5.5</v>
      </c>
      <c r="H832" s="91">
        <f t="shared" si="401"/>
        <v>0</v>
      </c>
      <c r="I832" s="91">
        <f t="shared" si="401"/>
        <v>10.199999999999999</v>
      </c>
      <c r="J832" s="92">
        <f t="shared" si="401"/>
        <v>5.5</v>
      </c>
      <c r="K832" s="92">
        <f t="shared" si="401"/>
        <v>5.5</v>
      </c>
      <c r="L832" s="91">
        <f t="shared" si="401"/>
        <v>299.39999999999998</v>
      </c>
      <c r="M832" s="91">
        <f t="shared" si="401"/>
        <v>10.199999999999999</v>
      </c>
      <c r="N832" s="92">
        <f t="shared" si="401"/>
        <v>233.9</v>
      </c>
      <c r="O832" s="92">
        <f t="shared" si="401"/>
        <v>11.2</v>
      </c>
      <c r="P832" s="92">
        <f t="shared" si="401"/>
        <v>0</v>
      </c>
      <c r="Q832" s="92">
        <f t="shared" si="401"/>
        <v>0</v>
      </c>
      <c r="R832" s="91">
        <f t="shared" si="401"/>
        <v>233.9</v>
      </c>
      <c r="S832" s="91">
        <f t="shared" si="401"/>
        <v>12.3</v>
      </c>
      <c r="T832" s="91">
        <f t="shared" si="401"/>
        <v>233.9</v>
      </c>
      <c r="U832" s="91">
        <f t="shared" si="401"/>
        <v>12.3</v>
      </c>
      <c r="V832" s="88">
        <f t="shared" si="391"/>
        <v>293.89999999999998</v>
      </c>
      <c r="W832" s="88">
        <f t="shared" si="392"/>
        <v>5443.6363636363631</v>
      </c>
      <c r="X832" s="88">
        <f t="shared" si="393"/>
        <v>233.9</v>
      </c>
      <c r="Y832" s="88" t="e">
        <f t="shared" si="394"/>
        <v>#DIV/0!</v>
      </c>
      <c r="Z832" s="88">
        <f t="shared" si="395"/>
        <v>0</v>
      </c>
      <c r="AA832" s="88">
        <f t="shared" si="396"/>
        <v>100</v>
      </c>
      <c r="AB832" s="88">
        <f t="shared" si="398"/>
        <v>0</v>
      </c>
      <c r="AC832" s="88">
        <f t="shared" si="399"/>
        <v>100</v>
      </c>
      <c r="AD832" s="168"/>
    </row>
    <row r="833" spans="1:30" hidden="1">
      <c r="A833" s="76"/>
      <c r="B833" s="103" t="s">
        <v>146</v>
      </c>
      <c r="C833" s="96">
        <v>22154</v>
      </c>
      <c r="D833" s="91">
        <f t="shared" si="401"/>
        <v>12408.1</v>
      </c>
      <c r="E833" s="91">
        <f t="shared" si="401"/>
        <v>521.9</v>
      </c>
      <c r="F833" s="91">
        <f t="shared" si="401"/>
        <v>23817.471000000001</v>
      </c>
      <c r="G833" s="91">
        <f t="shared" si="401"/>
        <v>504.77600000000001</v>
      </c>
      <c r="H833" s="91">
        <f t="shared" si="401"/>
        <v>9646.1</v>
      </c>
      <c r="I833" s="91">
        <f t="shared" si="401"/>
        <v>322</v>
      </c>
      <c r="J833" s="92">
        <f t="shared" si="401"/>
        <v>3456.4689999999996</v>
      </c>
      <c r="K833" s="92">
        <f t="shared" si="401"/>
        <v>76</v>
      </c>
      <c r="L833" s="91">
        <f t="shared" si="401"/>
        <v>19504</v>
      </c>
      <c r="M833" s="91">
        <f t="shared" si="401"/>
        <v>305.89999999999998</v>
      </c>
      <c r="N833" s="92">
        <f t="shared" si="401"/>
        <v>8014.1</v>
      </c>
      <c r="O833" s="92">
        <f t="shared" si="401"/>
        <v>354.2</v>
      </c>
      <c r="P833" s="92">
        <f t="shared" si="401"/>
        <v>0</v>
      </c>
      <c r="Q833" s="92">
        <f t="shared" si="401"/>
        <v>0</v>
      </c>
      <c r="R833" s="91">
        <f t="shared" si="401"/>
        <v>6714.6</v>
      </c>
      <c r="S833" s="91">
        <f t="shared" si="401"/>
        <v>389.6</v>
      </c>
      <c r="T833" s="91">
        <f t="shared" si="401"/>
        <v>6844</v>
      </c>
      <c r="U833" s="91">
        <f t="shared" si="401"/>
        <v>389.6</v>
      </c>
      <c r="V833" s="88">
        <f t="shared" si="391"/>
        <v>-4313.4710000000014</v>
      </c>
      <c r="W833" s="88">
        <f t="shared" si="392"/>
        <v>81.889466770002571</v>
      </c>
      <c r="X833" s="88">
        <f t="shared" si="393"/>
        <v>-1632</v>
      </c>
      <c r="Y833" s="88">
        <f t="shared" si="394"/>
        <v>83.081245270109164</v>
      </c>
      <c r="Z833" s="88">
        <f t="shared" si="395"/>
        <v>-1299.5</v>
      </c>
      <c r="AA833" s="88">
        <f t="shared" si="396"/>
        <v>83.784829238467211</v>
      </c>
      <c r="AB833" s="88">
        <f t="shared" si="398"/>
        <v>129.39999999999964</v>
      </c>
      <c r="AC833" s="88">
        <f t="shared" si="399"/>
        <v>101.92714383582044</v>
      </c>
      <c r="AD833" s="168"/>
    </row>
    <row r="834" spans="1:30" hidden="1">
      <c r="A834" s="76"/>
      <c r="B834" s="105" t="s">
        <v>113</v>
      </c>
      <c r="C834" s="106">
        <v>2217</v>
      </c>
      <c r="D834" s="91">
        <f t="shared" si="401"/>
        <v>0</v>
      </c>
      <c r="E834" s="91">
        <f t="shared" si="401"/>
        <v>37.200000000000003</v>
      </c>
      <c r="F834" s="91">
        <f t="shared" si="401"/>
        <v>0</v>
      </c>
      <c r="G834" s="91">
        <f t="shared" si="401"/>
        <v>0</v>
      </c>
      <c r="H834" s="91">
        <f t="shared" si="401"/>
        <v>0</v>
      </c>
      <c r="I834" s="91">
        <f t="shared" si="401"/>
        <v>44.5</v>
      </c>
      <c r="J834" s="92">
        <f t="shared" si="401"/>
        <v>0</v>
      </c>
      <c r="K834" s="92">
        <f t="shared" si="401"/>
        <v>0</v>
      </c>
      <c r="L834" s="91">
        <f t="shared" si="401"/>
        <v>0</v>
      </c>
      <c r="M834" s="91">
        <f t="shared" si="401"/>
        <v>44.5</v>
      </c>
      <c r="N834" s="92">
        <f t="shared" si="401"/>
        <v>0</v>
      </c>
      <c r="O834" s="92">
        <f t="shared" si="401"/>
        <v>49</v>
      </c>
      <c r="P834" s="92">
        <f t="shared" si="401"/>
        <v>0</v>
      </c>
      <c r="Q834" s="92">
        <f t="shared" si="401"/>
        <v>0</v>
      </c>
      <c r="R834" s="91">
        <f t="shared" si="401"/>
        <v>0</v>
      </c>
      <c r="S834" s="91">
        <f t="shared" si="401"/>
        <v>53.8</v>
      </c>
      <c r="T834" s="91">
        <f t="shared" si="401"/>
        <v>0</v>
      </c>
      <c r="U834" s="91">
        <f t="shared" si="401"/>
        <v>53.8</v>
      </c>
      <c r="V834" s="88">
        <f t="shared" si="391"/>
        <v>0</v>
      </c>
      <c r="W834" s="88" t="e">
        <f t="shared" si="392"/>
        <v>#DIV/0!</v>
      </c>
      <c r="X834" s="88">
        <f t="shared" si="393"/>
        <v>0</v>
      </c>
      <c r="Y834" s="88" t="e">
        <f t="shared" si="394"/>
        <v>#DIV/0!</v>
      </c>
      <c r="Z834" s="88">
        <f t="shared" si="395"/>
        <v>0</v>
      </c>
      <c r="AA834" s="88" t="e">
        <f t="shared" si="396"/>
        <v>#DIV/0!</v>
      </c>
      <c r="AB834" s="88">
        <f t="shared" si="398"/>
        <v>0</v>
      </c>
      <c r="AC834" s="88" t="e">
        <f t="shared" si="399"/>
        <v>#DIV/0!</v>
      </c>
      <c r="AD834" s="168"/>
    </row>
    <row r="835" spans="1:30" hidden="1">
      <c r="A835" s="76"/>
      <c r="B835" s="109" t="s">
        <v>114</v>
      </c>
      <c r="C835" s="106">
        <v>2218</v>
      </c>
      <c r="D835" s="91">
        <f t="shared" si="401"/>
        <v>0</v>
      </c>
      <c r="E835" s="91">
        <f t="shared" si="401"/>
        <v>0</v>
      </c>
      <c r="F835" s="91">
        <f t="shared" si="401"/>
        <v>0</v>
      </c>
      <c r="G835" s="91">
        <f t="shared" si="401"/>
        <v>0</v>
      </c>
      <c r="H835" s="91">
        <f t="shared" si="401"/>
        <v>0</v>
      </c>
      <c r="I835" s="91">
        <f t="shared" si="401"/>
        <v>0</v>
      </c>
      <c r="J835" s="92">
        <f t="shared" si="401"/>
        <v>0</v>
      </c>
      <c r="K835" s="92">
        <f t="shared" si="401"/>
        <v>0</v>
      </c>
      <c r="L835" s="91">
        <f t="shared" si="401"/>
        <v>0</v>
      </c>
      <c r="M835" s="91">
        <f t="shared" si="401"/>
        <v>0</v>
      </c>
      <c r="N835" s="92">
        <f t="shared" si="401"/>
        <v>0</v>
      </c>
      <c r="O835" s="92">
        <f t="shared" si="401"/>
        <v>0</v>
      </c>
      <c r="P835" s="92">
        <f t="shared" si="401"/>
        <v>0</v>
      </c>
      <c r="Q835" s="92">
        <f t="shared" si="401"/>
        <v>0</v>
      </c>
      <c r="R835" s="91">
        <f t="shared" si="401"/>
        <v>0</v>
      </c>
      <c r="S835" s="91">
        <f t="shared" si="401"/>
        <v>0</v>
      </c>
      <c r="T835" s="91">
        <f t="shared" si="401"/>
        <v>0</v>
      </c>
      <c r="U835" s="91">
        <f t="shared" si="401"/>
        <v>0</v>
      </c>
      <c r="V835" s="88">
        <f t="shared" si="391"/>
        <v>0</v>
      </c>
      <c r="W835" s="88" t="e">
        <f t="shared" si="392"/>
        <v>#DIV/0!</v>
      </c>
      <c r="X835" s="88">
        <f t="shared" si="393"/>
        <v>0</v>
      </c>
      <c r="Y835" s="88" t="e">
        <f t="shared" si="394"/>
        <v>#DIV/0!</v>
      </c>
      <c r="Z835" s="88">
        <f t="shared" si="395"/>
        <v>0</v>
      </c>
      <c r="AA835" s="88" t="e">
        <f t="shared" si="396"/>
        <v>#DIV/0!</v>
      </c>
      <c r="AB835" s="88">
        <f t="shared" si="398"/>
        <v>0</v>
      </c>
      <c r="AC835" s="88" t="e">
        <f t="shared" si="399"/>
        <v>#DIV/0!</v>
      </c>
      <c r="AD835" s="168"/>
    </row>
    <row r="836" spans="1:30" hidden="1">
      <c r="A836" s="76"/>
      <c r="B836" s="97" t="s">
        <v>147</v>
      </c>
      <c r="C836" s="96">
        <v>2221</v>
      </c>
      <c r="D836" s="91">
        <f t="shared" si="401"/>
        <v>1540</v>
      </c>
      <c r="E836" s="91">
        <f t="shared" si="401"/>
        <v>0</v>
      </c>
      <c r="F836" s="91">
        <f t="shared" si="401"/>
        <v>1499.8</v>
      </c>
      <c r="G836" s="91">
        <f t="shared" si="401"/>
        <v>0</v>
      </c>
      <c r="H836" s="91">
        <f t="shared" si="401"/>
        <v>1675</v>
      </c>
      <c r="I836" s="91">
        <f t="shared" si="401"/>
        <v>0</v>
      </c>
      <c r="J836" s="92">
        <f t="shared" si="401"/>
        <v>695.6</v>
      </c>
      <c r="K836" s="92">
        <f t="shared" si="401"/>
        <v>0</v>
      </c>
      <c r="L836" s="91">
        <f t="shared" si="401"/>
        <v>1675</v>
      </c>
      <c r="M836" s="91">
        <f t="shared" si="401"/>
        <v>0</v>
      </c>
      <c r="N836" s="92">
        <f t="shared" si="401"/>
        <v>1925</v>
      </c>
      <c r="O836" s="92">
        <f t="shared" si="401"/>
        <v>0</v>
      </c>
      <c r="P836" s="92">
        <f t="shared" si="401"/>
        <v>0</v>
      </c>
      <c r="Q836" s="92">
        <f t="shared" si="401"/>
        <v>0</v>
      </c>
      <c r="R836" s="91">
        <f t="shared" si="401"/>
        <v>2018.8</v>
      </c>
      <c r="S836" s="91">
        <f t="shared" si="401"/>
        <v>0</v>
      </c>
      <c r="T836" s="91">
        <f t="shared" si="401"/>
        <v>2117.1999999999998</v>
      </c>
      <c r="U836" s="91">
        <f t="shared" si="401"/>
        <v>0</v>
      </c>
      <c r="V836" s="88">
        <f t="shared" si="391"/>
        <v>175.20000000000005</v>
      </c>
      <c r="W836" s="88">
        <f t="shared" si="392"/>
        <v>111.68155754100546</v>
      </c>
      <c r="X836" s="88">
        <f t="shared" si="393"/>
        <v>250</v>
      </c>
      <c r="Y836" s="88">
        <f t="shared" si="394"/>
        <v>114.92537313432835</v>
      </c>
      <c r="Z836" s="88">
        <f t="shared" si="395"/>
        <v>93.799999999999955</v>
      </c>
      <c r="AA836" s="88">
        <f t="shared" si="396"/>
        <v>104.87272727272727</v>
      </c>
      <c r="AB836" s="88">
        <f t="shared" si="398"/>
        <v>98.399999999999864</v>
      </c>
      <c r="AC836" s="88">
        <f t="shared" si="399"/>
        <v>104.87418268278184</v>
      </c>
      <c r="AD836" s="168"/>
    </row>
    <row r="837" spans="1:30" ht="25.5" hidden="1">
      <c r="A837" s="76"/>
      <c r="B837" s="110" t="s">
        <v>116</v>
      </c>
      <c r="C837" s="96">
        <v>2222</v>
      </c>
      <c r="D837" s="91">
        <f t="shared" si="401"/>
        <v>25070.399999999998</v>
      </c>
      <c r="E837" s="91">
        <f t="shared" si="401"/>
        <v>2117.3999999999996</v>
      </c>
      <c r="F837" s="91">
        <f t="shared" si="401"/>
        <v>25964.454999999998</v>
      </c>
      <c r="G837" s="91">
        <f t="shared" si="401"/>
        <v>1738.779</v>
      </c>
      <c r="H837" s="91">
        <f t="shared" si="401"/>
        <v>15752.699999999999</v>
      </c>
      <c r="I837" s="91">
        <f t="shared" si="401"/>
        <v>2150</v>
      </c>
      <c r="J837" s="92">
        <f t="shared" si="401"/>
        <v>8299.1370000000006</v>
      </c>
      <c r="K837" s="92">
        <f t="shared" si="401"/>
        <v>613.20000000000005</v>
      </c>
      <c r="L837" s="91">
        <f t="shared" si="401"/>
        <v>16834.8</v>
      </c>
      <c r="M837" s="91">
        <f t="shared" si="401"/>
        <v>2036.8</v>
      </c>
      <c r="N837" s="92">
        <f t="shared" si="401"/>
        <v>15984.999999999998</v>
      </c>
      <c r="O837" s="92">
        <f t="shared" si="401"/>
        <v>300.2</v>
      </c>
      <c r="P837" s="92">
        <f t="shared" si="401"/>
        <v>0</v>
      </c>
      <c r="Q837" s="92">
        <f t="shared" si="401"/>
        <v>0</v>
      </c>
      <c r="R837" s="91">
        <f t="shared" si="401"/>
        <v>15521.3</v>
      </c>
      <c r="S837" s="91">
        <f t="shared" si="401"/>
        <v>335.2</v>
      </c>
      <c r="T837" s="91">
        <f t="shared" si="401"/>
        <v>16027.5</v>
      </c>
      <c r="U837" s="91">
        <f t="shared" si="401"/>
        <v>345.2</v>
      </c>
      <c r="V837" s="88">
        <f t="shared" si="391"/>
        <v>-9129.6549999999988</v>
      </c>
      <c r="W837" s="88">
        <f t="shared" si="392"/>
        <v>64.837871621029592</v>
      </c>
      <c r="X837" s="88">
        <f t="shared" si="393"/>
        <v>232.29999999999927</v>
      </c>
      <c r="Y837" s="88">
        <f t="shared" si="394"/>
        <v>101.47466783472039</v>
      </c>
      <c r="Z837" s="88">
        <f t="shared" si="395"/>
        <v>-463.69999999999891</v>
      </c>
      <c r="AA837" s="88">
        <f t="shared" si="396"/>
        <v>97.099155458242109</v>
      </c>
      <c r="AB837" s="88">
        <f t="shared" si="398"/>
        <v>506.20000000000073</v>
      </c>
      <c r="AC837" s="88">
        <f t="shared" si="399"/>
        <v>103.26132476016829</v>
      </c>
      <c r="AD837" s="168"/>
    </row>
    <row r="838" spans="1:30" hidden="1">
      <c r="A838" s="76"/>
      <c r="B838" s="110" t="s">
        <v>117</v>
      </c>
      <c r="C838" s="132">
        <v>2223</v>
      </c>
      <c r="D838" s="91">
        <f t="shared" si="401"/>
        <v>190.3</v>
      </c>
      <c r="E838" s="91">
        <f t="shared" si="401"/>
        <v>613.5</v>
      </c>
      <c r="F838" s="91">
        <f t="shared" si="401"/>
        <v>142.57999999999998</v>
      </c>
      <c r="G838" s="91">
        <f t="shared" si="401"/>
        <v>567.68499999999995</v>
      </c>
      <c r="H838" s="91">
        <f t="shared" si="401"/>
        <v>684.8</v>
      </c>
      <c r="I838" s="91">
        <f t="shared" si="401"/>
        <v>650.4</v>
      </c>
      <c r="J838" s="92">
        <f t="shared" si="401"/>
        <v>55.56</v>
      </c>
      <c r="K838" s="92">
        <f t="shared" si="401"/>
        <v>115.2</v>
      </c>
      <c r="L838" s="91">
        <f t="shared" si="401"/>
        <v>683.4</v>
      </c>
      <c r="M838" s="91">
        <f t="shared" si="401"/>
        <v>650.4</v>
      </c>
      <c r="N838" s="92">
        <f t="shared" si="401"/>
        <v>1715.3</v>
      </c>
      <c r="O838" s="92">
        <f t="shared" si="401"/>
        <v>715.4</v>
      </c>
      <c r="P838" s="92">
        <f t="shared" si="401"/>
        <v>0</v>
      </c>
      <c r="Q838" s="92">
        <f t="shared" si="401"/>
        <v>0</v>
      </c>
      <c r="R838" s="91">
        <f t="shared" si="401"/>
        <v>1853.3</v>
      </c>
      <c r="S838" s="91">
        <f t="shared" si="401"/>
        <v>786.9</v>
      </c>
      <c r="T838" s="91">
        <f t="shared" si="401"/>
        <v>1861.4999999999998</v>
      </c>
      <c r="U838" s="91">
        <f t="shared" si="401"/>
        <v>786.9</v>
      </c>
      <c r="V838" s="88">
        <f t="shared" si="391"/>
        <v>540.81999999999994</v>
      </c>
      <c r="W838" s="88">
        <f t="shared" si="392"/>
        <v>479.30986113059333</v>
      </c>
      <c r="X838" s="88">
        <f t="shared" si="393"/>
        <v>1030.5</v>
      </c>
      <c r="Y838" s="88">
        <f t="shared" si="394"/>
        <v>250.48189252336451</v>
      </c>
      <c r="Z838" s="88">
        <f t="shared" si="395"/>
        <v>138</v>
      </c>
      <c r="AA838" s="88">
        <f t="shared" si="396"/>
        <v>108.04523989972598</v>
      </c>
      <c r="AB838" s="88">
        <f>T838-R838</f>
        <v>8.1999999999998181</v>
      </c>
      <c r="AC838" s="88">
        <f>+T838/R838*100</f>
        <v>100.44245400097122</v>
      </c>
      <c r="AD838" s="168"/>
    </row>
    <row r="839" spans="1:30" hidden="1">
      <c r="A839" s="76"/>
      <c r="B839" s="110" t="s">
        <v>153</v>
      </c>
      <c r="C839" s="96">
        <v>2224</v>
      </c>
      <c r="D839" s="91">
        <f t="shared" si="401"/>
        <v>62</v>
      </c>
      <c r="E839" s="91">
        <f t="shared" si="401"/>
        <v>0</v>
      </c>
      <c r="F839" s="91">
        <f t="shared" si="401"/>
        <v>108.51</v>
      </c>
      <c r="G839" s="91">
        <f t="shared" si="401"/>
        <v>0</v>
      </c>
      <c r="H839" s="91">
        <f t="shared" si="401"/>
        <v>119</v>
      </c>
      <c r="I839" s="91">
        <f t="shared" si="401"/>
        <v>0</v>
      </c>
      <c r="J839" s="92">
        <f t="shared" si="401"/>
        <v>0</v>
      </c>
      <c r="K839" s="92">
        <f t="shared" si="401"/>
        <v>0</v>
      </c>
      <c r="L839" s="91">
        <f t="shared" si="401"/>
        <v>119</v>
      </c>
      <c r="M839" s="91">
        <f t="shared" si="401"/>
        <v>0</v>
      </c>
      <c r="N839" s="92">
        <f t="shared" si="401"/>
        <v>125.3</v>
      </c>
      <c r="O839" s="92">
        <f t="shared" si="401"/>
        <v>0</v>
      </c>
      <c r="P839" s="92">
        <f t="shared" si="401"/>
        <v>0</v>
      </c>
      <c r="Q839" s="92">
        <f t="shared" si="401"/>
        <v>0</v>
      </c>
      <c r="R839" s="91">
        <f t="shared" si="401"/>
        <v>127.4</v>
      </c>
      <c r="S839" s="91">
        <f t="shared" si="401"/>
        <v>0</v>
      </c>
      <c r="T839" s="91">
        <f t="shared" si="401"/>
        <v>129.5</v>
      </c>
      <c r="U839" s="91">
        <f t="shared" si="401"/>
        <v>0</v>
      </c>
      <c r="V839" s="88">
        <f t="shared" si="391"/>
        <v>10.489999999999995</v>
      </c>
      <c r="W839" s="88">
        <f t="shared" si="392"/>
        <v>109.6673117685006</v>
      </c>
      <c r="X839" s="88">
        <f t="shared" si="393"/>
        <v>6.2999999999999972</v>
      </c>
      <c r="Y839" s="88">
        <f t="shared" si="394"/>
        <v>105.29411764705883</v>
      </c>
      <c r="Z839" s="88">
        <f t="shared" si="395"/>
        <v>2.1000000000000085</v>
      </c>
      <c r="AA839" s="88">
        <f t="shared" si="396"/>
        <v>101.67597765363129</v>
      </c>
      <c r="AB839" s="88">
        <f t="shared" si="398"/>
        <v>2.0999999999999943</v>
      </c>
      <c r="AC839" s="88">
        <f t="shared" si="399"/>
        <v>101.64835164835165</v>
      </c>
      <c r="AD839" s="168"/>
    </row>
    <row r="840" spans="1:30" hidden="1">
      <c r="A840" s="76"/>
      <c r="B840" s="110" t="s">
        <v>148</v>
      </c>
      <c r="C840" s="96">
        <v>2225</v>
      </c>
      <c r="D840" s="91">
        <f t="shared" si="401"/>
        <v>0</v>
      </c>
      <c r="E840" s="91">
        <f t="shared" si="401"/>
        <v>0</v>
      </c>
      <c r="F840" s="91">
        <f t="shared" si="401"/>
        <v>0</v>
      </c>
      <c r="G840" s="91">
        <f t="shared" si="401"/>
        <v>0</v>
      </c>
      <c r="H840" s="91">
        <f t="shared" si="401"/>
        <v>0</v>
      </c>
      <c r="I840" s="91">
        <f t="shared" si="401"/>
        <v>0</v>
      </c>
      <c r="J840" s="92">
        <f t="shared" si="401"/>
        <v>0</v>
      </c>
      <c r="K840" s="92">
        <f t="shared" si="401"/>
        <v>0</v>
      </c>
      <c r="L840" s="91">
        <f t="shared" si="401"/>
        <v>0</v>
      </c>
      <c r="M840" s="91">
        <f t="shared" si="401"/>
        <v>0</v>
      </c>
      <c r="N840" s="92">
        <f t="shared" si="401"/>
        <v>0</v>
      </c>
      <c r="O840" s="92">
        <f t="shared" si="401"/>
        <v>0</v>
      </c>
      <c r="P840" s="92">
        <f t="shared" si="401"/>
        <v>0</v>
      </c>
      <c r="Q840" s="92">
        <f t="shared" si="401"/>
        <v>0</v>
      </c>
      <c r="R840" s="91">
        <f t="shared" si="401"/>
        <v>0</v>
      </c>
      <c r="S840" s="91">
        <f t="shared" si="401"/>
        <v>0</v>
      </c>
      <c r="T840" s="91">
        <f t="shared" si="401"/>
        <v>0</v>
      </c>
      <c r="U840" s="91">
        <f t="shared" si="401"/>
        <v>0</v>
      </c>
      <c r="V840" s="88">
        <f t="shared" si="391"/>
        <v>0</v>
      </c>
      <c r="W840" s="88" t="e">
        <f t="shared" si="392"/>
        <v>#DIV/0!</v>
      </c>
      <c r="X840" s="88">
        <f t="shared" si="393"/>
        <v>0</v>
      </c>
      <c r="Y840" s="88" t="e">
        <f t="shared" si="394"/>
        <v>#DIV/0!</v>
      </c>
      <c r="Z840" s="88">
        <f t="shared" si="395"/>
        <v>0</v>
      </c>
      <c r="AA840" s="88" t="e">
        <f t="shared" si="396"/>
        <v>#DIV/0!</v>
      </c>
      <c r="AB840" s="88">
        <f t="shared" si="398"/>
        <v>0</v>
      </c>
      <c r="AC840" s="88" t="e">
        <f t="shared" si="399"/>
        <v>#DIV/0!</v>
      </c>
      <c r="AD840" s="168"/>
    </row>
    <row r="841" spans="1:30" hidden="1">
      <c r="A841" s="76"/>
      <c r="B841" s="114" t="s">
        <v>120</v>
      </c>
      <c r="C841" s="115">
        <v>2231</v>
      </c>
      <c r="D841" s="117">
        <f>D842+D843+D844+D845</f>
        <v>7559.8</v>
      </c>
      <c r="E841" s="117">
        <f>E842+E843+E844+E845</f>
        <v>272.7</v>
      </c>
      <c r="F841" s="117">
        <f t="shared" ref="F841:U841" si="402">F842+F843+F844+F845</f>
        <v>7525.2238600000001</v>
      </c>
      <c r="G841" s="117">
        <f t="shared" si="402"/>
        <v>299.47500000000002</v>
      </c>
      <c r="H841" s="117">
        <f t="shared" si="402"/>
        <v>10161.299999999999</v>
      </c>
      <c r="I841" s="117">
        <f t="shared" si="402"/>
        <v>268</v>
      </c>
      <c r="J841" s="116">
        <f t="shared" si="402"/>
        <v>3284.721</v>
      </c>
      <c r="K841" s="116">
        <f t="shared" si="402"/>
        <v>155.1</v>
      </c>
      <c r="L841" s="117">
        <f t="shared" si="402"/>
        <v>10161.299999999999</v>
      </c>
      <c r="M841" s="117">
        <f t="shared" si="402"/>
        <v>268</v>
      </c>
      <c r="N841" s="116">
        <f t="shared" si="402"/>
        <v>11387.900000000001</v>
      </c>
      <c r="O841" s="116">
        <f t="shared" si="402"/>
        <v>351</v>
      </c>
      <c r="P841" s="116">
        <f>P842+P843+P844+P845</f>
        <v>0</v>
      </c>
      <c r="Q841" s="116">
        <f>Q842+Q843+Q844+Q845</f>
        <v>0</v>
      </c>
      <c r="R841" s="117">
        <f t="shared" si="402"/>
        <v>11834.900000000001</v>
      </c>
      <c r="S841" s="117">
        <f t="shared" si="402"/>
        <v>386.2</v>
      </c>
      <c r="T841" s="117">
        <f t="shared" si="402"/>
        <v>12207.6</v>
      </c>
      <c r="U841" s="117">
        <f t="shared" si="402"/>
        <v>386.2</v>
      </c>
      <c r="V841" s="88"/>
      <c r="W841" s="88"/>
      <c r="X841" s="88"/>
      <c r="Y841" s="88"/>
      <c r="Z841" s="88"/>
      <c r="AA841" s="88"/>
      <c r="AB841" s="88"/>
      <c r="AC841" s="88"/>
      <c r="AD841" s="168"/>
    </row>
    <row r="842" spans="1:30" hidden="1">
      <c r="A842" s="76"/>
      <c r="B842" s="110" t="s">
        <v>121</v>
      </c>
      <c r="C842" s="96">
        <v>22311100</v>
      </c>
      <c r="D842" s="91">
        <f t="shared" ref="D842:U850" si="403">SUM(D667,D702,D737,D772)+D807</f>
        <v>1600</v>
      </c>
      <c r="E842" s="91">
        <f t="shared" si="403"/>
        <v>66.599999999999994</v>
      </c>
      <c r="F842" s="91">
        <f t="shared" si="403"/>
        <v>1597.8979999999999</v>
      </c>
      <c r="G842" s="91">
        <f t="shared" si="403"/>
        <v>110.801</v>
      </c>
      <c r="H842" s="91">
        <f t="shared" si="403"/>
        <v>2896.8</v>
      </c>
      <c r="I842" s="91">
        <f t="shared" si="403"/>
        <v>87.7</v>
      </c>
      <c r="J842" s="92">
        <f t="shared" si="403"/>
        <v>496.53199999999998</v>
      </c>
      <c r="K842" s="92">
        <f t="shared" si="403"/>
        <v>43.8</v>
      </c>
      <c r="L842" s="91">
        <f t="shared" si="403"/>
        <v>2896.8</v>
      </c>
      <c r="M842" s="91">
        <f t="shared" si="403"/>
        <v>87.7</v>
      </c>
      <c r="N842" s="92">
        <f t="shared" si="403"/>
        <v>2996.8</v>
      </c>
      <c r="O842" s="92">
        <f t="shared" si="403"/>
        <v>125.5</v>
      </c>
      <c r="P842" s="92">
        <f t="shared" si="403"/>
        <v>0</v>
      </c>
      <c r="Q842" s="92">
        <f t="shared" si="403"/>
        <v>0</v>
      </c>
      <c r="R842" s="91">
        <f t="shared" si="403"/>
        <v>3031.8</v>
      </c>
      <c r="S842" s="91">
        <f t="shared" si="403"/>
        <v>138.1</v>
      </c>
      <c r="T842" s="91">
        <f t="shared" si="403"/>
        <v>2972</v>
      </c>
      <c r="U842" s="91">
        <f t="shared" si="403"/>
        <v>138.1</v>
      </c>
      <c r="V842" s="88">
        <f t="shared" ref="V842:V855" si="404">L842-F842</f>
        <v>1298.9020000000003</v>
      </c>
      <c r="W842" s="88">
        <f t="shared" ref="W842:W855" si="405">+L842/F842*100</f>
        <v>181.28816732982958</v>
      </c>
      <c r="X842" s="88">
        <f t="shared" ref="X842:X855" si="406">N842-H842</f>
        <v>100</v>
      </c>
      <c r="Y842" s="88">
        <f t="shared" ref="Y842:Y855" si="407">+N842/H842*100</f>
        <v>103.45208505937586</v>
      </c>
      <c r="Z842" s="88">
        <f t="shared" ref="Z842:Z855" si="408">R842-N842</f>
        <v>35</v>
      </c>
      <c r="AA842" s="88">
        <f t="shared" ref="AA842:AA855" si="409">+R842/N842*100</f>
        <v>101.16791243993592</v>
      </c>
      <c r="AB842" s="88">
        <f t="shared" si="398"/>
        <v>-59.800000000000182</v>
      </c>
      <c r="AC842" s="88">
        <f t="shared" si="399"/>
        <v>98.027574378257128</v>
      </c>
      <c r="AD842" s="168"/>
    </row>
    <row r="843" spans="1:30" hidden="1">
      <c r="A843" s="76"/>
      <c r="B843" s="110" t="s">
        <v>122</v>
      </c>
      <c r="C843" s="96">
        <v>22311200</v>
      </c>
      <c r="D843" s="91">
        <f t="shared" si="403"/>
        <v>5959.8</v>
      </c>
      <c r="E843" s="91">
        <f t="shared" si="403"/>
        <v>206.1</v>
      </c>
      <c r="F843" s="91">
        <f t="shared" si="403"/>
        <v>5927.3258599999999</v>
      </c>
      <c r="G843" s="91">
        <f t="shared" si="403"/>
        <v>188.67400000000001</v>
      </c>
      <c r="H843" s="91">
        <f t="shared" si="403"/>
        <v>7264.5</v>
      </c>
      <c r="I843" s="91">
        <f t="shared" si="403"/>
        <v>180.3</v>
      </c>
      <c r="J843" s="92">
        <f t="shared" si="403"/>
        <v>2788.1889999999999</v>
      </c>
      <c r="K843" s="92">
        <f t="shared" si="403"/>
        <v>111.3</v>
      </c>
      <c r="L843" s="91">
        <f t="shared" si="403"/>
        <v>7264.5</v>
      </c>
      <c r="M843" s="91">
        <f t="shared" si="403"/>
        <v>180.3</v>
      </c>
      <c r="N843" s="92">
        <f t="shared" si="403"/>
        <v>8391.1</v>
      </c>
      <c r="O843" s="92">
        <f t="shared" si="403"/>
        <v>225.5</v>
      </c>
      <c r="P843" s="92">
        <f t="shared" si="403"/>
        <v>0</v>
      </c>
      <c r="Q843" s="92">
        <f t="shared" si="403"/>
        <v>0</v>
      </c>
      <c r="R843" s="91">
        <f t="shared" si="403"/>
        <v>8803.1</v>
      </c>
      <c r="S843" s="91">
        <f t="shared" si="403"/>
        <v>248.1</v>
      </c>
      <c r="T843" s="91">
        <f t="shared" si="403"/>
        <v>9235.6</v>
      </c>
      <c r="U843" s="91">
        <f t="shared" si="403"/>
        <v>248.1</v>
      </c>
      <c r="V843" s="88">
        <f t="shared" si="404"/>
        <v>1337.1741400000001</v>
      </c>
      <c r="W843" s="88">
        <f t="shared" si="405"/>
        <v>122.55948418533549</v>
      </c>
      <c r="X843" s="88">
        <f t="shared" si="406"/>
        <v>1126.6000000000004</v>
      </c>
      <c r="Y843" s="88">
        <f t="shared" si="407"/>
        <v>115.50829375731297</v>
      </c>
      <c r="Z843" s="88">
        <f t="shared" si="408"/>
        <v>412</v>
      </c>
      <c r="AA843" s="88">
        <f t="shared" si="409"/>
        <v>104.90996412866014</v>
      </c>
      <c r="AB843" s="88">
        <f t="shared" si="398"/>
        <v>432.5</v>
      </c>
      <c r="AC843" s="88">
        <f t="shared" si="399"/>
        <v>104.91304199656939</v>
      </c>
      <c r="AD843" s="168"/>
    </row>
    <row r="844" spans="1:30" ht="25.5" hidden="1">
      <c r="A844" s="76"/>
      <c r="B844" s="110" t="s">
        <v>123</v>
      </c>
      <c r="C844" s="96">
        <v>22311300</v>
      </c>
      <c r="D844" s="91">
        <f t="shared" si="403"/>
        <v>0</v>
      </c>
      <c r="E844" s="91">
        <f t="shared" si="403"/>
        <v>0</v>
      </c>
      <c r="F844" s="91">
        <f t="shared" si="403"/>
        <v>0</v>
      </c>
      <c r="G844" s="91">
        <f t="shared" si="403"/>
        <v>0</v>
      </c>
      <c r="H844" s="91">
        <f t="shared" si="403"/>
        <v>0</v>
      </c>
      <c r="I844" s="91">
        <f t="shared" si="403"/>
        <v>0</v>
      </c>
      <c r="J844" s="92">
        <f t="shared" si="403"/>
        <v>0</v>
      </c>
      <c r="K844" s="92">
        <f t="shared" si="403"/>
        <v>0</v>
      </c>
      <c r="L844" s="91">
        <f t="shared" si="403"/>
        <v>0</v>
      </c>
      <c r="M844" s="91">
        <f t="shared" si="403"/>
        <v>0</v>
      </c>
      <c r="N844" s="92">
        <f t="shared" si="403"/>
        <v>0</v>
      </c>
      <c r="O844" s="92">
        <f t="shared" si="403"/>
        <v>0</v>
      </c>
      <c r="P844" s="92">
        <f t="shared" si="403"/>
        <v>0</v>
      </c>
      <c r="Q844" s="92">
        <f t="shared" si="403"/>
        <v>0</v>
      </c>
      <c r="R844" s="91">
        <f t="shared" si="403"/>
        <v>0</v>
      </c>
      <c r="S844" s="91">
        <f t="shared" si="403"/>
        <v>0</v>
      </c>
      <c r="T844" s="91">
        <f t="shared" si="403"/>
        <v>0</v>
      </c>
      <c r="U844" s="91">
        <f t="shared" si="403"/>
        <v>0</v>
      </c>
      <c r="V844" s="88">
        <f t="shared" si="404"/>
        <v>0</v>
      </c>
      <c r="W844" s="88" t="e">
        <f t="shared" si="405"/>
        <v>#DIV/0!</v>
      </c>
      <c r="X844" s="88">
        <f t="shared" si="406"/>
        <v>0</v>
      </c>
      <c r="Y844" s="88" t="e">
        <f t="shared" si="407"/>
        <v>#DIV/0!</v>
      </c>
      <c r="Z844" s="88">
        <f t="shared" si="408"/>
        <v>0</v>
      </c>
      <c r="AA844" s="88" t="e">
        <f t="shared" si="409"/>
        <v>#DIV/0!</v>
      </c>
      <c r="AB844" s="88">
        <f t="shared" si="398"/>
        <v>0</v>
      </c>
      <c r="AC844" s="88" t="e">
        <f t="shared" si="399"/>
        <v>#DIV/0!</v>
      </c>
      <c r="AD844" s="168"/>
    </row>
    <row r="845" spans="1:30" hidden="1">
      <c r="A845" s="76"/>
      <c r="B845" s="110" t="s">
        <v>124</v>
      </c>
      <c r="C845" s="96">
        <v>22311400</v>
      </c>
      <c r="D845" s="91">
        <f t="shared" si="403"/>
        <v>0</v>
      </c>
      <c r="E845" s="91">
        <f t="shared" si="403"/>
        <v>0</v>
      </c>
      <c r="F845" s="91">
        <f t="shared" si="403"/>
        <v>0</v>
      </c>
      <c r="G845" s="91">
        <f t="shared" si="403"/>
        <v>0</v>
      </c>
      <c r="H845" s="91">
        <f t="shared" si="403"/>
        <v>0</v>
      </c>
      <c r="I845" s="91">
        <f t="shared" si="403"/>
        <v>0</v>
      </c>
      <c r="J845" s="92">
        <f t="shared" si="403"/>
        <v>0</v>
      </c>
      <c r="K845" s="92">
        <f t="shared" si="403"/>
        <v>0</v>
      </c>
      <c r="L845" s="91">
        <f t="shared" si="403"/>
        <v>0</v>
      </c>
      <c r="M845" s="91">
        <f t="shared" si="403"/>
        <v>0</v>
      </c>
      <c r="N845" s="92">
        <f t="shared" si="403"/>
        <v>0</v>
      </c>
      <c r="O845" s="92">
        <f t="shared" si="403"/>
        <v>0</v>
      </c>
      <c r="P845" s="92">
        <f t="shared" si="403"/>
        <v>0</v>
      </c>
      <c r="Q845" s="92">
        <f t="shared" si="403"/>
        <v>0</v>
      </c>
      <c r="R845" s="91">
        <f t="shared" si="403"/>
        <v>0</v>
      </c>
      <c r="S845" s="91">
        <f t="shared" si="403"/>
        <v>0</v>
      </c>
      <c r="T845" s="91">
        <f t="shared" si="403"/>
        <v>0</v>
      </c>
      <c r="U845" s="91">
        <f t="shared" si="403"/>
        <v>0</v>
      </c>
      <c r="V845" s="88">
        <f t="shared" si="404"/>
        <v>0</v>
      </c>
      <c r="W845" s="88" t="e">
        <f t="shared" si="405"/>
        <v>#DIV/0!</v>
      </c>
      <c r="X845" s="88">
        <f t="shared" si="406"/>
        <v>0</v>
      </c>
      <c r="Y845" s="88" t="e">
        <f t="shared" si="407"/>
        <v>#DIV/0!</v>
      </c>
      <c r="Z845" s="88">
        <f t="shared" si="408"/>
        <v>0</v>
      </c>
      <c r="AA845" s="88" t="e">
        <f t="shared" si="409"/>
        <v>#DIV/0!</v>
      </c>
      <c r="AB845" s="88">
        <f t="shared" si="398"/>
        <v>0</v>
      </c>
      <c r="AC845" s="88" t="e">
        <f t="shared" si="399"/>
        <v>#DIV/0!</v>
      </c>
      <c r="AD845" s="168"/>
    </row>
    <row r="846" spans="1:30" hidden="1">
      <c r="A846" s="76"/>
      <c r="B846" s="110" t="s">
        <v>125</v>
      </c>
      <c r="C846" s="96">
        <v>2235</v>
      </c>
      <c r="D846" s="91">
        <f t="shared" si="403"/>
        <v>0</v>
      </c>
      <c r="E846" s="91">
        <f t="shared" si="403"/>
        <v>0</v>
      </c>
      <c r="F846" s="91">
        <f t="shared" si="403"/>
        <v>0</v>
      </c>
      <c r="G846" s="91">
        <f t="shared" si="403"/>
        <v>0</v>
      </c>
      <c r="H846" s="91">
        <f t="shared" si="403"/>
        <v>0</v>
      </c>
      <c r="I846" s="91">
        <f t="shared" si="403"/>
        <v>0</v>
      </c>
      <c r="J846" s="92">
        <f t="shared" si="403"/>
        <v>0</v>
      </c>
      <c r="K846" s="92">
        <f t="shared" si="403"/>
        <v>0</v>
      </c>
      <c r="L846" s="91">
        <f t="shared" si="403"/>
        <v>0</v>
      </c>
      <c r="M846" s="91">
        <f t="shared" si="403"/>
        <v>0</v>
      </c>
      <c r="N846" s="92">
        <f t="shared" si="403"/>
        <v>0</v>
      </c>
      <c r="O846" s="92">
        <f t="shared" si="403"/>
        <v>0</v>
      </c>
      <c r="P846" s="92">
        <f t="shared" si="403"/>
        <v>0</v>
      </c>
      <c r="Q846" s="92">
        <f t="shared" si="403"/>
        <v>0</v>
      </c>
      <c r="R846" s="91">
        <f t="shared" si="403"/>
        <v>0</v>
      </c>
      <c r="S846" s="91">
        <f t="shared" si="403"/>
        <v>0</v>
      </c>
      <c r="T846" s="91">
        <f t="shared" si="403"/>
        <v>0</v>
      </c>
      <c r="U846" s="91">
        <f t="shared" si="403"/>
        <v>0</v>
      </c>
      <c r="V846" s="88">
        <f t="shared" si="404"/>
        <v>0</v>
      </c>
      <c r="W846" s="88" t="e">
        <f t="shared" si="405"/>
        <v>#DIV/0!</v>
      </c>
      <c r="X846" s="88">
        <f t="shared" si="406"/>
        <v>0</v>
      </c>
      <c r="Y846" s="88" t="e">
        <f t="shared" si="407"/>
        <v>#DIV/0!</v>
      </c>
      <c r="Z846" s="88">
        <f t="shared" si="408"/>
        <v>0</v>
      </c>
      <c r="AA846" s="88" t="e">
        <f t="shared" si="409"/>
        <v>#DIV/0!</v>
      </c>
      <c r="AB846" s="88">
        <f t="shared" si="398"/>
        <v>0</v>
      </c>
      <c r="AC846" s="88" t="e">
        <f t="shared" si="399"/>
        <v>#DIV/0!</v>
      </c>
      <c r="AD846" s="168"/>
    </row>
    <row r="847" spans="1:30" hidden="1">
      <c r="A847" s="76"/>
      <c r="B847" s="97" t="s">
        <v>126</v>
      </c>
      <c r="C847" s="119">
        <v>2511</v>
      </c>
      <c r="D847" s="91">
        <f t="shared" si="403"/>
        <v>11600</v>
      </c>
      <c r="E847" s="91">
        <f t="shared" si="403"/>
        <v>0</v>
      </c>
      <c r="F847" s="91">
        <f t="shared" si="403"/>
        <v>22205</v>
      </c>
      <c r="G847" s="91">
        <f t="shared" si="403"/>
        <v>0</v>
      </c>
      <c r="H847" s="91">
        <f t="shared" si="403"/>
        <v>21150</v>
      </c>
      <c r="I847" s="91">
        <f t="shared" si="403"/>
        <v>0</v>
      </c>
      <c r="J847" s="92">
        <f t="shared" si="403"/>
        <v>14300</v>
      </c>
      <c r="K847" s="92">
        <f t="shared" si="403"/>
        <v>0</v>
      </c>
      <c r="L847" s="91">
        <f t="shared" si="403"/>
        <v>0</v>
      </c>
      <c r="M847" s="91">
        <f t="shared" si="403"/>
        <v>0</v>
      </c>
      <c r="N847" s="92">
        <f t="shared" si="403"/>
        <v>0</v>
      </c>
      <c r="O847" s="92">
        <f t="shared" si="403"/>
        <v>0</v>
      </c>
      <c r="P847" s="92">
        <f t="shared" si="403"/>
        <v>0</v>
      </c>
      <c r="Q847" s="92">
        <f t="shared" si="403"/>
        <v>0</v>
      </c>
      <c r="R847" s="91">
        <f t="shared" si="403"/>
        <v>0</v>
      </c>
      <c r="S847" s="91">
        <f t="shared" si="403"/>
        <v>0</v>
      </c>
      <c r="T847" s="91">
        <f t="shared" si="403"/>
        <v>0</v>
      </c>
      <c r="U847" s="91">
        <f t="shared" si="403"/>
        <v>0</v>
      </c>
      <c r="V847" s="88">
        <f t="shared" si="404"/>
        <v>-22205</v>
      </c>
      <c r="W847" s="88">
        <f t="shared" si="405"/>
        <v>0</v>
      </c>
      <c r="X847" s="88">
        <f t="shared" si="406"/>
        <v>-21150</v>
      </c>
      <c r="Y847" s="88">
        <f t="shared" si="407"/>
        <v>0</v>
      </c>
      <c r="Z847" s="88">
        <f t="shared" si="408"/>
        <v>0</v>
      </c>
      <c r="AA847" s="88" t="e">
        <f t="shared" si="409"/>
        <v>#DIV/0!</v>
      </c>
      <c r="AB847" s="88">
        <f t="shared" si="398"/>
        <v>0</v>
      </c>
      <c r="AC847" s="88" t="e">
        <f t="shared" si="399"/>
        <v>#DIV/0!</v>
      </c>
      <c r="AD847" s="168"/>
    </row>
    <row r="848" spans="1:30" hidden="1">
      <c r="A848" s="76"/>
      <c r="B848" s="97" t="s">
        <v>127</v>
      </c>
      <c r="C848" s="119">
        <v>2512</v>
      </c>
      <c r="D848" s="91">
        <f t="shared" si="403"/>
        <v>0</v>
      </c>
      <c r="E848" s="91">
        <f t="shared" si="403"/>
        <v>0</v>
      </c>
      <c r="F848" s="91">
        <f t="shared" si="403"/>
        <v>0</v>
      </c>
      <c r="G848" s="91">
        <f t="shared" si="403"/>
        <v>0</v>
      </c>
      <c r="H848" s="91">
        <f t="shared" si="403"/>
        <v>0</v>
      </c>
      <c r="I848" s="91">
        <f t="shared" si="403"/>
        <v>0</v>
      </c>
      <c r="J848" s="92">
        <f t="shared" si="403"/>
        <v>0</v>
      </c>
      <c r="K848" s="92">
        <f t="shared" si="403"/>
        <v>0</v>
      </c>
      <c r="L848" s="91">
        <f t="shared" si="403"/>
        <v>0</v>
      </c>
      <c r="M848" s="91">
        <f t="shared" si="403"/>
        <v>0</v>
      </c>
      <c r="N848" s="92">
        <f t="shared" si="403"/>
        <v>0</v>
      </c>
      <c r="O848" s="92">
        <f t="shared" si="403"/>
        <v>0</v>
      </c>
      <c r="P848" s="92">
        <f t="shared" si="403"/>
        <v>0</v>
      </c>
      <c r="Q848" s="92">
        <f t="shared" si="403"/>
        <v>0</v>
      </c>
      <c r="R848" s="91">
        <f t="shared" si="403"/>
        <v>0</v>
      </c>
      <c r="S848" s="91">
        <f t="shared" si="403"/>
        <v>0</v>
      </c>
      <c r="T848" s="91">
        <f t="shared" si="403"/>
        <v>0</v>
      </c>
      <c r="U848" s="91">
        <f t="shared" si="403"/>
        <v>0</v>
      </c>
      <c r="V848" s="88">
        <f t="shared" si="404"/>
        <v>0</v>
      </c>
      <c r="W848" s="88" t="e">
        <f t="shared" si="405"/>
        <v>#DIV/0!</v>
      </c>
      <c r="X848" s="88">
        <f t="shared" si="406"/>
        <v>0</v>
      </c>
      <c r="Y848" s="88" t="e">
        <f t="shared" si="407"/>
        <v>#DIV/0!</v>
      </c>
      <c r="Z848" s="88">
        <f t="shared" si="408"/>
        <v>0</v>
      </c>
      <c r="AA848" s="88" t="e">
        <f t="shared" si="409"/>
        <v>#DIV/0!</v>
      </c>
      <c r="AB848" s="88">
        <f t="shared" si="398"/>
        <v>0</v>
      </c>
      <c r="AC848" s="88" t="e">
        <f t="shared" si="399"/>
        <v>#DIV/0!</v>
      </c>
      <c r="AD848" s="168"/>
    </row>
    <row r="849" spans="1:30" hidden="1">
      <c r="A849" s="76"/>
      <c r="B849" s="97" t="s">
        <v>154</v>
      </c>
      <c r="C849" s="119">
        <v>2521</v>
      </c>
      <c r="D849" s="91">
        <f t="shared" si="403"/>
        <v>0</v>
      </c>
      <c r="E849" s="91">
        <f t="shared" si="403"/>
        <v>0</v>
      </c>
      <c r="F849" s="91">
        <f t="shared" si="403"/>
        <v>0</v>
      </c>
      <c r="G849" s="91">
        <f t="shared" si="403"/>
        <v>0</v>
      </c>
      <c r="H849" s="91">
        <f t="shared" si="403"/>
        <v>0</v>
      </c>
      <c r="I849" s="91">
        <f t="shared" si="403"/>
        <v>0</v>
      </c>
      <c r="J849" s="92">
        <f t="shared" si="403"/>
        <v>0</v>
      </c>
      <c r="K849" s="92">
        <f t="shared" si="403"/>
        <v>0</v>
      </c>
      <c r="L849" s="91">
        <f t="shared" si="403"/>
        <v>0</v>
      </c>
      <c r="M849" s="91">
        <f t="shared" si="403"/>
        <v>0</v>
      </c>
      <c r="N849" s="92">
        <f t="shared" si="403"/>
        <v>0</v>
      </c>
      <c r="O849" s="92">
        <f t="shared" si="403"/>
        <v>0</v>
      </c>
      <c r="P849" s="92">
        <f t="shared" si="403"/>
        <v>0</v>
      </c>
      <c r="Q849" s="92">
        <f t="shared" si="403"/>
        <v>0</v>
      </c>
      <c r="R849" s="91">
        <f t="shared" si="403"/>
        <v>0</v>
      </c>
      <c r="S849" s="91">
        <f t="shared" si="403"/>
        <v>0</v>
      </c>
      <c r="T849" s="91">
        <f t="shared" si="403"/>
        <v>0</v>
      </c>
      <c r="U849" s="91">
        <f t="shared" si="403"/>
        <v>0</v>
      </c>
      <c r="V849" s="88">
        <f t="shared" si="404"/>
        <v>0</v>
      </c>
      <c r="W849" s="88" t="e">
        <f t="shared" si="405"/>
        <v>#DIV/0!</v>
      </c>
      <c r="X849" s="88">
        <f t="shared" si="406"/>
        <v>0</v>
      </c>
      <c r="Y849" s="88" t="e">
        <f t="shared" si="407"/>
        <v>#DIV/0!</v>
      </c>
      <c r="Z849" s="88">
        <f t="shared" si="408"/>
        <v>0</v>
      </c>
      <c r="AA849" s="88" t="e">
        <f t="shared" si="409"/>
        <v>#DIV/0!</v>
      </c>
      <c r="AB849" s="88">
        <f t="shared" si="398"/>
        <v>0</v>
      </c>
      <c r="AC849" s="88" t="e">
        <f t="shared" si="399"/>
        <v>#DIV/0!</v>
      </c>
      <c r="AD849" s="168"/>
    </row>
    <row r="850" spans="1:30" hidden="1">
      <c r="A850" s="76"/>
      <c r="B850" s="126" t="s">
        <v>132</v>
      </c>
      <c r="C850" s="111">
        <v>2823</v>
      </c>
      <c r="D850" s="91">
        <f t="shared" si="403"/>
        <v>0</v>
      </c>
      <c r="E850" s="91">
        <f t="shared" si="403"/>
        <v>0</v>
      </c>
      <c r="F850" s="91">
        <f t="shared" si="403"/>
        <v>1176.5</v>
      </c>
      <c r="G850" s="91">
        <f t="shared" si="403"/>
        <v>0</v>
      </c>
      <c r="H850" s="91">
        <f t="shared" si="403"/>
        <v>0</v>
      </c>
      <c r="I850" s="91">
        <f t="shared" si="403"/>
        <v>0</v>
      </c>
      <c r="J850" s="92">
        <f t="shared" si="403"/>
        <v>0</v>
      </c>
      <c r="K850" s="92">
        <f t="shared" si="403"/>
        <v>0</v>
      </c>
      <c r="L850" s="91">
        <f t="shared" si="403"/>
        <v>0</v>
      </c>
      <c r="M850" s="91">
        <f t="shared" si="403"/>
        <v>0</v>
      </c>
      <c r="N850" s="92">
        <f t="shared" si="403"/>
        <v>0</v>
      </c>
      <c r="O850" s="92">
        <f t="shared" si="403"/>
        <v>0</v>
      </c>
      <c r="P850" s="92">
        <f t="shared" si="403"/>
        <v>0</v>
      </c>
      <c r="Q850" s="92">
        <f t="shared" si="403"/>
        <v>0</v>
      </c>
      <c r="R850" s="91">
        <f t="shared" si="403"/>
        <v>0</v>
      </c>
      <c r="S850" s="91">
        <f t="shared" si="403"/>
        <v>0</v>
      </c>
      <c r="T850" s="91">
        <f t="shared" si="403"/>
        <v>0</v>
      </c>
      <c r="U850" s="91">
        <f t="shared" si="403"/>
        <v>0</v>
      </c>
      <c r="V850" s="88">
        <f t="shared" si="404"/>
        <v>-1176.5</v>
      </c>
      <c r="W850" s="88">
        <f t="shared" si="405"/>
        <v>0</v>
      </c>
      <c r="X850" s="88">
        <f t="shared" si="406"/>
        <v>0</v>
      </c>
      <c r="Y850" s="88" t="e">
        <f t="shared" si="407"/>
        <v>#DIV/0!</v>
      </c>
      <c r="Z850" s="88">
        <f t="shared" si="408"/>
        <v>0</v>
      </c>
      <c r="AA850" s="88" t="e">
        <f t="shared" si="409"/>
        <v>#DIV/0!</v>
      </c>
      <c r="AB850" s="88">
        <f t="shared" si="398"/>
        <v>0</v>
      </c>
      <c r="AC850" s="88" t="e">
        <f t="shared" si="399"/>
        <v>#DIV/0!</v>
      </c>
      <c r="AD850" s="168"/>
    </row>
    <row r="851" spans="1:30" hidden="1">
      <c r="A851" s="76"/>
      <c r="B851" s="128" t="s">
        <v>134</v>
      </c>
      <c r="C851" s="119"/>
      <c r="D851" s="130">
        <f>SUM(D852:D855)</f>
        <v>21788.1</v>
      </c>
      <c r="E851" s="130">
        <f>SUM(E852:E855)</f>
        <v>5220.3</v>
      </c>
      <c r="F851" s="130">
        <f t="shared" ref="F851:U851" si="410">SUM(F852:F855)</f>
        <v>24091.875</v>
      </c>
      <c r="G851" s="130">
        <f t="shared" si="410"/>
        <v>5693.1</v>
      </c>
      <c r="H851" s="130">
        <f t="shared" si="410"/>
        <v>53353.5</v>
      </c>
      <c r="I851" s="130">
        <f t="shared" si="410"/>
        <v>376.5</v>
      </c>
      <c r="J851" s="129">
        <f t="shared" si="410"/>
        <v>5763.5300000000007</v>
      </c>
      <c r="K851" s="129">
        <f t="shared" si="410"/>
        <v>213.8</v>
      </c>
      <c r="L851" s="130">
        <f t="shared" si="410"/>
        <v>72965.7</v>
      </c>
      <c r="M851" s="130">
        <f t="shared" si="410"/>
        <v>326.89999999999998</v>
      </c>
      <c r="N851" s="129">
        <f t="shared" si="410"/>
        <v>24681</v>
      </c>
      <c r="O851" s="129">
        <f t="shared" si="410"/>
        <v>250.7</v>
      </c>
      <c r="P851" s="129">
        <f>SUM(P852:P855)</f>
        <v>0</v>
      </c>
      <c r="Q851" s="129">
        <f>SUM(Q852:Q855)</f>
        <v>0</v>
      </c>
      <c r="R851" s="130">
        <f t="shared" si="410"/>
        <v>27429.5</v>
      </c>
      <c r="S851" s="130">
        <f t="shared" si="410"/>
        <v>274.3</v>
      </c>
      <c r="T851" s="130">
        <f t="shared" si="410"/>
        <v>28740.799999999999</v>
      </c>
      <c r="U851" s="130">
        <f t="shared" si="410"/>
        <v>279.3</v>
      </c>
      <c r="V851" s="88">
        <f t="shared" si="404"/>
        <v>48873.824999999997</v>
      </c>
      <c r="W851" s="88">
        <f t="shared" si="405"/>
        <v>302.86434742003269</v>
      </c>
      <c r="X851" s="88">
        <f t="shared" si="406"/>
        <v>-28672.5</v>
      </c>
      <c r="Y851" s="88">
        <f t="shared" si="407"/>
        <v>46.259383170738566</v>
      </c>
      <c r="Z851" s="88">
        <f t="shared" si="408"/>
        <v>2748.5</v>
      </c>
      <c r="AA851" s="88">
        <f t="shared" si="409"/>
        <v>111.13609659252057</v>
      </c>
      <c r="AB851" s="88">
        <f t="shared" si="398"/>
        <v>1311.2999999999993</v>
      </c>
      <c r="AC851" s="88">
        <f t="shared" si="399"/>
        <v>104.78061940611386</v>
      </c>
      <c r="AD851" s="168"/>
    </row>
    <row r="852" spans="1:30" hidden="1">
      <c r="A852" s="76"/>
      <c r="B852" s="89" t="s">
        <v>135</v>
      </c>
      <c r="C852" s="90">
        <v>3111</v>
      </c>
      <c r="D852" s="91">
        <f>SUM(D677,D712,D747,D782)+D817</f>
        <v>7370.1</v>
      </c>
      <c r="E852" s="91">
        <f>SUM(E677,E712,E747,E782)+E817</f>
        <v>1924.5</v>
      </c>
      <c r="F852" s="91">
        <f t="shared" ref="F852:U853" si="411">SUM(F677,F712,F747,F782)+F817</f>
        <v>7631.4</v>
      </c>
      <c r="G852" s="91">
        <f t="shared" si="411"/>
        <v>1811.5</v>
      </c>
      <c r="H852" s="91">
        <f t="shared" si="411"/>
        <v>39537.9</v>
      </c>
      <c r="I852" s="91">
        <f t="shared" si="411"/>
        <v>0</v>
      </c>
      <c r="J852" s="92">
        <f t="shared" si="411"/>
        <v>398</v>
      </c>
      <c r="K852" s="92">
        <f t="shared" si="411"/>
        <v>0</v>
      </c>
      <c r="L852" s="91">
        <f t="shared" si="411"/>
        <v>39534.9</v>
      </c>
      <c r="M852" s="91">
        <f t="shared" si="411"/>
        <v>0</v>
      </c>
      <c r="N852" s="92">
        <f t="shared" si="411"/>
        <v>13374</v>
      </c>
      <c r="O852" s="92">
        <f t="shared" si="411"/>
        <v>0</v>
      </c>
      <c r="P852" s="92">
        <f>SUM(P677,P712,P747,P782)+P817</f>
        <v>0</v>
      </c>
      <c r="Q852" s="92">
        <f>SUM(Q677,Q712,Q747,Q782)+Q817</f>
        <v>0</v>
      </c>
      <c r="R852" s="91">
        <f t="shared" si="411"/>
        <v>13434</v>
      </c>
      <c r="S852" s="91">
        <f t="shared" si="411"/>
        <v>0</v>
      </c>
      <c r="T852" s="91">
        <f t="shared" si="411"/>
        <v>13827.8</v>
      </c>
      <c r="U852" s="91">
        <f t="shared" si="411"/>
        <v>0</v>
      </c>
      <c r="V852" s="88">
        <f t="shared" si="404"/>
        <v>31903.5</v>
      </c>
      <c r="W852" s="88">
        <f t="shared" si="405"/>
        <v>518.05566475351839</v>
      </c>
      <c r="X852" s="88">
        <f t="shared" si="406"/>
        <v>-26163.9</v>
      </c>
      <c r="Y852" s="88">
        <f t="shared" si="407"/>
        <v>33.82577223373017</v>
      </c>
      <c r="Z852" s="88">
        <f t="shared" si="408"/>
        <v>60</v>
      </c>
      <c r="AA852" s="88">
        <f t="shared" si="409"/>
        <v>100.44863167339615</v>
      </c>
      <c r="AB852" s="88">
        <f t="shared" si="398"/>
        <v>393.79999999999927</v>
      </c>
      <c r="AC852" s="88">
        <f t="shared" si="399"/>
        <v>102.93136817031412</v>
      </c>
      <c r="AD852" s="168"/>
    </row>
    <row r="853" spans="1:30" hidden="1">
      <c r="A853" s="76"/>
      <c r="B853" s="89" t="s">
        <v>136</v>
      </c>
      <c r="C853" s="90">
        <v>3112</v>
      </c>
      <c r="D853" s="91">
        <f>SUM(D678,D713,D748,D783)+D818</f>
        <v>7227</v>
      </c>
      <c r="E853" s="91">
        <f>SUM(E678,E713,E748,E783)+E818</f>
        <v>3295.8</v>
      </c>
      <c r="F853" s="91">
        <f t="shared" si="411"/>
        <v>6739.5749999999998</v>
      </c>
      <c r="G853" s="91">
        <f t="shared" si="411"/>
        <v>3881.6</v>
      </c>
      <c r="H853" s="91">
        <f t="shared" si="411"/>
        <v>10105.299999999999</v>
      </c>
      <c r="I853" s="91">
        <f t="shared" si="411"/>
        <v>376.5</v>
      </c>
      <c r="J853" s="92">
        <f t="shared" si="411"/>
        <v>3317.03</v>
      </c>
      <c r="K853" s="92">
        <f t="shared" si="411"/>
        <v>213.8</v>
      </c>
      <c r="L853" s="91">
        <f t="shared" si="411"/>
        <v>15364.9</v>
      </c>
      <c r="M853" s="91">
        <f t="shared" si="411"/>
        <v>326.89999999999998</v>
      </c>
      <c r="N853" s="92">
        <f t="shared" si="411"/>
        <v>11307</v>
      </c>
      <c r="O853" s="92">
        <f t="shared" si="411"/>
        <v>250.7</v>
      </c>
      <c r="P853" s="92">
        <f>SUM(P678,P713,P748,P783)+P818</f>
        <v>0</v>
      </c>
      <c r="Q853" s="92">
        <f>SUM(Q678,Q713,Q748,Q783)+Q818</f>
        <v>0</v>
      </c>
      <c r="R853" s="91">
        <f t="shared" si="411"/>
        <v>13587.5</v>
      </c>
      <c r="S853" s="91">
        <f t="shared" si="411"/>
        <v>274.3</v>
      </c>
      <c r="T853" s="91">
        <f t="shared" si="411"/>
        <v>14505</v>
      </c>
      <c r="U853" s="91">
        <f t="shared" si="411"/>
        <v>279.3</v>
      </c>
      <c r="V853" s="88">
        <f t="shared" si="404"/>
        <v>8625.3250000000007</v>
      </c>
      <c r="W853" s="88">
        <f t="shared" si="405"/>
        <v>227.98025098021762</v>
      </c>
      <c r="X853" s="88">
        <f t="shared" si="406"/>
        <v>1201.7000000000007</v>
      </c>
      <c r="Y853" s="88">
        <f t="shared" si="407"/>
        <v>111.89177956122036</v>
      </c>
      <c r="Z853" s="88">
        <f t="shared" si="408"/>
        <v>2280.5</v>
      </c>
      <c r="AA853" s="88">
        <f t="shared" si="409"/>
        <v>120.16892190678341</v>
      </c>
      <c r="AB853" s="88">
        <f t="shared" si="398"/>
        <v>917.5</v>
      </c>
      <c r="AC853" s="88">
        <f t="shared" si="399"/>
        <v>106.75252989880404</v>
      </c>
      <c r="AD853" s="168"/>
    </row>
    <row r="854" spans="1:30" hidden="1">
      <c r="A854" s="76"/>
      <c r="B854" s="89" t="s">
        <v>137</v>
      </c>
      <c r="C854" s="90">
        <v>3113</v>
      </c>
      <c r="D854" s="107">
        <f>D749</f>
        <v>4191</v>
      </c>
      <c r="E854" s="107">
        <f>E749</f>
        <v>0</v>
      </c>
      <c r="F854" s="107">
        <f t="shared" ref="F854:U854" si="412">F749</f>
        <v>4903.7</v>
      </c>
      <c r="G854" s="107">
        <f t="shared" si="412"/>
        <v>0</v>
      </c>
      <c r="H854" s="107">
        <f t="shared" si="412"/>
        <v>2918</v>
      </c>
      <c r="I854" s="107">
        <f t="shared" si="412"/>
        <v>0</v>
      </c>
      <c r="J854" s="108">
        <f t="shared" si="412"/>
        <v>2048.5</v>
      </c>
      <c r="K854" s="108">
        <f t="shared" si="412"/>
        <v>0</v>
      </c>
      <c r="L854" s="107">
        <f t="shared" si="412"/>
        <v>2857.5</v>
      </c>
      <c r="M854" s="107">
        <f t="shared" si="412"/>
        <v>0</v>
      </c>
      <c r="N854" s="108">
        <f t="shared" si="412"/>
        <v>0</v>
      </c>
      <c r="O854" s="108">
        <f t="shared" si="412"/>
        <v>0</v>
      </c>
      <c r="P854" s="108">
        <f>P749</f>
        <v>0</v>
      </c>
      <c r="Q854" s="108">
        <f>Q749</f>
        <v>0</v>
      </c>
      <c r="R854" s="107">
        <f t="shared" si="412"/>
        <v>408</v>
      </c>
      <c r="S854" s="107">
        <f t="shared" si="412"/>
        <v>0</v>
      </c>
      <c r="T854" s="107">
        <f t="shared" si="412"/>
        <v>408</v>
      </c>
      <c r="U854" s="107">
        <f t="shared" si="412"/>
        <v>0</v>
      </c>
      <c r="V854" s="88">
        <f t="shared" si="404"/>
        <v>-2046.1999999999998</v>
      </c>
      <c r="W854" s="88">
        <f t="shared" si="405"/>
        <v>58.272324979097419</v>
      </c>
      <c r="X854" s="88">
        <f t="shared" si="406"/>
        <v>-2918</v>
      </c>
      <c r="Y854" s="88">
        <f t="shared" si="407"/>
        <v>0</v>
      </c>
      <c r="Z854" s="88">
        <f t="shared" si="408"/>
        <v>408</v>
      </c>
      <c r="AA854" s="88" t="e">
        <f t="shared" si="409"/>
        <v>#DIV/0!</v>
      </c>
      <c r="AB854" s="88">
        <f>T854-R854</f>
        <v>0</v>
      </c>
      <c r="AC854" s="88">
        <f>+T854/R854*100</f>
        <v>100</v>
      </c>
      <c r="AD854" s="168"/>
    </row>
    <row r="855" spans="1:30" hidden="1">
      <c r="A855" s="76"/>
      <c r="B855" s="89" t="s">
        <v>139</v>
      </c>
      <c r="C855" s="90">
        <v>3141</v>
      </c>
      <c r="D855" s="107">
        <f>D784</f>
        <v>3000</v>
      </c>
      <c r="E855" s="107">
        <f>E784</f>
        <v>0</v>
      </c>
      <c r="F855" s="107">
        <f t="shared" ref="F855:U855" si="413">F784</f>
        <v>4817.2</v>
      </c>
      <c r="G855" s="107">
        <f t="shared" si="413"/>
        <v>0</v>
      </c>
      <c r="H855" s="107">
        <f t="shared" si="413"/>
        <v>792.3</v>
      </c>
      <c r="I855" s="107">
        <f t="shared" si="413"/>
        <v>0</v>
      </c>
      <c r="J855" s="108">
        <f t="shared" si="413"/>
        <v>0</v>
      </c>
      <c r="K855" s="108">
        <f t="shared" si="413"/>
        <v>0</v>
      </c>
      <c r="L855" s="107">
        <f t="shared" si="413"/>
        <v>15208.4</v>
      </c>
      <c r="M855" s="107">
        <f t="shared" si="413"/>
        <v>0</v>
      </c>
      <c r="N855" s="108">
        <f t="shared" si="413"/>
        <v>0</v>
      </c>
      <c r="O855" s="108">
        <f t="shared" si="413"/>
        <v>0</v>
      </c>
      <c r="P855" s="108">
        <f>P784</f>
        <v>0</v>
      </c>
      <c r="Q855" s="108">
        <f>Q784</f>
        <v>0</v>
      </c>
      <c r="R855" s="107">
        <f t="shared" si="413"/>
        <v>0</v>
      </c>
      <c r="S855" s="107">
        <f t="shared" si="413"/>
        <v>0</v>
      </c>
      <c r="T855" s="107">
        <f t="shared" si="413"/>
        <v>0</v>
      </c>
      <c r="U855" s="107">
        <f t="shared" si="413"/>
        <v>0</v>
      </c>
      <c r="V855" s="88">
        <f t="shared" si="404"/>
        <v>10391.200000000001</v>
      </c>
      <c r="W855" s="88">
        <f t="shared" si="405"/>
        <v>315.71037116997422</v>
      </c>
      <c r="X855" s="88">
        <f t="shared" si="406"/>
        <v>-792.3</v>
      </c>
      <c r="Y855" s="88">
        <f t="shared" si="407"/>
        <v>0</v>
      </c>
      <c r="Z855" s="88">
        <f t="shared" si="408"/>
        <v>0</v>
      </c>
      <c r="AA855" s="88" t="e">
        <f t="shared" si="409"/>
        <v>#DIV/0!</v>
      </c>
      <c r="AB855" s="88">
        <f t="shared" si="398"/>
        <v>0</v>
      </c>
      <c r="AC855" s="88" t="e">
        <f t="shared" si="399"/>
        <v>#DIV/0!</v>
      </c>
      <c r="AD855" s="168"/>
    </row>
    <row r="856" spans="1:30" hidden="1">
      <c r="A856" s="76"/>
      <c r="B856" s="89"/>
      <c r="C856" s="90"/>
      <c r="D856" s="107"/>
      <c r="E856" s="107"/>
      <c r="F856" s="107"/>
      <c r="G856" s="107"/>
      <c r="H856" s="107"/>
      <c r="I856" s="107"/>
      <c r="J856" s="108"/>
      <c r="K856" s="108"/>
      <c r="L856" s="107"/>
      <c r="M856" s="107"/>
      <c r="N856" s="108"/>
      <c r="O856" s="108"/>
      <c r="P856" s="108"/>
      <c r="Q856" s="108"/>
      <c r="R856" s="107"/>
      <c r="S856" s="107"/>
      <c r="T856" s="107"/>
      <c r="U856" s="107"/>
      <c r="V856" s="88"/>
      <c r="W856" s="88"/>
      <c r="X856" s="88"/>
      <c r="Y856" s="88"/>
      <c r="Z856" s="88"/>
      <c r="AA856" s="88"/>
      <c r="AB856" s="88"/>
      <c r="AC856" s="88"/>
      <c r="AD856" s="168"/>
    </row>
    <row r="857" spans="1:30" hidden="1" outlineLevel="1">
      <c r="A857" s="76">
        <v>19</v>
      </c>
      <c r="B857" s="196" t="s">
        <v>185</v>
      </c>
      <c r="C857" s="187" t="s">
        <v>186</v>
      </c>
      <c r="D857" s="140"/>
      <c r="E857" s="140"/>
      <c r="F857" s="140"/>
      <c r="G857" s="140"/>
      <c r="H857" s="140"/>
      <c r="I857" s="140"/>
      <c r="J857" s="141"/>
      <c r="K857" s="141"/>
      <c r="L857" s="140"/>
      <c r="M857" s="140"/>
      <c r="N857" s="141"/>
      <c r="O857" s="141"/>
      <c r="P857" s="141"/>
      <c r="Q857" s="141"/>
      <c r="R857" s="140"/>
      <c r="S857" s="140"/>
      <c r="T857" s="140"/>
      <c r="U857" s="140"/>
      <c r="V857" s="140"/>
      <c r="W857" s="140"/>
      <c r="X857" s="140"/>
      <c r="Y857" s="140"/>
      <c r="Z857" s="140"/>
      <c r="AA857" s="140"/>
      <c r="AB857" s="140"/>
      <c r="AC857" s="140"/>
      <c r="AD857" s="168"/>
    </row>
    <row r="858" spans="1:30" hidden="1" outlineLevel="1">
      <c r="A858" s="76"/>
      <c r="B858" s="142" t="s">
        <v>142</v>
      </c>
      <c r="C858" s="143"/>
      <c r="D858" s="86">
        <f>SUM(D859:D865,D870:D886)</f>
        <v>0</v>
      </c>
      <c r="E858" s="86">
        <f>SUM(E859:E865,E870:E886)</f>
        <v>0</v>
      </c>
      <c r="F858" s="86">
        <f t="shared" ref="F858:U858" si="414">SUM(F859:F865,F870:F886)</f>
        <v>0</v>
      </c>
      <c r="G858" s="86">
        <f t="shared" si="414"/>
        <v>0</v>
      </c>
      <c r="H858" s="86">
        <f t="shared" si="414"/>
        <v>0</v>
      </c>
      <c r="I858" s="86">
        <f t="shared" si="414"/>
        <v>0</v>
      </c>
      <c r="J858" s="85">
        <f t="shared" si="414"/>
        <v>0</v>
      </c>
      <c r="K858" s="85">
        <f t="shared" si="414"/>
        <v>0</v>
      </c>
      <c r="L858" s="86">
        <f t="shared" si="414"/>
        <v>0</v>
      </c>
      <c r="M858" s="86">
        <f t="shared" si="414"/>
        <v>0</v>
      </c>
      <c r="N858" s="85">
        <f t="shared" si="414"/>
        <v>0</v>
      </c>
      <c r="O858" s="85">
        <f t="shared" si="414"/>
        <v>0</v>
      </c>
      <c r="P858" s="85">
        <f>SUM(P859:P865,P870:P886)</f>
        <v>0</v>
      </c>
      <c r="Q858" s="85">
        <f>SUM(Q859:Q865,Q870:Q886)</f>
        <v>0</v>
      </c>
      <c r="R858" s="86">
        <f t="shared" si="414"/>
        <v>0</v>
      </c>
      <c r="S858" s="86">
        <f t="shared" si="414"/>
        <v>0</v>
      </c>
      <c r="T858" s="86">
        <f t="shared" si="414"/>
        <v>0</v>
      </c>
      <c r="U858" s="86">
        <f t="shared" si="414"/>
        <v>0</v>
      </c>
      <c r="V858" s="87">
        <f t="shared" ref="V858:V875" si="415">L858-F858</f>
        <v>0</v>
      </c>
      <c r="W858" s="87" t="e">
        <f t="shared" ref="W858:W875" si="416">+L858/F858*100</f>
        <v>#DIV/0!</v>
      </c>
      <c r="X858" s="87">
        <f t="shared" ref="X858:X875" si="417">N858-H858</f>
        <v>0</v>
      </c>
      <c r="Y858" s="87" t="e">
        <f t="shared" ref="Y858:Y875" si="418">+N858/H858*100</f>
        <v>#DIV/0!</v>
      </c>
      <c r="Z858" s="87">
        <f t="shared" ref="Z858:Z875" si="419">R858-N858</f>
        <v>0</v>
      </c>
      <c r="AA858" s="87" t="e">
        <f t="shared" ref="AA858:AA875" si="420">+R858/N858*100</f>
        <v>#DIV/0!</v>
      </c>
      <c r="AB858" s="87">
        <f>T858-R858</f>
        <v>0</v>
      </c>
      <c r="AC858" s="87" t="e">
        <f>+T858/R858*100</f>
        <v>#DIV/0!</v>
      </c>
      <c r="AD858" s="168"/>
    </row>
    <row r="859" spans="1:30" ht="12.75" hidden="1" customHeight="1" outlineLevel="1">
      <c r="A859" s="76"/>
      <c r="B859" s="89" t="s">
        <v>102</v>
      </c>
      <c r="C859" s="90">
        <v>2111</v>
      </c>
      <c r="D859" s="91"/>
      <c r="E859" s="91"/>
      <c r="F859" s="156"/>
      <c r="G859" s="91"/>
      <c r="H859" s="91"/>
      <c r="I859" s="91"/>
      <c r="J859" s="92"/>
      <c r="K859" s="92"/>
      <c r="L859" s="91"/>
      <c r="M859" s="91"/>
      <c r="N859" s="92"/>
      <c r="O859" s="92"/>
      <c r="P859" s="92"/>
      <c r="Q859" s="92"/>
      <c r="R859" s="91"/>
      <c r="S859" s="91"/>
      <c r="T859" s="91"/>
      <c r="U859" s="91"/>
      <c r="V859" s="88">
        <f t="shared" si="415"/>
        <v>0</v>
      </c>
      <c r="W859" s="88" t="e">
        <f t="shared" si="416"/>
        <v>#DIV/0!</v>
      </c>
      <c r="X859" s="88">
        <f t="shared" si="417"/>
        <v>0</v>
      </c>
      <c r="Y859" s="88" t="e">
        <f t="shared" si="418"/>
        <v>#DIV/0!</v>
      </c>
      <c r="Z859" s="88">
        <f t="shared" si="419"/>
        <v>0</v>
      </c>
      <c r="AA859" s="88" t="e">
        <f t="shared" si="420"/>
        <v>#DIV/0!</v>
      </c>
      <c r="AB859" s="88">
        <f t="shared" ref="AB859:AB875" si="421">T859-R859</f>
        <v>0</v>
      </c>
      <c r="AC859" s="88" t="e">
        <f t="shared" ref="AC859:AC875" si="422">+T859/R859*100</f>
        <v>#DIV/0!</v>
      </c>
      <c r="AD859" s="168"/>
    </row>
    <row r="860" spans="1:30" ht="12.75" hidden="1" customHeight="1" outlineLevel="1">
      <c r="A860" s="76"/>
      <c r="B860" s="89" t="s">
        <v>143</v>
      </c>
      <c r="C860" s="90">
        <v>2121</v>
      </c>
      <c r="D860" s="91"/>
      <c r="E860" s="91"/>
      <c r="F860" s="156"/>
      <c r="G860" s="91"/>
      <c r="H860" s="91"/>
      <c r="I860" s="91"/>
      <c r="J860" s="92"/>
      <c r="K860" s="92"/>
      <c r="L860" s="91"/>
      <c r="M860" s="91"/>
      <c r="N860" s="92"/>
      <c r="O860" s="92"/>
      <c r="P860" s="92"/>
      <c r="Q860" s="92"/>
      <c r="R860" s="91"/>
      <c r="S860" s="91"/>
      <c r="T860" s="91"/>
      <c r="U860" s="91"/>
      <c r="V860" s="88">
        <f t="shared" si="415"/>
        <v>0</v>
      </c>
      <c r="W860" s="88" t="e">
        <f t="shared" si="416"/>
        <v>#DIV/0!</v>
      </c>
      <c r="X860" s="88">
        <f t="shared" si="417"/>
        <v>0</v>
      </c>
      <c r="Y860" s="88" t="e">
        <f t="shared" si="418"/>
        <v>#DIV/0!</v>
      </c>
      <c r="Z860" s="88">
        <f t="shared" si="419"/>
        <v>0</v>
      </c>
      <c r="AA860" s="88" t="e">
        <f t="shared" si="420"/>
        <v>#DIV/0!</v>
      </c>
      <c r="AB860" s="88">
        <f t="shared" si="421"/>
        <v>0</v>
      </c>
      <c r="AC860" s="88" t="e">
        <f t="shared" si="422"/>
        <v>#DIV/0!</v>
      </c>
      <c r="AD860" s="168"/>
    </row>
    <row r="861" spans="1:30" ht="12.75" hidden="1" customHeight="1" outlineLevel="1">
      <c r="A861" s="76"/>
      <c r="B861" s="147" t="s">
        <v>104</v>
      </c>
      <c r="C861" s="90">
        <v>2211</v>
      </c>
      <c r="D861" s="91"/>
      <c r="E861" s="91"/>
      <c r="F861" s="156"/>
      <c r="G861" s="91"/>
      <c r="H861" s="91"/>
      <c r="I861" s="91"/>
      <c r="J861" s="92"/>
      <c r="K861" s="92"/>
      <c r="L861" s="91"/>
      <c r="M861" s="91"/>
      <c r="N861" s="92"/>
      <c r="O861" s="92"/>
      <c r="P861" s="92"/>
      <c r="Q861" s="92"/>
      <c r="R861" s="91"/>
      <c r="S861" s="91"/>
      <c r="T861" s="91"/>
      <c r="U861" s="91"/>
      <c r="V861" s="88">
        <f t="shared" si="415"/>
        <v>0</v>
      </c>
      <c r="W861" s="88" t="e">
        <f t="shared" si="416"/>
        <v>#DIV/0!</v>
      </c>
      <c r="X861" s="88">
        <f t="shared" si="417"/>
        <v>0</v>
      </c>
      <c r="Y861" s="88" t="e">
        <f t="shared" si="418"/>
        <v>#DIV/0!</v>
      </c>
      <c r="Z861" s="88">
        <f t="shared" si="419"/>
        <v>0</v>
      </c>
      <c r="AA861" s="88" t="e">
        <f t="shared" si="420"/>
        <v>#DIV/0!</v>
      </c>
      <c r="AB861" s="88">
        <f t="shared" si="421"/>
        <v>0</v>
      </c>
      <c r="AC861" s="88" t="e">
        <f t="shared" si="422"/>
        <v>#DIV/0!</v>
      </c>
      <c r="AD861" s="168"/>
    </row>
    <row r="862" spans="1:30" ht="13.5" hidden="1" customHeight="1" outlineLevel="1">
      <c r="A862" s="76"/>
      <c r="B862" s="95" t="s">
        <v>105</v>
      </c>
      <c r="C862" s="96">
        <v>2212</v>
      </c>
      <c r="D862" s="91"/>
      <c r="E862" s="91"/>
      <c r="F862" s="156"/>
      <c r="G862" s="91"/>
      <c r="H862" s="91"/>
      <c r="I862" s="91"/>
      <c r="J862" s="92"/>
      <c r="K862" s="92"/>
      <c r="L862" s="91"/>
      <c r="M862" s="91"/>
      <c r="N862" s="92"/>
      <c r="O862" s="92"/>
      <c r="P862" s="92"/>
      <c r="Q862" s="92"/>
      <c r="R862" s="91"/>
      <c r="S862" s="91"/>
      <c r="T862" s="91"/>
      <c r="U862" s="91"/>
      <c r="V862" s="88">
        <f t="shared" si="415"/>
        <v>0</v>
      </c>
      <c r="W862" s="88" t="e">
        <f t="shared" si="416"/>
        <v>#DIV/0!</v>
      </c>
      <c r="X862" s="88">
        <f t="shared" si="417"/>
        <v>0</v>
      </c>
      <c r="Y862" s="88" t="e">
        <f t="shared" si="418"/>
        <v>#DIV/0!</v>
      </c>
      <c r="Z862" s="88">
        <f t="shared" si="419"/>
        <v>0</v>
      </c>
      <c r="AA862" s="88" t="e">
        <f t="shared" si="420"/>
        <v>#DIV/0!</v>
      </c>
      <c r="AB862" s="88">
        <f t="shared" si="421"/>
        <v>0</v>
      </c>
      <c r="AC862" s="88" t="e">
        <f t="shared" si="422"/>
        <v>#DIV/0!</v>
      </c>
      <c r="AD862" s="168"/>
    </row>
    <row r="863" spans="1:30" ht="13.5" hidden="1" customHeight="1" outlineLevel="1">
      <c r="A863" s="76"/>
      <c r="B863" s="97" t="s">
        <v>106</v>
      </c>
      <c r="C863" s="96">
        <v>2213</v>
      </c>
      <c r="D863" s="91"/>
      <c r="E863" s="91"/>
      <c r="F863" s="156"/>
      <c r="G863" s="91"/>
      <c r="H863" s="91"/>
      <c r="I863" s="91"/>
      <c r="J863" s="92"/>
      <c r="K863" s="92"/>
      <c r="L863" s="91"/>
      <c r="M863" s="91"/>
      <c r="N863" s="92"/>
      <c r="O863" s="92"/>
      <c r="P863" s="92"/>
      <c r="Q863" s="92"/>
      <c r="R863" s="91"/>
      <c r="S863" s="91"/>
      <c r="T863" s="91"/>
      <c r="U863" s="91"/>
      <c r="V863" s="88">
        <f t="shared" si="415"/>
        <v>0</v>
      </c>
      <c r="W863" s="88" t="e">
        <f t="shared" si="416"/>
        <v>#DIV/0!</v>
      </c>
      <c r="X863" s="88">
        <f t="shared" si="417"/>
        <v>0</v>
      </c>
      <c r="Y863" s="88" t="e">
        <f t="shared" si="418"/>
        <v>#DIV/0!</v>
      </c>
      <c r="Z863" s="88">
        <f t="shared" si="419"/>
        <v>0</v>
      </c>
      <c r="AA863" s="88" t="e">
        <f t="shared" si="420"/>
        <v>#DIV/0!</v>
      </c>
      <c r="AB863" s="88">
        <f t="shared" si="421"/>
        <v>0</v>
      </c>
      <c r="AC863" s="88" t="e">
        <f t="shared" si="422"/>
        <v>#DIV/0!</v>
      </c>
      <c r="AD863" s="168"/>
    </row>
    <row r="864" spans="1:30" ht="13.5" hidden="1" customHeight="1" outlineLevel="1">
      <c r="A864" s="76"/>
      <c r="B864" s="97" t="s">
        <v>107</v>
      </c>
      <c r="C864" s="96">
        <v>2214</v>
      </c>
      <c r="D864" s="91"/>
      <c r="E864" s="91"/>
      <c r="F864" s="156"/>
      <c r="G864" s="91"/>
      <c r="H864" s="91"/>
      <c r="I864" s="91"/>
      <c r="J864" s="92"/>
      <c r="K864" s="92"/>
      <c r="L864" s="91"/>
      <c r="M864" s="91"/>
      <c r="N864" s="92"/>
      <c r="O864" s="92"/>
      <c r="P864" s="92"/>
      <c r="Q864" s="92"/>
      <c r="R864" s="91"/>
      <c r="S864" s="91"/>
      <c r="T864" s="91"/>
      <c r="U864" s="91"/>
      <c r="V864" s="88">
        <f t="shared" si="415"/>
        <v>0</v>
      </c>
      <c r="W864" s="88" t="e">
        <f t="shared" si="416"/>
        <v>#DIV/0!</v>
      </c>
      <c r="X864" s="88">
        <f t="shared" si="417"/>
        <v>0</v>
      </c>
      <c r="Y864" s="88" t="e">
        <f t="shared" si="418"/>
        <v>#DIV/0!</v>
      </c>
      <c r="Z864" s="88">
        <f t="shared" si="419"/>
        <v>0</v>
      </c>
      <c r="AA864" s="88" t="e">
        <f t="shared" si="420"/>
        <v>#DIV/0!</v>
      </c>
      <c r="AB864" s="88">
        <f t="shared" si="421"/>
        <v>0</v>
      </c>
      <c r="AC864" s="88" t="e">
        <f t="shared" si="422"/>
        <v>#DIV/0!</v>
      </c>
      <c r="AD864" s="168"/>
    </row>
    <row r="865" spans="1:30" ht="13.5" hidden="1" customHeight="1" outlineLevel="1">
      <c r="A865" s="76"/>
      <c r="B865" s="149" t="s">
        <v>108</v>
      </c>
      <c r="C865" s="99">
        <v>2215</v>
      </c>
      <c r="D865" s="148">
        <f>D866+D867+D868+D869</f>
        <v>0</v>
      </c>
      <c r="E865" s="102">
        <f>E866+E867+E868+E869</f>
        <v>0</v>
      </c>
      <c r="F865" s="172">
        <f t="shared" ref="F865:U865" si="423">F866+F867+F868+F869</f>
        <v>0</v>
      </c>
      <c r="G865" s="102">
        <f t="shared" si="423"/>
        <v>0</v>
      </c>
      <c r="H865" s="148">
        <f t="shared" si="423"/>
        <v>0</v>
      </c>
      <c r="I865" s="102">
        <f t="shared" si="423"/>
        <v>0</v>
      </c>
      <c r="J865" s="100">
        <f t="shared" si="423"/>
        <v>0</v>
      </c>
      <c r="K865" s="100">
        <f t="shared" si="423"/>
        <v>0</v>
      </c>
      <c r="L865" s="148">
        <f t="shared" si="423"/>
        <v>0</v>
      </c>
      <c r="M865" s="102">
        <f t="shared" si="423"/>
        <v>0</v>
      </c>
      <c r="N865" s="197">
        <f t="shared" si="423"/>
        <v>0</v>
      </c>
      <c r="O865" s="197">
        <f t="shared" si="423"/>
        <v>0</v>
      </c>
      <c r="P865" s="197">
        <f>P866+P867+P868+P869</f>
        <v>0</v>
      </c>
      <c r="Q865" s="197">
        <f>Q866+Q867+Q868+Q869</f>
        <v>0</v>
      </c>
      <c r="R865" s="148">
        <f t="shared" si="423"/>
        <v>0</v>
      </c>
      <c r="S865" s="102">
        <f t="shared" si="423"/>
        <v>0</v>
      </c>
      <c r="T865" s="148">
        <f t="shared" si="423"/>
        <v>0</v>
      </c>
      <c r="U865" s="102">
        <f t="shared" si="423"/>
        <v>0</v>
      </c>
      <c r="V865" s="88">
        <f t="shared" si="415"/>
        <v>0</v>
      </c>
      <c r="W865" s="88" t="e">
        <f t="shared" si="416"/>
        <v>#DIV/0!</v>
      </c>
      <c r="X865" s="88">
        <f t="shared" si="417"/>
        <v>0</v>
      </c>
      <c r="Y865" s="88" t="e">
        <f t="shared" si="418"/>
        <v>#DIV/0!</v>
      </c>
      <c r="Z865" s="88">
        <f t="shared" si="419"/>
        <v>0</v>
      </c>
      <c r="AA865" s="88" t="e">
        <f t="shared" si="420"/>
        <v>#DIV/0!</v>
      </c>
      <c r="AB865" s="88">
        <f t="shared" si="421"/>
        <v>0</v>
      </c>
      <c r="AC865" s="88" t="e">
        <f t="shared" si="422"/>
        <v>#DIV/0!</v>
      </c>
      <c r="AD865" s="168"/>
    </row>
    <row r="866" spans="1:30" ht="13.5" hidden="1" customHeight="1" outlineLevel="1">
      <c r="A866" s="76"/>
      <c r="B866" s="103" t="s">
        <v>144</v>
      </c>
      <c r="C866" s="96">
        <v>22151</v>
      </c>
      <c r="D866" s="91"/>
      <c r="E866" s="91"/>
      <c r="F866" s="156"/>
      <c r="G866" s="91"/>
      <c r="H866" s="91"/>
      <c r="I866" s="91"/>
      <c r="J866" s="92"/>
      <c r="K866" s="92"/>
      <c r="L866" s="91"/>
      <c r="M866" s="91"/>
      <c r="N866" s="92"/>
      <c r="O866" s="92"/>
      <c r="P866" s="92"/>
      <c r="Q866" s="92"/>
      <c r="R866" s="91"/>
      <c r="S866" s="91"/>
      <c r="T866" s="91"/>
      <c r="U866" s="91"/>
      <c r="V866" s="88">
        <f t="shared" si="415"/>
        <v>0</v>
      </c>
      <c r="W866" s="88" t="e">
        <f t="shared" si="416"/>
        <v>#DIV/0!</v>
      </c>
      <c r="X866" s="88">
        <f t="shared" si="417"/>
        <v>0</v>
      </c>
      <c r="Y866" s="88" t="e">
        <f t="shared" si="418"/>
        <v>#DIV/0!</v>
      </c>
      <c r="Z866" s="88">
        <f t="shared" si="419"/>
        <v>0</v>
      </c>
      <c r="AA866" s="88" t="e">
        <f t="shared" si="420"/>
        <v>#DIV/0!</v>
      </c>
      <c r="AB866" s="88">
        <f t="shared" si="421"/>
        <v>0</v>
      </c>
      <c r="AC866" s="88" t="e">
        <f t="shared" si="422"/>
        <v>#DIV/0!</v>
      </c>
      <c r="AD866" s="168"/>
    </row>
    <row r="867" spans="1:30" ht="13.5" hidden="1" customHeight="1" outlineLevel="1">
      <c r="A867" s="76"/>
      <c r="B867" s="103" t="s">
        <v>145</v>
      </c>
      <c r="C867" s="96">
        <v>22152</v>
      </c>
      <c r="D867" s="91"/>
      <c r="E867" s="91"/>
      <c r="F867" s="156"/>
      <c r="G867" s="91"/>
      <c r="H867" s="91"/>
      <c r="I867" s="91"/>
      <c r="J867" s="92"/>
      <c r="K867" s="92"/>
      <c r="L867" s="91"/>
      <c r="M867" s="91"/>
      <c r="N867" s="92"/>
      <c r="O867" s="92"/>
      <c r="P867" s="92"/>
      <c r="Q867" s="92"/>
      <c r="R867" s="91"/>
      <c r="S867" s="91"/>
      <c r="T867" s="91"/>
      <c r="U867" s="91"/>
      <c r="V867" s="88">
        <f t="shared" si="415"/>
        <v>0</v>
      </c>
      <c r="W867" s="88" t="e">
        <f t="shared" si="416"/>
        <v>#DIV/0!</v>
      </c>
      <c r="X867" s="88">
        <f t="shared" si="417"/>
        <v>0</v>
      </c>
      <c r="Y867" s="88" t="e">
        <f t="shared" si="418"/>
        <v>#DIV/0!</v>
      </c>
      <c r="Z867" s="88">
        <f t="shared" si="419"/>
        <v>0</v>
      </c>
      <c r="AA867" s="88" t="e">
        <f t="shared" si="420"/>
        <v>#DIV/0!</v>
      </c>
      <c r="AB867" s="88">
        <f t="shared" si="421"/>
        <v>0</v>
      </c>
      <c r="AC867" s="88" t="e">
        <f t="shared" si="422"/>
        <v>#DIV/0!</v>
      </c>
      <c r="AD867" s="168"/>
    </row>
    <row r="868" spans="1:30" ht="13.5" hidden="1" customHeight="1" outlineLevel="1">
      <c r="A868" s="76"/>
      <c r="B868" s="103" t="s">
        <v>111</v>
      </c>
      <c r="C868" s="96">
        <v>22153</v>
      </c>
      <c r="D868" s="91"/>
      <c r="E868" s="91"/>
      <c r="F868" s="156"/>
      <c r="G868" s="91"/>
      <c r="H868" s="91"/>
      <c r="I868" s="91"/>
      <c r="J868" s="92"/>
      <c r="K868" s="92"/>
      <c r="L868" s="91"/>
      <c r="M868" s="91"/>
      <c r="N868" s="92"/>
      <c r="O868" s="92"/>
      <c r="P868" s="92"/>
      <c r="Q868" s="92"/>
      <c r="R868" s="91"/>
      <c r="S868" s="91"/>
      <c r="T868" s="91"/>
      <c r="U868" s="91"/>
      <c r="V868" s="88">
        <f t="shared" si="415"/>
        <v>0</v>
      </c>
      <c r="W868" s="88" t="e">
        <f t="shared" si="416"/>
        <v>#DIV/0!</v>
      </c>
      <c r="X868" s="88">
        <f t="shared" si="417"/>
        <v>0</v>
      </c>
      <c r="Y868" s="88" t="e">
        <f t="shared" si="418"/>
        <v>#DIV/0!</v>
      </c>
      <c r="Z868" s="88">
        <f t="shared" si="419"/>
        <v>0</v>
      </c>
      <c r="AA868" s="88" t="e">
        <f t="shared" si="420"/>
        <v>#DIV/0!</v>
      </c>
      <c r="AB868" s="88">
        <f t="shared" si="421"/>
        <v>0</v>
      </c>
      <c r="AC868" s="88" t="e">
        <f t="shared" si="422"/>
        <v>#DIV/0!</v>
      </c>
      <c r="AD868" s="168"/>
    </row>
    <row r="869" spans="1:30" ht="13.5" hidden="1" customHeight="1" outlineLevel="1">
      <c r="A869" s="76"/>
      <c r="B869" s="103" t="s">
        <v>146</v>
      </c>
      <c r="C869" s="96">
        <v>22154</v>
      </c>
      <c r="D869" s="91"/>
      <c r="E869" s="91"/>
      <c r="F869" s="156"/>
      <c r="G869" s="91"/>
      <c r="H869" s="91"/>
      <c r="I869" s="91"/>
      <c r="J869" s="92"/>
      <c r="K869" s="92"/>
      <c r="L869" s="91"/>
      <c r="M869" s="91"/>
      <c r="N869" s="92"/>
      <c r="O869" s="92"/>
      <c r="P869" s="92"/>
      <c r="Q869" s="92"/>
      <c r="R869" s="91"/>
      <c r="S869" s="91"/>
      <c r="T869" s="91"/>
      <c r="U869" s="91"/>
      <c r="V869" s="88">
        <f t="shared" si="415"/>
        <v>0</v>
      </c>
      <c r="W869" s="88" t="e">
        <f t="shared" si="416"/>
        <v>#DIV/0!</v>
      </c>
      <c r="X869" s="88">
        <f t="shared" si="417"/>
        <v>0</v>
      </c>
      <c r="Y869" s="88" t="e">
        <f t="shared" si="418"/>
        <v>#DIV/0!</v>
      </c>
      <c r="Z869" s="88">
        <f t="shared" si="419"/>
        <v>0</v>
      </c>
      <c r="AA869" s="88" t="e">
        <f t="shared" si="420"/>
        <v>#DIV/0!</v>
      </c>
      <c r="AB869" s="88">
        <f t="shared" si="421"/>
        <v>0</v>
      </c>
      <c r="AC869" s="88" t="e">
        <f t="shared" si="422"/>
        <v>#DIV/0!</v>
      </c>
      <c r="AD869" s="168"/>
    </row>
    <row r="870" spans="1:30" ht="13.5" hidden="1" customHeight="1" outlineLevel="1">
      <c r="A870" s="76"/>
      <c r="B870" s="105" t="s">
        <v>113</v>
      </c>
      <c r="C870" s="106">
        <v>2217</v>
      </c>
      <c r="D870" s="91"/>
      <c r="E870" s="91"/>
      <c r="F870" s="91"/>
      <c r="G870" s="91"/>
      <c r="H870" s="91"/>
      <c r="I870" s="91"/>
      <c r="J870" s="92"/>
      <c r="K870" s="92"/>
      <c r="L870" s="91"/>
      <c r="M870" s="91"/>
      <c r="N870" s="92"/>
      <c r="O870" s="92"/>
      <c r="P870" s="92"/>
      <c r="Q870" s="92"/>
      <c r="R870" s="91"/>
      <c r="S870" s="91"/>
      <c r="T870" s="91"/>
      <c r="U870" s="91"/>
      <c r="V870" s="88">
        <f t="shared" si="415"/>
        <v>0</v>
      </c>
      <c r="W870" s="88" t="e">
        <f t="shared" si="416"/>
        <v>#DIV/0!</v>
      </c>
      <c r="X870" s="88">
        <f t="shared" si="417"/>
        <v>0</v>
      </c>
      <c r="Y870" s="88" t="e">
        <f t="shared" si="418"/>
        <v>#DIV/0!</v>
      </c>
      <c r="Z870" s="88">
        <f t="shared" si="419"/>
        <v>0</v>
      </c>
      <c r="AA870" s="88" t="e">
        <f t="shared" si="420"/>
        <v>#DIV/0!</v>
      </c>
      <c r="AB870" s="88">
        <f t="shared" si="421"/>
        <v>0</v>
      </c>
      <c r="AC870" s="88" t="e">
        <f t="shared" si="422"/>
        <v>#DIV/0!</v>
      </c>
      <c r="AD870" s="168"/>
    </row>
    <row r="871" spans="1:30" ht="13.5" hidden="1" customHeight="1" outlineLevel="1">
      <c r="A871" s="76"/>
      <c r="B871" s="109" t="s">
        <v>114</v>
      </c>
      <c r="C871" s="106">
        <v>2218</v>
      </c>
      <c r="D871" s="91"/>
      <c r="E871" s="91"/>
      <c r="F871" s="156"/>
      <c r="G871" s="91"/>
      <c r="H871" s="91"/>
      <c r="I871" s="91"/>
      <c r="J871" s="92"/>
      <c r="K871" s="92"/>
      <c r="L871" s="91"/>
      <c r="M871" s="91"/>
      <c r="N871" s="92"/>
      <c r="O871" s="92"/>
      <c r="P871" s="92"/>
      <c r="Q871" s="92"/>
      <c r="R871" s="91"/>
      <c r="S871" s="91"/>
      <c r="T871" s="91"/>
      <c r="U871" s="91"/>
      <c r="V871" s="88">
        <f t="shared" si="415"/>
        <v>0</v>
      </c>
      <c r="W871" s="88" t="e">
        <f t="shared" si="416"/>
        <v>#DIV/0!</v>
      </c>
      <c r="X871" s="88">
        <f t="shared" si="417"/>
        <v>0</v>
      </c>
      <c r="Y871" s="88" t="e">
        <f t="shared" si="418"/>
        <v>#DIV/0!</v>
      </c>
      <c r="Z871" s="88">
        <f t="shared" si="419"/>
        <v>0</v>
      </c>
      <c r="AA871" s="88" t="e">
        <f t="shared" si="420"/>
        <v>#DIV/0!</v>
      </c>
      <c r="AB871" s="88">
        <f t="shared" si="421"/>
        <v>0</v>
      </c>
      <c r="AC871" s="88" t="e">
        <f t="shared" si="422"/>
        <v>#DIV/0!</v>
      </c>
      <c r="AD871" s="168"/>
    </row>
    <row r="872" spans="1:30" ht="13.5" hidden="1" customHeight="1" outlineLevel="1">
      <c r="A872" s="76"/>
      <c r="B872" s="97" t="s">
        <v>147</v>
      </c>
      <c r="C872" s="96">
        <v>2221</v>
      </c>
      <c r="D872" s="91"/>
      <c r="E872" s="91"/>
      <c r="F872" s="156"/>
      <c r="G872" s="91"/>
      <c r="H872" s="91"/>
      <c r="I872" s="91"/>
      <c r="J872" s="92"/>
      <c r="K872" s="92"/>
      <c r="L872" s="91"/>
      <c r="M872" s="91"/>
      <c r="N872" s="92"/>
      <c r="O872" s="92"/>
      <c r="P872" s="92"/>
      <c r="Q872" s="92"/>
      <c r="R872" s="91"/>
      <c r="S872" s="91"/>
      <c r="T872" s="91"/>
      <c r="U872" s="91"/>
      <c r="V872" s="88">
        <f t="shared" si="415"/>
        <v>0</v>
      </c>
      <c r="W872" s="88" t="e">
        <f t="shared" si="416"/>
        <v>#DIV/0!</v>
      </c>
      <c r="X872" s="88">
        <f t="shared" si="417"/>
        <v>0</v>
      </c>
      <c r="Y872" s="88" t="e">
        <f t="shared" si="418"/>
        <v>#DIV/0!</v>
      </c>
      <c r="Z872" s="88">
        <f t="shared" si="419"/>
        <v>0</v>
      </c>
      <c r="AA872" s="88" t="e">
        <f t="shared" si="420"/>
        <v>#DIV/0!</v>
      </c>
      <c r="AB872" s="88">
        <f t="shared" si="421"/>
        <v>0</v>
      </c>
      <c r="AC872" s="88" t="e">
        <f t="shared" si="422"/>
        <v>#DIV/0!</v>
      </c>
      <c r="AD872" s="168"/>
    </row>
    <row r="873" spans="1:30" ht="13.5" hidden="1" customHeight="1" outlineLevel="1">
      <c r="A873" s="76"/>
      <c r="B873" s="110" t="s">
        <v>116</v>
      </c>
      <c r="C873" s="96">
        <v>2222</v>
      </c>
      <c r="D873" s="91"/>
      <c r="E873" s="91"/>
      <c r="F873" s="156"/>
      <c r="G873" s="91"/>
      <c r="H873" s="91"/>
      <c r="I873" s="91"/>
      <c r="J873" s="92"/>
      <c r="K873" s="92"/>
      <c r="L873" s="91"/>
      <c r="M873" s="91"/>
      <c r="N873" s="92"/>
      <c r="O873" s="92"/>
      <c r="P873" s="92"/>
      <c r="Q873" s="92"/>
      <c r="R873" s="91"/>
      <c r="S873" s="91"/>
      <c r="T873" s="91"/>
      <c r="U873" s="91"/>
      <c r="V873" s="88">
        <f t="shared" si="415"/>
        <v>0</v>
      </c>
      <c r="W873" s="88" t="e">
        <f t="shared" si="416"/>
        <v>#DIV/0!</v>
      </c>
      <c r="X873" s="88">
        <f t="shared" si="417"/>
        <v>0</v>
      </c>
      <c r="Y873" s="88" t="e">
        <f t="shared" si="418"/>
        <v>#DIV/0!</v>
      </c>
      <c r="Z873" s="88">
        <f t="shared" si="419"/>
        <v>0</v>
      </c>
      <c r="AA873" s="88" t="e">
        <f t="shared" si="420"/>
        <v>#DIV/0!</v>
      </c>
      <c r="AB873" s="88">
        <f t="shared" si="421"/>
        <v>0</v>
      </c>
      <c r="AC873" s="88" t="e">
        <f t="shared" si="422"/>
        <v>#DIV/0!</v>
      </c>
      <c r="AD873" s="168"/>
    </row>
    <row r="874" spans="1:30" ht="13.5" hidden="1" customHeight="1" outlineLevel="1">
      <c r="A874" s="76"/>
      <c r="B874" s="110" t="s">
        <v>153</v>
      </c>
      <c r="C874" s="96">
        <v>2224</v>
      </c>
      <c r="D874" s="91"/>
      <c r="E874" s="91"/>
      <c r="F874" s="156"/>
      <c r="G874" s="91"/>
      <c r="H874" s="91"/>
      <c r="I874" s="91"/>
      <c r="J874" s="92"/>
      <c r="K874" s="92"/>
      <c r="L874" s="91"/>
      <c r="M874" s="91"/>
      <c r="N874" s="92"/>
      <c r="O874" s="92"/>
      <c r="P874" s="92"/>
      <c r="Q874" s="92"/>
      <c r="R874" s="91"/>
      <c r="S874" s="91"/>
      <c r="T874" s="91"/>
      <c r="U874" s="91"/>
      <c r="V874" s="88">
        <f t="shared" si="415"/>
        <v>0</v>
      </c>
      <c r="W874" s="88" t="e">
        <f t="shared" si="416"/>
        <v>#DIV/0!</v>
      </c>
      <c r="X874" s="88">
        <f t="shared" si="417"/>
        <v>0</v>
      </c>
      <c r="Y874" s="88" t="e">
        <f t="shared" si="418"/>
        <v>#DIV/0!</v>
      </c>
      <c r="Z874" s="88">
        <f t="shared" si="419"/>
        <v>0</v>
      </c>
      <c r="AA874" s="88" t="e">
        <f t="shared" si="420"/>
        <v>#DIV/0!</v>
      </c>
      <c r="AB874" s="88">
        <f t="shared" si="421"/>
        <v>0</v>
      </c>
      <c r="AC874" s="88" t="e">
        <f t="shared" si="422"/>
        <v>#DIV/0!</v>
      </c>
      <c r="AD874" s="168"/>
    </row>
    <row r="875" spans="1:30" ht="13.5" hidden="1" customHeight="1" outlineLevel="1">
      <c r="A875" s="76"/>
      <c r="B875" s="110" t="s">
        <v>148</v>
      </c>
      <c r="C875" s="96">
        <v>2225</v>
      </c>
      <c r="D875" s="91"/>
      <c r="E875" s="91"/>
      <c r="F875" s="156"/>
      <c r="G875" s="91"/>
      <c r="H875" s="91"/>
      <c r="I875" s="91"/>
      <c r="J875" s="92"/>
      <c r="K875" s="92"/>
      <c r="L875" s="91"/>
      <c r="M875" s="91"/>
      <c r="N875" s="92"/>
      <c r="O875" s="92"/>
      <c r="P875" s="92"/>
      <c r="Q875" s="92"/>
      <c r="R875" s="91"/>
      <c r="S875" s="91"/>
      <c r="T875" s="91"/>
      <c r="U875" s="91"/>
      <c r="V875" s="88">
        <f t="shared" si="415"/>
        <v>0</v>
      </c>
      <c r="W875" s="88" t="e">
        <f t="shared" si="416"/>
        <v>#DIV/0!</v>
      </c>
      <c r="X875" s="88">
        <f t="shared" si="417"/>
        <v>0</v>
      </c>
      <c r="Y875" s="88" t="e">
        <f t="shared" si="418"/>
        <v>#DIV/0!</v>
      </c>
      <c r="Z875" s="88">
        <f t="shared" si="419"/>
        <v>0</v>
      </c>
      <c r="AA875" s="88" t="e">
        <f t="shared" si="420"/>
        <v>#DIV/0!</v>
      </c>
      <c r="AB875" s="88">
        <f t="shared" si="421"/>
        <v>0</v>
      </c>
      <c r="AC875" s="88" t="e">
        <f t="shared" si="422"/>
        <v>#DIV/0!</v>
      </c>
      <c r="AD875" s="168"/>
    </row>
    <row r="876" spans="1:30" ht="13.5" hidden="1" customHeight="1" outlineLevel="1">
      <c r="A876" s="76"/>
      <c r="B876" s="110" t="s">
        <v>149</v>
      </c>
      <c r="C876" s="96">
        <v>2231</v>
      </c>
      <c r="D876" s="91"/>
      <c r="E876" s="91"/>
      <c r="F876" s="156"/>
      <c r="G876" s="91"/>
      <c r="H876" s="91"/>
      <c r="I876" s="91"/>
      <c r="J876" s="92"/>
      <c r="K876" s="92"/>
      <c r="L876" s="91"/>
      <c r="M876" s="91"/>
      <c r="N876" s="92"/>
      <c r="O876" s="92"/>
      <c r="P876" s="92"/>
      <c r="Q876" s="92"/>
      <c r="R876" s="91"/>
      <c r="S876" s="91"/>
      <c r="T876" s="91"/>
      <c r="U876" s="91"/>
      <c r="V876" s="88"/>
      <c r="W876" s="88"/>
      <c r="X876" s="88"/>
      <c r="Y876" s="88"/>
      <c r="Z876" s="88"/>
      <c r="AA876" s="88"/>
      <c r="AB876" s="88"/>
      <c r="AC876" s="88"/>
      <c r="AD876" s="168"/>
    </row>
    <row r="877" spans="1:30" ht="13.5" hidden="1" customHeight="1" outlineLevel="1">
      <c r="A877" s="76"/>
      <c r="B877" s="110" t="s">
        <v>121</v>
      </c>
      <c r="C877" s="96">
        <v>22311100</v>
      </c>
      <c r="D877" s="91"/>
      <c r="E877" s="91"/>
      <c r="F877" s="156"/>
      <c r="G877" s="91"/>
      <c r="H877" s="91"/>
      <c r="I877" s="91"/>
      <c r="J877" s="92"/>
      <c r="K877" s="92"/>
      <c r="L877" s="91"/>
      <c r="M877" s="91"/>
      <c r="N877" s="92"/>
      <c r="O877" s="92"/>
      <c r="P877" s="92"/>
      <c r="Q877" s="92"/>
      <c r="R877" s="91"/>
      <c r="S877" s="91"/>
      <c r="T877" s="91"/>
      <c r="U877" s="91"/>
      <c r="V877" s="88">
        <f t="shared" ref="V877:V890" si="424">L877-F877</f>
        <v>0</v>
      </c>
      <c r="W877" s="88" t="e">
        <f t="shared" ref="W877:W890" si="425">+L877/F877*100</f>
        <v>#DIV/0!</v>
      </c>
      <c r="X877" s="88">
        <f t="shared" ref="X877:X890" si="426">N877-H877</f>
        <v>0</v>
      </c>
      <c r="Y877" s="88" t="e">
        <f t="shared" ref="Y877:Y890" si="427">+N877/H877*100</f>
        <v>#DIV/0!</v>
      </c>
      <c r="Z877" s="88">
        <f t="shared" ref="Z877:Z890" si="428">R877-N877</f>
        <v>0</v>
      </c>
      <c r="AA877" s="88" t="e">
        <f t="shared" ref="AA877:AA890" si="429">+R877/N877*100</f>
        <v>#DIV/0!</v>
      </c>
      <c r="AB877" s="88">
        <f t="shared" ref="AB877:AB889" si="430">T877-R877</f>
        <v>0</v>
      </c>
      <c r="AC877" s="88" t="e">
        <f t="shared" ref="AC877:AC889" si="431">+T877/R877*100</f>
        <v>#DIV/0!</v>
      </c>
      <c r="AD877" s="168"/>
    </row>
    <row r="878" spans="1:30" ht="13.5" hidden="1" customHeight="1" outlineLevel="1">
      <c r="A878" s="76"/>
      <c r="B878" s="110" t="s">
        <v>122</v>
      </c>
      <c r="C878" s="96">
        <v>22311200</v>
      </c>
      <c r="D878" s="91"/>
      <c r="E878" s="91"/>
      <c r="F878" s="91"/>
      <c r="G878" s="91"/>
      <c r="H878" s="91"/>
      <c r="I878" s="91"/>
      <c r="J878" s="92"/>
      <c r="K878" s="92"/>
      <c r="L878" s="91"/>
      <c r="M878" s="91"/>
      <c r="N878" s="92"/>
      <c r="O878" s="92"/>
      <c r="P878" s="92"/>
      <c r="Q878" s="92"/>
      <c r="R878" s="91"/>
      <c r="S878" s="91"/>
      <c r="T878" s="91"/>
      <c r="U878" s="91"/>
      <c r="V878" s="88">
        <f t="shared" si="424"/>
        <v>0</v>
      </c>
      <c r="W878" s="88" t="e">
        <f t="shared" si="425"/>
        <v>#DIV/0!</v>
      </c>
      <c r="X878" s="88">
        <f t="shared" si="426"/>
        <v>0</v>
      </c>
      <c r="Y878" s="88" t="e">
        <f t="shared" si="427"/>
        <v>#DIV/0!</v>
      </c>
      <c r="Z878" s="88">
        <f t="shared" si="428"/>
        <v>0</v>
      </c>
      <c r="AA878" s="88" t="e">
        <f t="shared" si="429"/>
        <v>#DIV/0!</v>
      </c>
      <c r="AB878" s="88">
        <f t="shared" si="430"/>
        <v>0</v>
      </c>
      <c r="AC878" s="88" t="e">
        <f t="shared" si="431"/>
        <v>#DIV/0!</v>
      </c>
      <c r="AD878" s="168"/>
    </row>
    <row r="879" spans="1:30" ht="13.5" hidden="1" customHeight="1" outlineLevel="1">
      <c r="A879" s="76"/>
      <c r="B879" s="110" t="s">
        <v>123</v>
      </c>
      <c r="C879" s="96">
        <v>22311300</v>
      </c>
      <c r="D879" s="91"/>
      <c r="E879" s="91"/>
      <c r="F879" s="91"/>
      <c r="G879" s="91"/>
      <c r="H879" s="91"/>
      <c r="I879" s="91"/>
      <c r="J879" s="92"/>
      <c r="K879" s="92"/>
      <c r="L879" s="91"/>
      <c r="M879" s="91"/>
      <c r="N879" s="92"/>
      <c r="O879" s="92"/>
      <c r="P879" s="92"/>
      <c r="Q879" s="92"/>
      <c r="R879" s="91"/>
      <c r="S879" s="91"/>
      <c r="T879" s="91"/>
      <c r="U879" s="91"/>
      <c r="V879" s="88">
        <f t="shared" si="424"/>
        <v>0</v>
      </c>
      <c r="W879" s="88" t="e">
        <f t="shared" si="425"/>
        <v>#DIV/0!</v>
      </c>
      <c r="X879" s="88">
        <f t="shared" si="426"/>
        <v>0</v>
      </c>
      <c r="Y879" s="88" t="e">
        <f t="shared" si="427"/>
        <v>#DIV/0!</v>
      </c>
      <c r="Z879" s="88">
        <f t="shared" si="428"/>
        <v>0</v>
      </c>
      <c r="AA879" s="88" t="e">
        <f t="shared" si="429"/>
        <v>#DIV/0!</v>
      </c>
      <c r="AB879" s="88">
        <f t="shared" si="430"/>
        <v>0</v>
      </c>
      <c r="AC879" s="88" t="e">
        <f t="shared" si="431"/>
        <v>#DIV/0!</v>
      </c>
      <c r="AD879" s="168"/>
    </row>
    <row r="880" spans="1:30" ht="13.5" hidden="1" customHeight="1" outlineLevel="1">
      <c r="A880" s="76"/>
      <c r="B880" s="110" t="s">
        <v>124</v>
      </c>
      <c r="C880" s="96">
        <v>22311400</v>
      </c>
      <c r="D880" s="91"/>
      <c r="E880" s="91"/>
      <c r="F880" s="91"/>
      <c r="G880" s="91"/>
      <c r="H880" s="91"/>
      <c r="I880" s="91"/>
      <c r="J880" s="92"/>
      <c r="K880" s="92"/>
      <c r="L880" s="91"/>
      <c r="M880" s="91"/>
      <c r="N880" s="92"/>
      <c r="O880" s="92"/>
      <c r="P880" s="92"/>
      <c r="Q880" s="92"/>
      <c r="R880" s="91"/>
      <c r="S880" s="91"/>
      <c r="T880" s="91"/>
      <c r="U880" s="91"/>
      <c r="V880" s="88">
        <f t="shared" si="424"/>
        <v>0</v>
      </c>
      <c r="W880" s="88" t="e">
        <f t="shared" si="425"/>
        <v>#DIV/0!</v>
      </c>
      <c r="X880" s="88">
        <f t="shared" si="426"/>
        <v>0</v>
      </c>
      <c r="Y880" s="88" t="e">
        <f t="shared" si="427"/>
        <v>#DIV/0!</v>
      </c>
      <c r="Z880" s="88">
        <f t="shared" si="428"/>
        <v>0</v>
      </c>
      <c r="AA880" s="88" t="e">
        <f t="shared" si="429"/>
        <v>#DIV/0!</v>
      </c>
      <c r="AB880" s="88">
        <f t="shared" si="430"/>
        <v>0</v>
      </c>
      <c r="AC880" s="88" t="e">
        <f t="shared" si="431"/>
        <v>#DIV/0!</v>
      </c>
      <c r="AD880" s="168"/>
    </row>
    <row r="881" spans="1:30" ht="13.5" hidden="1" customHeight="1" outlineLevel="1">
      <c r="A881" s="76"/>
      <c r="B881" s="110" t="s">
        <v>125</v>
      </c>
      <c r="C881" s="96">
        <v>2235</v>
      </c>
      <c r="D881" s="91"/>
      <c r="E881" s="91"/>
      <c r="F881" s="91"/>
      <c r="G881" s="91"/>
      <c r="H881" s="91"/>
      <c r="I881" s="91"/>
      <c r="J881" s="92"/>
      <c r="K881" s="92"/>
      <c r="L881" s="91"/>
      <c r="M881" s="91"/>
      <c r="N881" s="92"/>
      <c r="O881" s="92"/>
      <c r="P881" s="92"/>
      <c r="Q881" s="92"/>
      <c r="R881" s="91"/>
      <c r="S881" s="91"/>
      <c r="T881" s="91"/>
      <c r="U881" s="91"/>
      <c r="V881" s="88">
        <f t="shared" si="424"/>
        <v>0</v>
      </c>
      <c r="W881" s="88" t="e">
        <f t="shared" si="425"/>
        <v>#DIV/0!</v>
      </c>
      <c r="X881" s="88">
        <f t="shared" si="426"/>
        <v>0</v>
      </c>
      <c r="Y881" s="88" t="e">
        <f t="shared" si="427"/>
        <v>#DIV/0!</v>
      </c>
      <c r="Z881" s="88">
        <f t="shared" si="428"/>
        <v>0</v>
      </c>
      <c r="AA881" s="88" t="e">
        <f t="shared" si="429"/>
        <v>#DIV/0!</v>
      </c>
      <c r="AB881" s="88">
        <f t="shared" si="430"/>
        <v>0</v>
      </c>
      <c r="AC881" s="88" t="e">
        <f t="shared" si="431"/>
        <v>#DIV/0!</v>
      </c>
      <c r="AD881" s="168"/>
    </row>
    <row r="882" spans="1:30" ht="13.5" hidden="1" customHeight="1" outlineLevel="1">
      <c r="A882" s="76"/>
      <c r="B882" s="97" t="s">
        <v>126</v>
      </c>
      <c r="C882" s="119">
        <v>2511</v>
      </c>
      <c r="D882" s="91"/>
      <c r="E882" s="91"/>
      <c r="F882" s="91"/>
      <c r="G882" s="91"/>
      <c r="H882" s="91"/>
      <c r="I882" s="91"/>
      <c r="J882" s="92"/>
      <c r="K882" s="92"/>
      <c r="L882" s="91"/>
      <c r="M882" s="91"/>
      <c r="N882" s="92"/>
      <c r="O882" s="92"/>
      <c r="P882" s="92"/>
      <c r="Q882" s="92"/>
      <c r="R882" s="91"/>
      <c r="S882" s="91"/>
      <c r="T882" s="91"/>
      <c r="U882" s="91"/>
      <c r="V882" s="88">
        <f t="shared" si="424"/>
        <v>0</v>
      </c>
      <c r="W882" s="88" t="e">
        <f t="shared" si="425"/>
        <v>#DIV/0!</v>
      </c>
      <c r="X882" s="88">
        <f t="shared" si="426"/>
        <v>0</v>
      </c>
      <c r="Y882" s="88" t="e">
        <f t="shared" si="427"/>
        <v>#DIV/0!</v>
      </c>
      <c r="Z882" s="88">
        <f t="shared" si="428"/>
        <v>0</v>
      </c>
      <c r="AA882" s="88" t="e">
        <f t="shared" si="429"/>
        <v>#DIV/0!</v>
      </c>
      <c r="AB882" s="88">
        <f t="shared" si="430"/>
        <v>0</v>
      </c>
      <c r="AC882" s="88" t="e">
        <f t="shared" si="431"/>
        <v>#DIV/0!</v>
      </c>
      <c r="AD882" s="168"/>
    </row>
    <row r="883" spans="1:30" ht="13.5" hidden="1" customHeight="1" outlineLevel="1">
      <c r="A883" s="76"/>
      <c r="B883" s="97" t="s">
        <v>127</v>
      </c>
      <c r="C883" s="119">
        <v>2512</v>
      </c>
      <c r="D883" s="91"/>
      <c r="E883" s="91"/>
      <c r="F883" s="91"/>
      <c r="G883" s="91"/>
      <c r="H883" s="91"/>
      <c r="I883" s="91"/>
      <c r="J883" s="92"/>
      <c r="K883" s="92"/>
      <c r="L883" s="91"/>
      <c r="M883" s="91"/>
      <c r="N883" s="92"/>
      <c r="O883" s="92"/>
      <c r="P883" s="92"/>
      <c r="Q883" s="92"/>
      <c r="R883" s="91"/>
      <c r="S883" s="91"/>
      <c r="T883" s="91"/>
      <c r="U883" s="91"/>
      <c r="V883" s="88">
        <f t="shared" si="424"/>
        <v>0</v>
      </c>
      <c r="W883" s="88" t="e">
        <f t="shared" si="425"/>
        <v>#DIV/0!</v>
      </c>
      <c r="X883" s="88">
        <f t="shared" si="426"/>
        <v>0</v>
      </c>
      <c r="Y883" s="88" t="e">
        <f t="shared" si="427"/>
        <v>#DIV/0!</v>
      </c>
      <c r="Z883" s="88">
        <f t="shared" si="428"/>
        <v>0</v>
      </c>
      <c r="AA883" s="88" t="e">
        <f t="shared" si="429"/>
        <v>#DIV/0!</v>
      </c>
      <c r="AB883" s="88">
        <f t="shared" si="430"/>
        <v>0</v>
      </c>
      <c r="AC883" s="88" t="e">
        <f t="shared" si="431"/>
        <v>#DIV/0!</v>
      </c>
      <c r="AD883" s="168"/>
    </row>
    <row r="884" spans="1:30" ht="13.5" hidden="1" customHeight="1" outlineLevel="1">
      <c r="A884" s="76"/>
      <c r="B884" s="97" t="s">
        <v>154</v>
      </c>
      <c r="C884" s="119">
        <v>2521</v>
      </c>
      <c r="D884" s="91"/>
      <c r="E884" s="91"/>
      <c r="F884" s="91"/>
      <c r="G884" s="91"/>
      <c r="H884" s="91"/>
      <c r="I884" s="91"/>
      <c r="J884" s="92"/>
      <c r="K884" s="92"/>
      <c r="L884" s="91"/>
      <c r="M884" s="91"/>
      <c r="N884" s="92"/>
      <c r="O884" s="92"/>
      <c r="P884" s="92"/>
      <c r="Q884" s="92"/>
      <c r="R884" s="91"/>
      <c r="S884" s="91"/>
      <c r="T884" s="91"/>
      <c r="U884" s="91"/>
      <c r="V884" s="88">
        <f t="shared" si="424"/>
        <v>0</v>
      </c>
      <c r="W884" s="88" t="e">
        <f t="shared" si="425"/>
        <v>#DIV/0!</v>
      </c>
      <c r="X884" s="88">
        <f t="shared" si="426"/>
        <v>0</v>
      </c>
      <c r="Y884" s="88" t="e">
        <f t="shared" si="427"/>
        <v>#DIV/0!</v>
      </c>
      <c r="Z884" s="88">
        <f t="shared" si="428"/>
        <v>0</v>
      </c>
      <c r="AA884" s="88" t="e">
        <f t="shared" si="429"/>
        <v>#DIV/0!</v>
      </c>
      <c r="AB884" s="88">
        <f t="shared" si="430"/>
        <v>0</v>
      </c>
      <c r="AC884" s="88" t="e">
        <f t="shared" si="431"/>
        <v>#DIV/0!</v>
      </c>
      <c r="AD884" s="168"/>
    </row>
    <row r="885" spans="1:30" ht="13.5" hidden="1" customHeight="1" outlineLevel="1">
      <c r="A885" s="76"/>
      <c r="B885" s="122" t="s">
        <v>129</v>
      </c>
      <c r="C885" s="96">
        <v>2721</v>
      </c>
      <c r="D885" s="91"/>
      <c r="E885" s="91"/>
      <c r="F885" s="91"/>
      <c r="G885" s="91"/>
      <c r="H885" s="91"/>
      <c r="I885" s="91"/>
      <c r="J885" s="92"/>
      <c r="K885" s="92"/>
      <c r="L885" s="91"/>
      <c r="M885" s="91"/>
      <c r="N885" s="92"/>
      <c r="O885" s="92"/>
      <c r="P885" s="92"/>
      <c r="Q885" s="92"/>
      <c r="R885" s="91"/>
      <c r="S885" s="91"/>
      <c r="T885" s="91"/>
      <c r="U885" s="91"/>
      <c r="V885" s="88">
        <f t="shared" si="424"/>
        <v>0</v>
      </c>
      <c r="W885" s="88" t="e">
        <f t="shared" si="425"/>
        <v>#DIV/0!</v>
      </c>
      <c r="X885" s="88">
        <f t="shared" si="426"/>
        <v>0</v>
      </c>
      <c r="Y885" s="88" t="e">
        <f t="shared" si="427"/>
        <v>#DIV/0!</v>
      </c>
      <c r="Z885" s="88">
        <f t="shared" si="428"/>
        <v>0</v>
      </c>
      <c r="AA885" s="88" t="e">
        <f t="shared" si="429"/>
        <v>#DIV/0!</v>
      </c>
      <c r="AB885" s="88">
        <f t="shared" si="430"/>
        <v>0</v>
      </c>
      <c r="AC885" s="88" t="e">
        <f t="shared" si="431"/>
        <v>#DIV/0!</v>
      </c>
      <c r="AD885" s="168"/>
    </row>
    <row r="886" spans="1:30" ht="12.75" hidden="1" customHeight="1" outlineLevel="1">
      <c r="A886" s="76"/>
      <c r="B886" s="128" t="s">
        <v>134</v>
      </c>
      <c r="C886" s="90"/>
      <c r="D886" s="86">
        <f>SUM(D887:D889)</f>
        <v>0</v>
      </c>
      <c r="E886" s="130">
        <f>SUM(E887:E889)</f>
        <v>0</v>
      </c>
      <c r="F886" s="130">
        <f t="shared" ref="F886:U886" si="432">SUM(F887:F889)</f>
        <v>0</v>
      </c>
      <c r="G886" s="130">
        <f t="shared" si="432"/>
        <v>0</v>
      </c>
      <c r="H886" s="86">
        <f t="shared" si="432"/>
        <v>0</v>
      </c>
      <c r="I886" s="130">
        <f t="shared" si="432"/>
        <v>0</v>
      </c>
      <c r="J886" s="129">
        <f t="shared" si="432"/>
        <v>0</v>
      </c>
      <c r="K886" s="129">
        <f t="shared" si="432"/>
        <v>0</v>
      </c>
      <c r="L886" s="86">
        <f t="shared" si="432"/>
        <v>0</v>
      </c>
      <c r="M886" s="130">
        <f t="shared" si="432"/>
        <v>0</v>
      </c>
      <c r="N886" s="85">
        <f t="shared" si="432"/>
        <v>0</v>
      </c>
      <c r="O886" s="85">
        <f t="shared" si="432"/>
        <v>0</v>
      </c>
      <c r="P886" s="85">
        <f>SUM(P887:P889)</f>
        <v>0</v>
      </c>
      <c r="Q886" s="85">
        <f>SUM(Q887:Q889)</f>
        <v>0</v>
      </c>
      <c r="R886" s="86">
        <f t="shared" si="432"/>
        <v>0</v>
      </c>
      <c r="S886" s="130">
        <f t="shared" si="432"/>
        <v>0</v>
      </c>
      <c r="T886" s="86">
        <f t="shared" si="432"/>
        <v>0</v>
      </c>
      <c r="U886" s="130">
        <f t="shared" si="432"/>
        <v>0</v>
      </c>
      <c r="V886" s="88">
        <f t="shared" si="424"/>
        <v>0</v>
      </c>
      <c r="W886" s="88" t="e">
        <f t="shared" si="425"/>
        <v>#DIV/0!</v>
      </c>
      <c r="X886" s="88">
        <f t="shared" si="426"/>
        <v>0</v>
      </c>
      <c r="Y886" s="88" t="e">
        <f t="shared" si="427"/>
        <v>#DIV/0!</v>
      </c>
      <c r="Z886" s="88">
        <f t="shared" si="428"/>
        <v>0</v>
      </c>
      <c r="AA886" s="88" t="e">
        <f t="shared" si="429"/>
        <v>#DIV/0!</v>
      </c>
      <c r="AB886" s="88">
        <f t="shared" si="430"/>
        <v>0</v>
      </c>
      <c r="AC886" s="88" t="e">
        <f t="shared" si="431"/>
        <v>#DIV/0!</v>
      </c>
      <c r="AD886" s="168"/>
    </row>
    <row r="887" spans="1:30" ht="12.75" hidden="1" customHeight="1" outlineLevel="1">
      <c r="A887" s="76"/>
      <c r="B887" s="89" t="s">
        <v>135</v>
      </c>
      <c r="C887" s="90">
        <v>3111</v>
      </c>
      <c r="D887" s="91"/>
      <c r="E887" s="91"/>
      <c r="F887" s="91"/>
      <c r="G887" s="91"/>
      <c r="H887" s="91"/>
      <c r="I887" s="91"/>
      <c r="J887" s="92"/>
      <c r="K887" s="92"/>
      <c r="L887" s="91"/>
      <c r="M887" s="91"/>
      <c r="N887" s="92"/>
      <c r="O887" s="92"/>
      <c r="P887" s="92"/>
      <c r="Q887" s="92"/>
      <c r="R887" s="91"/>
      <c r="S887" s="91"/>
      <c r="T887" s="91"/>
      <c r="U887" s="91"/>
      <c r="V887" s="88">
        <f t="shared" si="424"/>
        <v>0</v>
      </c>
      <c r="W887" s="88" t="e">
        <f t="shared" si="425"/>
        <v>#DIV/0!</v>
      </c>
      <c r="X887" s="88">
        <f t="shared" si="426"/>
        <v>0</v>
      </c>
      <c r="Y887" s="88" t="e">
        <f t="shared" si="427"/>
        <v>#DIV/0!</v>
      </c>
      <c r="Z887" s="88">
        <f t="shared" si="428"/>
        <v>0</v>
      </c>
      <c r="AA887" s="88" t="e">
        <f t="shared" si="429"/>
        <v>#DIV/0!</v>
      </c>
      <c r="AB887" s="88">
        <f t="shared" si="430"/>
        <v>0</v>
      </c>
      <c r="AC887" s="88" t="e">
        <f t="shared" si="431"/>
        <v>#DIV/0!</v>
      </c>
      <c r="AD887" s="168"/>
    </row>
    <row r="888" spans="1:30" ht="12.75" hidden="1" customHeight="1" outlineLevel="1">
      <c r="A888" s="76"/>
      <c r="B888" s="89" t="s">
        <v>136</v>
      </c>
      <c r="C888" s="90">
        <v>3112</v>
      </c>
      <c r="D888" s="91"/>
      <c r="E888" s="91"/>
      <c r="F888" s="91"/>
      <c r="G888" s="91"/>
      <c r="H888" s="91"/>
      <c r="I888" s="91"/>
      <c r="J888" s="92"/>
      <c r="K888" s="92"/>
      <c r="L888" s="91"/>
      <c r="M888" s="91"/>
      <c r="N888" s="92"/>
      <c r="O888" s="92"/>
      <c r="P888" s="92"/>
      <c r="Q888" s="92"/>
      <c r="R888" s="91"/>
      <c r="S888" s="91"/>
      <c r="T888" s="91"/>
      <c r="U888" s="91"/>
      <c r="V888" s="88">
        <f t="shared" si="424"/>
        <v>0</v>
      </c>
      <c r="W888" s="88" t="e">
        <f t="shared" si="425"/>
        <v>#DIV/0!</v>
      </c>
      <c r="X888" s="88">
        <f t="shared" si="426"/>
        <v>0</v>
      </c>
      <c r="Y888" s="88" t="e">
        <f t="shared" si="427"/>
        <v>#DIV/0!</v>
      </c>
      <c r="Z888" s="88">
        <f t="shared" si="428"/>
        <v>0</v>
      </c>
      <c r="AA888" s="88" t="e">
        <f t="shared" si="429"/>
        <v>#DIV/0!</v>
      </c>
      <c r="AB888" s="88">
        <f t="shared" si="430"/>
        <v>0</v>
      </c>
      <c r="AC888" s="88" t="e">
        <f t="shared" si="431"/>
        <v>#DIV/0!</v>
      </c>
      <c r="AD888" s="168"/>
    </row>
    <row r="889" spans="1:30" ht="12.75" hidden="1" customHeight="1" outlineLevel="1">
      <c r="A889" s="76"/>
      <c r="B889" s="89" t="s">
        <v>137</v>
      </c>
      <c r="C889" s="90">
        <v>3113</v>
      </c>
      <c r="D889" s="91"/>
      <c r="E889" s="91"/>
      <c r="F889" s="91"/>
      <c r="G889" s="91"/>
      <c r="H889" s="91"/>
      <c r="I889" s="91"/>
      <c r="J889" s="92"/>
      <c r="K889" s="92"/>
      <c r="L889" s="91"/>
      <c r="M889" s="91"/>
      <c r="N889" s="92"/>
      <c r="O889" s="92"/>
      <c r="P889" s="92"/>
      <c r="Q889" s="92"/>
      <c r="R889" s="91"/>
      <c r="S889" s="91"/>
      <c r="T889" s="91"/>
      <c r="U889" s="91"/>
      <c r="V889" s="88">
        <f t="shared" si="424"/>
        <v>0</v>
      </c>
      <c r="W889" s="88" t="e">
        <f t="shared" si="425"/>
        <v>#DIV/0!</v>
      </c>
      <c r="X889" s="88">
        <f t="shared" si="426"/>
        <v>0</v>
      </c>
      <c r="Y889" s="88" t="e">
        <f t="shared" si="427"/>
        <v>#DIV/0!</v>
      </c>
      <c r="Z889" s="88">
        <f t="shared" si="428"/>
        <v>0</v>
      </c>
      <c r="AA889" s="88" t="e">
        <f t="shared" si="429"/>
        <v>#DIV/0!</v>
      </c>
      <c r="AB889" s="88">
        <f t="shared" si="430"/>
        <v>0</v>
      </c>
      <c r="AC889" s="88" t="e">
        <f t="shared" si="431"/>
        <v>#DIV/0!</v>
      </c>
      <c r="AD889" s="168"/>
    </row>
    <row r="890" spans="1:30" hidden="1" collapsed="1">
      <c r="A890" s="76"/>
      <c r="B890" s="198"/>
      <c r="C890" s="179"/>
      <c r="D890" s="91"/>
      <c r="E890" s="91"/>
      <c r="F890" s="91"/>
      <c r="G890" s="91"/>
      <c r="H890" s="91"/>
      <c r="I890" s="91"/>
      <c r="J890" s="92"/>
      <c r="K890" s="92"/>
      <c r="L890" s="91"/>
      <c r="M890" s="91"/>
      <c r="N890" s="92"/>
      <c r="O890" s="92"/>
      <c r="P890" s="92"/>
      <c r="Q890" s="92"/>
      <c r="R890" s="91"/>
      <c r="S890" s="91"/>
      <c r="T890" s="91"/>
      <c r="U890" s="91"/>
      <c r="V890" s="88">
        <f t="shared" si="424"/>
        <v>0</v>
      </c>
      <c r="W890" s="88" t="e">
        <f t="shared" si="425"/>
        <v>#DIV/0!</v>
      </c>
      <c r="X890" s="88">
        <f t="shared" si="426"/>
        <v>0</v>
      </c>
      <c r="Y890" s="88" t="e">
        <f t="shared" si="427"/>
        <v>#DIV/0!</v>
      </c>
      <c r="Z890" s="88">
        <f t="shared" si="428"/>
        <v>0</v>
      </c>
      <c r="AA890" s="88" t="e">
        <f t="shared" si="429"/>
        <v>#DIV/0!</v>
      </c>
      <c r="AB890" s="88">
        <f>T890-R890</f>
        <v>0</v>
      </c>
      <c r="AC890" s="88" t="e">
        <f>+T890/R890*100</f>
        <v>#DIV/0!</v>
      </c>
      <c r="AD890" s="168"/>
    </row>
    <row r="891" spans="1:30" hidden="1" outlineLevel="1">
      <c r="A891" s="76">
        <v>20</v>
      </c>
      <c r="B891" s="199" t="s">
        <v>187</v>
      </c>
      <c r="C891" s="200" t="s">
        <v>188</v>
      </c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0"/>
      <c r="V891" s="140"/>
      <c r="W891" s="140"/>
      <c r="X891" s="140"/>
      <c r="Y891" s="140"/>
      <c r="Z891" s="140"/>
      <c r="AA891" s="140"/>
      <c r="AB891" s="140"/>
      <c r="AC891" s="140"/>
      <c r="AD891" s="168"/>
    </row>
    <row r="892" spans="1:30" hidden="1" outlineLevel="1">
      <c r="A892" s="76"/>
      <c r="B892" s="142" t="s">
        <v>142</v>
      </c>
      <c r="C892" s="143"/>
      <c r="D892" s="85">
        <f>SUM(D893:D899,D904:D921)</f>
        <v>3381</v>
      </c>
      <c r="E892" s="85">
        <f>SUM(E893:E899,E904:E921)</f>
        <v>0</v>
      </c>
      <c r="F892" s="85">
        <f t="shared" ref="F892:U892" si="433">SUM(F893:F899,F904:F921)</f>
        <v>4041.5459999999998</v>
      </c>
      <c r="G892" s="85">
        <f t="shared" si="433"/>
        <v>0</v>
      </c>
      <c r="H892" s="85">
        <f t="shared" si="433"/>
        <v>5144.3</v>
      </c>
      <c r="I892" s="85">
        <f t="shared" si="433"/>
        <v>0</v>
      </c>
      <c r="J892" s="85">
        <f t="shared" si="433"/>
        <v>1668.0249999999999</v>
      </c>
      <c r="K892" s="85">
        <f t="shared" si="433"/>
        <v>0</v>
      </c>
      <c r="L892" s="85">
        <f>SUM(L893:L899,L904:L921)</f>
        <v>5094.2</v>
      </c>
      <c r="M892" s="85">
        <f t="shared" si="433"/>
        <v>0</v>
      </c>
      <c r="N892" s="85">
        <f t="shared" si="433"/>
        <v>6039.6</v>
      </c>
      <c r="O892" s="85">
        <f t="shared" si="433"/>
        <v>0</v>
      </c>
      <c r="P892" s="85">
        <f>SUM(P893:P899,P904:P921)</f>
        <v>0</v>
      </c>
      <c r="Q892" s="85">
        <f>SUM(Q893:Q899,Q904:Q921)</f>
        <v>0</v>
      </c>
      <c r="R892" s="85">
        <f t="shared" si="433"/>
        <v>5417.6</v>
      </c>
      <c r="S892" s="85">
        <f t="shared" si="433"/>
        <v>0</v>
      </c>
      <c r="T892" s="85">
        <f t="shared" si="433"/>
        <v>5257.6</v>
      </c>
      <c r="U892" s="86">
        <f t="shared" si="433"/>
        <v>0</v>
      </c>
      <c r="V892" s="87">
        <f t="shared" ref="V892:V910" si="434">L892-F892</f>
        <v>1052.654</v>
      </c>
      <c r="W892" s="87">
        <f t="shared" ref="W892:W910" si="435">+L892/F892*100</f>
        <v>126.04582503824031</v>
      </c>
      <c r="X892" s="87">
        <f t="shared" ref="X892:X910" si="436">N892-H892</f>
        <v>895.30000000000018</v>
      </c>
      <c r="Y892" s="87">
        <f t="shared" ref="Y892:Y910" si="437">+N892/H892*100</f>
        <v>117.40372839842155</v>
      </c>
      <c r="Z892" s="87">
        <f t="shared" ref="Z892:Z910" si="438">R892-N892</f>
        <v>-622</v>
      </c>
      <c r="AA892" s="87">
        <f t="shared" ref="AA892:AA910" si="439">+R892/N892*100</f>
        <v>89.701304722167023</v>
      </c>
      <c r="AB892" s="87">
        <f>T892-R892</f>
        <v>-160</v>
      </c>
      <c r="AC892" s="87">
        <f>+T892/R892*100</f>
        <v>97.046662728883632</v>
      </c>
      <c r="AD892" s="168"/>
    </row>
    <row r="893" spans="1:30" hidden="1" outlineLevel="1">
      <c r="A893" s="76"/>
      <c r="B893" s="89" t="s">
        <v>102</v>
      </c>
      <c r="C893" s="90">
        <v>2111</v>
      </c>
      <c r="D893" s="144">
        <v>1049.0999999999999</v>
      </c>
      <c r="E893" s="92"/>
      <c r="F893" s="144">
        <v>1852.096</v>
      </c>
      <c r="G893" s="92"/>
      <c r="H893" s="92">
        <v>2316.8000000000002</v>
      </c>
      <c r="I893" s="92"/>
      <c r="J893" s="92">
        <v>892.32500000000005</v>
      </c>
      <c r="K893" s="92"/>
      <c r="L893" s="92">
        <v>2316.8000000000002</v>
      </c>
      <c r="M893" s="92"/>
      <c r="N893" s="92">
        <v>2316.8000000000002</v>
      </c>
      <c r="O893" s="92"/>
      <c r="P893" s="92"/>
      <c r="Q893" s="92"/>
      <c r="R893" s="92">
        <v>2316.8000000000002</v>
      </c>
      <c r="S893" s="92"/>
      <c r="T893" s="92">
        <v>2316.8000000000002</v>
      </c>
      <c r="U893" s="91"/>
      <c r="V893" s="88">
        <f t="shared" si="434"/>
        <v>464.70400000000018</v>
      </c>
      <c r="W893" s="88">
        <f t="shared" si="435"/>
        <v>125.09070804105187</v>
      </c>
      <c r="X893" s="88">
        <f t="shared" si="436"/>
        <v>0</v>
      </c>
      <c r="Y893" s="88">
        <f t="shared" si="437"/>
        <v>100</v>
      </c>
      <c r="Z893" s="88">
        <f t="shared" si="438"/>
        <v>0</v>
      </c>
      <c r="AA893" s="88">
        <f t="shared" si="439"/>
        <v>100</v>
      </c>
      <c r="AB893" s="88">
        <f t="shared" ref="AB893:AB924" si="440">T893-R893</f>
        <v>0</v>
      </c>
      <c r="AC893" s="88">
        <f t="shared" ref="AC893:AC924" si="441">+T893/R893*100</f>
        <v>100</v>
      </c>
      <c r="AD893" s="168"/>
    </row>
    <row r="894" spans="1:30" ht="12" hidden="1" customHeight="1" outlineLevel="1">
      <c r="A894" s="76"/>
      <c r="B894" s="89" t="s">
        <v>143</v>
      </c>
      <c r="C894" s="90">
        <v>2121</v>
      </c>
      <c r="D894" s="144">
        <v>181</v>
      </c>
      <c r="E894" s="92"/>
      <c r="F894" s="144">
        <v>319.5</v>
      </c>
      <c r="G894" s="92"/>
      <c r="H894" s="192">
        <v>399.7</v>
      </c>
      <c r="I894" s="92"/>
      <c r="J894" s="92">
        <v>153.80000000000001</v>
      </c>
      <c r="K894" s="92"/>
      <c r="L894" s="192">
        <v>399.7</v>
      </c>
      <c r="M894" s="92"/>
      <c r="N894" s="92">
        <v>399.7</v>
      </c>
      <c r="O894" s="92"/>
      <c r="P894" s="92"/>
      <c r="Q894" s="92"/>
      <c r="R894" s="92">
        <v>399.7</v>
      </c>
      <c r="S894" s="92"/>
      <c r="T894" s="92">
        <v>399.7</v>
      </c>
      <c r="U894" s="91"/>
      <c r="V894" s="88">
        <f t="shared" si="434"/>
        <v>80.199999999999989</v>
      </c>
      <c r="W894" s="88">
        <f t="shared" si="435"/>
        <v>125.1017214397496</v>
      </c>
      <c r="X894" s="88">
        <f t="shared" si="436"/>
        <v>0</v>
      </c>
      <c r="Y894" s="88">
        <f t="shared" si="437"/>
        <v>100</v>
      </c>
      <c r="Z894" s="88">
        <f t="shared" si="438"/>
        <v>0</v>
      </c>
      <c r="AA894" s="88">
        <f t="shared" si="439"/>
        <v>100</v>
      </c>
      <c r="AB894" s="88">
        <f t="shared" si="440"/>
        <v>0</v>
      </c>
      <c r="AC894" s="88">
        <f t="shared" si="441"/>
        <v>100</v>
      </c>
      <c r="AD894" s="168"/>
    </row>
    <row r="895" spans="1:30" ht="13.5" hidden="1" customHeight="1" outlineLevel="1">
      <c r="A895" s="76"/>
      <c r="B895" s="147" t="s">
        <v>104</v>
      </c>
      <c r="C895" s="90">
        <v>2211</v>
      </c>
      <c r="D895" s="144">
        <v>15</v>
      </c>
      <c r="E895" s="92"/>
      <c r="F895" s="144"/>
      <c r="G895" s="92"/>
      <c r="H895" s="192">
        <v>15</v>
      </c>
      <c r="I895" s="92"/>
      <c r="J895" s="92"/>
      <c r="K895" s="92"/>
      <c r="L895" s="192">
        <v>15</v>
      </c>
      <c r="M895" s="92"/>
      <c r="N895" s="92">
        <v>15</v>
      </c>
      <c r="O895" s="92"/>
      <c r="P895" s="92"/>
      <c r="Q895" s="92"/>
      <c r="R895" s="92">
        <v>15</v>
      </c>
      <c r="S895" s="92"/>
      <c r="T895" s="92">
        <v>15</v>
      </c>
      <c r="U895" s="91"/>
      <c r="V895" s="88">
        <f t="shared" si="434"/>
        <v>15</v>
      </c>
      <c r="W895" s="88" t="e">
        <f t="shared" si="435"/>
        <v>#DIV/0!</v>
      </c>
      <c r="X895" s="88">
        <f t="shared" si="436"/>
        <v>0</v>
      </c>
      <c r="Y895" s="88">
        <f t="shared" si="437"/>
        <v>100</v>
      </c>
      <c r="Z895" s="88">
        <f t="shared" si="438"/>
        <v>0</v>
      </c>
      <c r="AA895" s="88">
        <f t="shared" si="439"/>
        <v>100</v>
      </c>
      <c r="AB895" s="88">
        <f t="shared" si="440"/>
        <v>0</v>
      </c>
      <c r="AC895" s="88">
        <f t="shared" si="441"/>
        <v>100</v>
      </c>
      <c r="AD895" s="168"/>
    </row>
    <row r="896" spans="1:30" hidden="1" outlineLevel="1">
      <c r="A896" s="76"/>
      <c r="B896" s="95" t="s">
        <v>105</v>
      </c>
      <c r="C896" s="96">
        <v>2212</v>
      </c>
      <c r="D896" s="144">
        <v>18</v>
      </c>
      <c r="E896" s="92"/>
      <c r="F896" s="144">
        <f>14.1+1.9</f>
        <v>16</v>
      </c>
      <c r="G896" s="92"/>
      <c r="H896" s="192">
        <v>17.600000000000001</v>
      </c>
      <c r="I896" s="92"/>
      <c r="J896" s="92">
        <v>6.2</v>
      </c>
      <c r="K896" s="92"/>
      <c r="L896" s="192">
        <v>17.600000000000001</v>
      </c>
      <c r="M896" s="92"/>
      <c r="N896" s="92">
        <v>17.600000000000001</v>
      </c>
      <c r="O896" s="92"/>
      <c r="P896" s="92"/>
      <c r="Q896" s="92"/>
      <c r="R896" s="92">
        <v>17.600000000000001</v>
      </c>
      <c r="S896" s="92"/>
      <c r="T896" s="92">
        <v>17.600000000000001</v>
      </c>
      <c r="U896" s="91"/>
      <c r="V896" s="88">
        <f t="shared" si="434"/>
        <v>1.6000000000000014</v>
      </c>
      <c r="W896" s="88">
        <f t="shared" si="435"/>
        <v>110.00000000000001</v>
      </c>
      <c r="X896" s="88">
        <f t="shared" si="436"/>
        <v>0</v>
      </c>
      <c r="Y896" s="88">
        <f t="shared" si="437"/>
        <v>100</v>
      </c>
      <c r="Z896" s="88">
        <f t="shared" si="438"/>
        <v>0</v>
      </c>
      <c r="AA896" s="88">
        <f t="shared" si="439"/>
        <v>100</v>
      </c>
      <c r="AB896" s="88">
        <f t="shared" si="440"/>
        <v>0</v>
      </c>
      <c r="AC896" s="88">
        <f t="shared" si="441"/>
        <v>100</v>
      </c>
      <c r="AD896" s="168"/>
    </row>
    <row r="897" spans="1:30" hidden="1" outlineLevel="1">
      <c r="A897" s="76"/>
      <c r="B897" s="97" t="s">
        <v>106</v>
      </c>
      <c r="C897" s="96">
        <v>2213</v>
      </c>
      <c r="D897" s="144"/>
      <c r="E897" s="91"/>
      <c r="F897" s="144"/>
      <c r="G897" s="91"/>
      <c r="H897" s="146"/>
      <c r="I897" s="91"/>
      <c r="J897" s="92"/>
      <c r="K897" s="92"/>
      <c r="L897" s="146"/>
      <c r="M897" s="91"/>
      <c r="N897" s="92"/>
      <c r="O897" s="92"/>
      <c r="P897" s="92"/>
      <c r="Q897" s="92"/>
      <c r="R897" s="92"/>
      <c r="S897" s="91"/>
      <c r="T897" s="92"/>
      <c r="U897" s="91"/>
      <c r="V897" s="88">
        <f t="shared" si="434"/>
        <v>0</v>
      </c>
      <c r="W897" s="88" t="e">
        <f t="shared" si="435"/>
        <v>#DIV/0!</v>
      </c>
      <c r="X897" s="88">
        <f t="shared" si="436"/>
        <v>0</v>
      </c>
      <c r="Y897" s="88" t="e">
        <f t="shared" si="437"/>
        <v>#DIV/0!</v>
      </c>
      <c r="Z897" s="88">
        <f t="shared" si="438"/>
        <v>0</v>
      </c>
      <c r="AA897" s="88" t="e">
        <f t="shared" si="439"/>
        <v>#DIV/0!</v>
      </c>
      <c r="AB897" s="88">
        <f t="shared" si="440"/>
        <v>0</v>
      </c>
      <c r="AC897" s="88" t="e">
        <f t="shared" si="441"/>
        <v>#DIV/0!</v>
      </c>
      <c r="AD897" s="168"/>
    </row>
    <row r="898" spans="1:30" hidden="1" outlineLevel="1">
      <c r="A898" s="76"/>
      <c r="B898" s="97" t="s">
        <v>107</v>
      </c>
      <c r="C898" s="96">
        <v>2214</v>
      </c>
      <c r="D898" s="144">
        <v>25</v>
      </c>
      <c r="E898" s="91"/>
      <c r="F898" s="144">
        <v>22</v>
      </c>
      <c r="G898" s="91"/>
      <c r="H898" s="146">
        <v>30</v>
      </c>
      <c r="I898" s="91"/>
      <c r="J898" s="92"/>
      <c r="K898" s="92"/>
      <c r="L898" s="146">
        <v>30</v>
      </c>
      <c r="M898" s="91"/>
      <c r="N898" s="92">
        <v>40</v>
      </c>
      <c r="O898" s="92"/>
      <c r="P898" s="92"/>
      <c r="Q898" s="92"/>
      <c r="R898" s="92">
        <v>40</v>
      </c>
      <c r="S898" s="91"/>
      <c r="T898" s="92">
        <v>30</v>
      </c>
      <c r="U898" s="91"/>
      <c r="V898" s="88">
        <f t="shared" si="434"/>
        <v>8</v>
      </c>
      <c r="W898" s="88">
        <f t="shared" si="435"/>
        <v>136.36363636363635</v>
      </c>
      <c r="X898" s="88">
        <f t="shared" si="436"/>
        <v>10</v>
      </c>
      <c r="Y898" s="88">
        <f t="shared" si="437"/>
        <v>133.33333333333331</v>
      </c>
      <c r="Z898" s="88">
        <f t="shared" si="438"/>
        <v>0</v>
      </c>
      <c r="AA898" s="88">
        <f t="shared" si="439"/>
        <v>100</v>
      </c>
      <c r="AB898" s="88">
        <f t="shared" si="440"/>
        <v>-10</v>
      </c>
      <c r="AC898" s="88">
        <f t="shared" si="441"/>
        <v>75</v>
      </c>
      <c r="AD898" s="168"/>
    </row>
    <row r="899" spans="1:30" hidden="1" outlineLevel="1">
      <c r="A899" s="76"/>
      <c r="B899" s="149" t="s">
        <v>108</v>
      </c>
      <c r="C899" s="99">
        <v>2215</v>
      </c>
      <c r="D899" s="148">
        <f>D900+D901+D902+D903</f>
        <v>1924.9</v>
      </c>
      <c r="E899" s="102">
        <f>E900+E901+E902+E903</f>
        <v>0</v>
      </c>
      <c r="F899" s="172">
        <f>F900+F901+F902+F903</f>
        <v>1502.05</v>
      </c>
      <c r="G899" s="102">
        <f t="shared" ref="G899:U899" si="442">G900+G901+G902+G903</f>
        <v>0</v>
      </c>
      <c r="H899" s="148">
        <f t="shared" si="442"/>
        <v>1968.5</v>
      </c>
      <c r="I899" s="102">
        <f t="shared" si="442"/>
        <v>0</v>
      </c>
      <c r="J899" s="100">
        <f t="shared" si="442"/>
        <v>553.29999999999995</v>
      </c>
      <c r="K899" s="100">
        <f t="shared" si="442"/>
        <v>0</v>
      </c>
      <c r="L899" s="148">
        <f>L900+L901+L902+L903</f>
        <v>1918.4</v>
      </c>
      <c r="M899" s="102">
        <f t="shared" si="442"/>
        <v>0</v>
      </c>
      <c r="N899" s="197">
        <f>N900+N901+N902+N903</f>
        <v>1980.5</v>
      </c>
      <c r="O899" s="197">
        <f>O900+O901+O902+O903</f>
        <v>0</v>
      </c>
      <c r="P899" s="197">
        <f>P900+P901+P902+P903</f>
        <v>0</v>
      </c>
      <c r="Q899" s="197">
        <f>Q900+Q901+Q902+Q903</f>
        <v>0</v>
      </c>
      <c r="R899" s="148">
        <f t="shared" si="442"/>
        <v>1973.5</v>
      </c>
      <c r="S899" s="102">
        <f t="shared" si="442"/>
        <v>0</v>
      </c>
      <c r="T899" s="148">
        <f>T900+T901+T902+T903</f>
        <v>1823.5</v>
      </c>
      <c r="U899" s="102">
        <f t="shared" si="442"/>
        <v>0</v>
      </c>
      <c r="V899" s="88">
        <f t="shared" si="434"/>
        <v>416.35000000000014</v>
      </c>
      <c r="W899" s="88">
        <f t="shared" si="435"/>
        <v>127.71878432808496</v>
      </c>
      <c r="X899" s="88">
        <f t="shared" si="436"/>
        <v>12</v>
      </c>
      <c r="Y899" s="88">
        <f t="shared" si="437"/>
        <v>100.60960121920243</v>
      </c>
      <c r="Z899" s="88">
        <f t="shared" si="438"/>
        <v>-7</v>
      </c>
      <c r="AA899" s="88">
        <f t="shared" si="439"/>
        <v>99.646553900530165</v>
      </c>
      <c r="AB899" s="88">
        <f t="shared" si="440"/>
        <v>-150</v>
      </c>
      <c r="AC899" s="88">
        <f t="shared" si="441"/>
        <v>92.399290600456041</v>
      </c>
      <c r="AD899" s="168"/>
    </row>
    <row r="900" spans="1:30" hidden="1" outlineLevel="1">
      <c r="A900" s="76"/>
      <c r="B900" s="103" t="s">
        <v>144</v>
      </c>
      <c r="C900" s="96">
        <v>22151</v>
      </c>
      <c r="D900" s="91"/>
      <c r="E900" s="91"/>
      <c r="F900" s="144">
        <v>14.5</v>
      </c>
      <c r="G900" s="91"/>
      <c r="H900" s="91"/>
      <c r="I900" s="91"/>
      <c r="J900" s="92">
        <v>11</v>
      </c>
      <c r="K900" s="92"/>
      <c r="L900" s="91"/>
      <c r="M900" s="91"/>
      <c r="N900" s="92">
        <v>25</v>
      </c>
      <c r="O900" s="92"/>
      <c r="P900" s="92"/>
      <c r="Q900" s="92"/>
      <c r="R900" s="91">
        <v>25</v>
      </c>
      <c r="S900" s="91"/>
      <c r="T900" s="91">
        <v>25</v>
      </c>
      <c r="U900" s="91"/>
      <c r="V900" s="88">
        <f t="shared" si="434"/>
        <v>-14.5</v>
      </c>
      <c r="W900" s="88">
        <f t="shared" si="435"/>
        <v>0</v>
      </c>
      <c r="X900" s="88">
        <f t="shared" si="436"/>
        <v>25</v>
      </c>
      <c r="Y900" s="88" t="e">
        <f t="shared" si="437"/>
        <v>#DIV/0!</v>
      </c>
      <c r="Z900" s="88">
        <f t="shared" si="438"/>
        <v>0</v>
      </c>
      <c r="AA900" s="88">
        <f t="shared" si="439"/>
        <v>100</v>
      </c>
      <c r="AB900" s="88">
        <f t="shared" si="440"/>
        <v>0</v>
      </c>
      <c r="AC900" s="88">
        <f t="shared" si="441"/>
        <v>100</v>
      </c>
      <c r="AD900" s="168"/>
    </row>
    <row r="901" spans="1:30" hidden="1" outlineLevel="1">
      <c r="A901" s="76"/>
      <c r="B901" s="103" t="s">
        <v>145</v>
      </c>
      <c r="C901" s="96">
        <v>22152</v>
      </c>
      <c r="D901" s="91"/>
      <c r="E901" s="91"/>
      <c r="F901" s="144"/>
      <c r="G901" s="91"/>
      <c r="H901" s="91"/>
      <c r="I901" s="91"/>
      <c r="J901" s="92"/>
      <c r="K901" s="92"/>
      <c r="L901" s="91"/>
      <c r="M901" s="91"/>
      <c r="N901" s="92"/>
      <c r="O901" s="92"/>
      <c r="P901" s="92"/>
      <c r="Q901" s="92"/>
      <c r="R901" s="91"/>
      <c r="S901" s="91"/>
      <c r="T901" s="91"/>
      <c r="U901" s="91"/>
      <c r="V901" s="88">
        <f t="shared" si="434"/>
        <v>0</v>
      </c>
      <c r="W901" s="88" t="e">
        <f t="shared" si="435"/>
        <v>#DIV/0!</v>
      </c>
      <c r="X901" s="88">
        <f t="shared" si="436"/>
        <v>0</v>
      </c>
      <c r="Y901" s="88" t="e">
        <f t="shared" si="437"/>
        <v>#DIV/0!</v>
      </c>
      <c r="Z901" s="88">
        <f t="shared" si="438"/>
        <v>0</v>
      </c>
      <c r="AA901" s="88" t="e">
        <f t="shared" si="439"/>
        <v>#DIV/0!</v>
      </c>
      <c r="AB901" s="88">
        <f t="shared" si="440"/>
        <v>0</v>
      </c>
      <c r="AC901" s="88" t="e">
        <f t="shared" si="441"/>
        <v>#DIV/0!</v>
      </c>
      <c r="AD901" s="168"/>
    </row>
    <row r="902" spans="1:30" hidden="1" outlineLevel="1">
      <c r="A902" s="76"/>
      <c r="B902" s="103" t="s">
        <v>111</v>
      </c>
      <c r="C902" s="96">
        <v>22153</v>
      </c>
      <c r="D902" s="91"/>
      <c r="E902" s="91"/>
      <c r="F902" s="144"/>
      <c r="G902" s="91"/>
      <c r="H902" s="91">
        <v>6</v>
      </c>
      <c r="I902" s="91"/>
      <c r="J902" s="92">
        <v>5.5</v>
      </c>
      <c r="K902" s="92"/>
      <c r="L902" s="91">
        <v>6</v>
      </c>
      <c r="M902" s="91"/>
      <c r="N902" s="92">
        <v>7</v>
      </c>
      <c r="O902" s="92"/>
      <c r="P902" s="92"/>
      <c r="Q902" s="92"/>
      <c r="R902" s="91">
        <v>10</v>
      </c>
      <c r="S902" s="91"/>
      <c r="T902" s="91">
        <v>10</v>
      </c>
      <c r="U902" s="91"/>
      <c r="V902" s="88">
        <f t="shared" si="434"/>
        <v>6</v>
      </c>
      <c r="W902" s="88" t="e">
        <f t="shared" si="435"/>
        <v>#DIV/0!</v>
      </c>
      <c r="X902" s="88">
        <f t="shared" si="436"/>
        <v>1</v>
      </c>
      <c r="Y902" s="88">
        <f t="shared" si="437"/>
        <v>116.66666666666667</v>
      </c>
      <c r="Z902" s="88">
        <f t="shared" si="438"/>
        <v>3</v>
      </c>
      <c r="AA902" s="88">
        <f t="shared" si="439"/>
        <v>142.85714285714286</v>
      </c>
      <c r="AB902" s="88">
        <f t="shared" si="440"/>
        <v>0</v>
      </c>
      <c r="AC902" s="88">
        <f t="shared" si="441"/>
        <v>100</v>
      </c>
      <c r="AD902" s="168"/>
    </row>
    <row r="903" spans="1:30" hidden="1" outlineLevel="1">
      <c r="A903" s="76"/>
      <c r="B903" s="103" t="s">
        <v>146</v>
      </c>
      <c r="C903" s="96">
        <v>22154</v>
      </c>
      <c r="D903" s="144">
        <v>1924.9</v>
      </c>
      <c r="E903" s="91"/>
      <c r="F903" s="144">
        <v>1487.55</v>
      </c>
      <c r="G903" s="91"/>
      <c r="H903" s="91">
        <v>1962.5</v>
      </c>
      <c r="I903" s="91"/>
      <c r="J903" s="92">
        <v>536.79999999999995</v>
      </c>
      <c r="K903" s="92"/>
      <c r="L903" s="91">
        <v>1912.4</v>
      </c>
      <c r="M903" s="91"/>
      <c r="N903" s="92">
        <v>1948.5</v>
      </c>
      <c r="O903" s="92"/>
      <c r="P903" s="92"/>
      <c r="Q903" s="92"/>
      <c r="R903" s="92">
        <v>1938.5</v>
      </c>
      <c r="S903" s="91"/>
      <c r="T903" s="92">
        <v>1788.5</v>
      </c>
      <c r="U903" s="91"/>
      <c r="V903" s="88">
        <f t="shared" si="434"/>
        <v>424.85000000000014</v>
      </c>
      <c r="W903" s="88">
        <f t="shared" si="435"/>
        <v>128.56038452488994</v>
      </c>
      <c r="X903" s="88">
        <f t="shared" si="436"/>
        <v>-14</v>
      </c>
      <c r="Y903" s="88">
        <f t="shared" si="437"/>
        <v>99.28662420382166</v>
      </c>
      <c r="Z903" s="88">
        <f t="shared" si="438"/>
        <v>-10</v>
      </c>
      <c r="AA903" s="88">
        <f t="shared" si="439"/>
        <v>99.486784706184238</v>
      </c>
      <c r="AB903" s="88">
        <f t="shared" si="440"/>
        <v>-150</v>
      </c>
      <c r="AC903" s="88">
        <f t="shared" si="441"/>
        <v>92.262058292494203</v>
      </c>
      <c r="AD903" s="168"/>
    </row>
    <row r="904" spans="1:30" hidden="1" outlineLevel="1">
      <c r="A904" s="76"/>
      <c r="B904" s="105" t="s">
        <v>113</v>
      </c>
      <c r="C904" s="106">
        <v>2217</v>
      </c>
      <c r="D904" s="144"/>
      <c r="E904" s="91"/>
      <c r="F904" s="156"/>
      <c r="G904" s="91"/>
      <c r="H904" s="146"/>
      <c r="I904" s="91"/>
      <c r="J904" s="92"/>
      <c r="K904" s="92"/>
      <c r="L904" s="146"/>
      <c r="M904" s="91"/>
      <c r="N904" s="92"/>
      <c r="O904" s="92"/>
      <c r="P904" s="92"/>
      <c r="Q904" s="92"/>
      <c r="R904" s="91"/>
      <c r="S904" s="91"/>
      <c r="T904" s="91"/>
      <c r="U904" s="91"/>
      <c r="V904" s="88">
        <f t="shared" si="434"/>
        <v>0</v>
      </c>
      <c r="W904" s="88" t="e">
        <f t="shared" si="435"/>
        <v>#DIV/0!</v>
      </c>
      <c r="X904" s="88">
        <f t="shared" si="436"/>
        <v>0</v>
      </c>
      <c r="Y904" s="88" t="e">
        <f t="shared" si="437"/>
        <v>#DIV/0!</v>
      </c>
      <c r="Z904" s="88">
        <f t="shared" si="438"/>
        <v>0</v>
      </c>
      <c r="AA904" s="88" t="e">
        <f t="shared" si="439"/>
        <v>#DIV/0!</v>
      </c>
      <c r="AB904" s="88">
        <f t="shared" si="440"/>
        <v>0</v>
      </c>
      <c r="AC904" s="88" t="e">
        <f t="shared" si="441"/>
        <v>#DIV/0!</v>
      </c>
      <c r="AD904" s="168"/>
    </row>
    <row r="905" spans="1:30" hidden="1" outlineLevel="1">
      <c r="A905" s="76"/>
      <c r="B905" s="109" t="s">
        <v>114</v>
      </c>
      <c r="C905" s="106">
        <v>2218</v>
      </c>
      <c r="D905" s="144"/>
      <c r="E905" s="91"/>
      <c r="F905" s="156"/>
      <c r="G905" s="91"/>
      <c r="H905" s="146"/>
      <c r="I905" s="91"/>
      <c r="J905" s="92"/>
      <c r="K905" s="92"/>
      <c r="L905" s="146"/>
      <c r="M905" s="91"/>
      <c r="N905" s="92"/>
      <c r="O905" s="92"/>
      <c r="P905" s="92"/>
      <c r="Q905" s="92"/>
      <c r="R905" s="91"/>
      <c r="S905" s="91"/>
      <c r="T905" s="91"/>
      <c r="U905" s="91"/>
      <c r="V905" s="88">
        <f t="shared" si="434"/>
        <v>0</v>
      </c>
      <c r="W905" s="88" t="e">
        <f t="shared" si="435"/>
        <v>#DIV/0!</v>
      </c>
      <c r="X905" s="88">
        <f t="shared" si="436"/>
        <v>0</v>
      </c>
      <c r="Y905" s="88" t="e">
        <f t="shared" si="437"/>
        <v>#DIV/0!</v>
      </c>
      <c r="Z905" s="88">
        <f t="shared" si="438"/>
        <v>0</v>
      </c>
      <c r="AA905" s="88" t="e">
        <f t="shared" si="439"/>
        <v>#DIV/0!</v>
      </c>
      <c r="AB905" s="88">
        <f t="shared" si="440"/>
        <v>0</v>
      </c>
      <c r="AC905" s="88" t="e">
        <f t="shared" si="441"/>
        <v>#DIV/0!</v>
      </c>
      <c r="AD905" s="168"/>
    </row>
    <row r="906" spans="1:30" hidden="1" outlineLevel="1">
      <c r="A906" s="76"/>
      <c r="B906" s="97" t="s">
        <v>147</v>
      </c>
      <c r="C906" s="96">
        <v>2221</v>
      </c>
      <c r="D906" s="144">
        <v>20</v>
      </c>
      <c r="E906" s="91"/>
      <c r="F906" s="156">
        <v>18</v>
      </c>
      <c r="G906" s="91"/>
      <c r="H906" s="146">
        <v>80</v>
      </c>
      <c r="I906" s="91"/>
      <c r="J906" s="92"/>
      <c r="K906" s="92"/>
      <c r="L906" s="146">
        <v>80</v>
      </c>
      <c r="M906" s="91"/>
      <c r="N906" s="92">
        <v>90</v>
      </c>
      <c r="O906" s="92"/>
      <c r="P906" s="92"/>
      <c r="Q906" s="92"/>
      <c r="R906" s="91">
        <v>30</v>
      </c>
      <c r="S906" s="91"/>
      <c r="T906" s="91">
        <v>30</v>
      </c>
      <c r="U906" s="91"/>
      <c r="V906" s="88">
        <f t="shared" si="434"/>
        <v>62</v>
      </c>
      <c r="W906" s="88">
        <f t="shared" si="435"/>
        <v>444.44444444444446</v>
      </c>
      <c r="X906" s="88">
        <f t="shared" si="436"/>
        <v>10</v>
      </c>
      <c r="Y906" s="88">
        <f t="shared" si="437"/>
        <v>112.5</v>
      </c>
      <c r="Z906" s="88">
        <f t="shared" si="438"/>
        <v>-60</v>
      </c>
      <c r="AA906" s="88">
        <f t="shared" si="439"/>
        <v>33.333333333333329</v>
      </c>
      <c r="AB906" s="88">
        <f t="shared" si="440"/>
        <v>0</v>
      </c>
      <c r="AC906" s="88">
        <f t="shared" si="441"/>
        <v>100</v>
      </c>
      <c r="AD906" s="168"/>
    </row>
    <row r="907" spans="1:30" ht="25.5" hidden="1" outlineLevel="1">
      <c r="A907" s="76"/>
      <c r="B907" s="110" t="s">
        <v>116</v>
      </c>
      <c r="C907" s="96">
        <v>2222</v>
      </c>
      <c r="D907" s="144">
        <v>15</v>
      </c>
      <c r="E907" s="91"/>
      <c r="F907" s="156">
        <v>14.5</v>
      </c>
      <c r="G907" s="91"/>
      <c r="H907" s="146">
        <v>22.2</v>
      </c>
      <c r="I907" s="91"/>
      <c r="J907" s="92">
        <v>15</v>
      </c>
      <c r="K907" s="92"/>
      <c r="L907" s="146">
        <v>22.2</v>
      </c>
      <c r="M907" s="91"/>
      <c r="N907" s="92">
        <v>530</v>
      </c>
      <c r="O907" s="92"/>
      <c r="P907" s="92"/>
      <c r="Q907" s="92"/>
      <c r="R907" s="91">
        <v>25</v>
      </c>
      <c r="S907" s="91"/>
      <c r="T907" s="91">
        <v>25</v>
      </c>
      <c r="U907" s="91"/>
      <c r="V907" s="88">
        <f t="shared" si="434"/>
        <v>7.6999999999999993</v>
      </c>
      <c r="W907" s="88">
        <f t="shared" si="435"/>
        <v>153.10344827586206</v>
      </c>
      <c r="X907" s="88">
        <f t="shared" si="436"/>
        <v>507.8</v>
      </c>
      <c r="Y907" s="88">
        <f t="shared" si="437"/>
        <v>2387.3873873873877</v>
      </c>
      <c r="Z907" s="88">
        <f t="shared" si="438"/>
        <v>-505</v>
      </c>
      <c r="AA907" s="88">
        <f t="shared" si="439"/>
        <v>4.716981132075472</v>
      </c>
      <c r="AB907" s="88">
        <f t="shared" si="440"/>
        <v>0</v>
      </c>
      <c r="AC907" s="88">
        <f t="shared" si="441"/>
        <v>100</v>
      </c>
      <c r="AD907" s="168"/>
    </row>
    <row r="908" spans="1:30" ht="25.5" hidden="1" outlineLevel="1">
      <c r="A908" s="76"/>
      <c r="B908" s="96" t="s">
        <v>189</v>
      </c>
      <c r="C908" s="96">
        <v>2223</v>
      </c>
      <c r="D908" s="201"/>
      <c r="E908" s="91"/>
      <c r="F908" s="156"/>
      <c r="G908" s="91"/>
      <c r="H908" s="146">
        <v>75</v>
      </c>
      <c r="I908" s="91"/>
      <c r="J908" s="92"/>
      <c r="K908" s="92"/>
      <c r="L908" s="146">
        <v>75</v>
      </c>
      <c r="M908" s="91"/>
      <c r="N908" s="92"/>
      <c r="O908" s="92"/>
      <c r="P908" s="92"/>
      <c r="Q908" s="92"/>
      <c r="R908" s="91"/>
      <c r="S908" s="91"/>
      <c r="T908" s="91"/>
      <c r="U908" s="91"/>
      <c r="V908" s="88"/>
      <c r="W908" s="88"/>
      <c r="X908" s="88">
        <f t="shared" si="436"/>
        <v>-75</v>
      </c>
      <c r="Y908" s="88">
        <f t="shared" si="437"/>
        <v>0</v>
      </c>
      <c r="Z908" s="88"/>
      <c r="AA908" s="88"/>
      <c r="AB908" s="88"/>
      <c r="AC908" s="88"/>
      <c r="AD908" s="168"/>
    </row>
    <row r="909" spans="1:30" hidden="1" outlineLevel="1">
      <c r="A909" s="76"/>
      <c r="B909" s="110" t="s">
        <v>153</v>
      </c>
      <c r="C909" s="96">
        <v>2224</v>
      </c>
      <c r="D909" s="144"/>
      <c r="E909" s="91"/>
      <c r="F909" s="156"/>
      <c r="G909" s="91"/>
      <c r="H909" s="91"/>
      <c r="I909" s="91"/>
      <c r="J909" s="92"/>
      <c r="K909" s="92"/>
      <c r="L909" s="91"/>
      <c r="M909" s="91"/>
      <c r="N909" s="92"/>
      <c r="O909" s="92"/>
      <c r="P909" s="92"/>
      <c r="Q909" s="92"/>
      <c r="R909" s="91"/>
      <c r="S909" s="91"/>
      <c r="T909" s="91"/>
      <c r="U909" s="91"/>
      <c r="V909" s="88">
        <f t="shared" si="434"/>
        <v>0</v>
      </c>
      <c r="W909" s="88" t="e">
        <f t="shared" si="435"/>
        <v>#DIV/0!</v>
      </c>
      <c r="X909" s="88">
        <f t="shared" si="436"/>
        <v>0</v>
      </c>
      <c r="Y909" s="88" t="e">
        <f t="shared" si="437"/>
        <v>#DIV/0!</v>
      </c>
      <c r="Z909" s="88">
        <f t="shared" si="438"/>
        <v>0</v>
      </c>
      <c r="AA909" s="88" t="e">
        <f t="shared" si="439"/>
        <v>#DIV/0!</v>
      </c>
      <c r="AB909" s="88">
        <f t="shared" si="440"/>
        <v>0</v>
      </c>
      <c r="AC909" s="88" t="e">
        <f t="shared" si="441"/>
        <v>#DIV/0!</v>
      </c>
      <c r="AD909" s="168"/>
    </row>
    <row r="910" spans="1:30" hidden="1" outlineLevel="1">
      <c r="A910" s="76"/>
      <c r="B910" s="110" t="s">
        <v>148</v>
      </c>
      <c r="C910" s="96">
        <v>2225</v>
      </c>
      <c r="D910" s="91"/>
      <c r="E910" s="91"/>
      <c r="F910" s="156"/>
      <c r="G910" s="91"/>
      <c r="H910" s="91"/>
      <c r="I910" s="91"/>
      <c r="J910" s="92"/>
      <c r="K910" s="92"/>
      <c r="L910" s="91"/>
      <c r="M910" s="91"/>
      <c r="N910" s="92"/>
      <c r="O910" s="92"/>
      <c r="P910" s="92"/>
      <c r="Q910" s="92"/>
      <c r="R910" s="91"/>
      <c r="S910" s="91"/>
      <c r="T910" s="91"/>
      <c r="U910" s="91"/>
      <c r="V910" s="88">
        <f t="shared" si="434"/>
        <v>0</v>
      </c>
      <c r="W910" s="88" t="e">
        <f t="shared" si="435"/>
        <v>#DIV/0!</v>
      </c>
      <c r="X910" s="88">
        <f t="shared" si="436"/>
        <v>0</v>
      </c>
      <c r="Y910" s="88" t="e">
        <f t="shared" si="437"/>
        <v>#DIV/0!</v>
      </c>
      <c r="Z910" s="88">
        <f t="shared" si="438"/>
        <v>0</v>
      </c>
      <c r="AA910" s="88" t="e">
        <f t="shared" si="439"/>
        <v>#DIV/0!</v>
      </c>
      <c r="AB910" s="88">
        <f t="shared" si="440"/>
        <v>0</v>
      </c>
      <c r="AC910" s="88" t="e">
        <f t="shared" si="441"/>
        <v>#DIV/0!</v>
      </c>
      <c r="AD910" s="168"/>
    </row>
    <row r="911" spans="1:30" hidden="1" outlineLevel="1">
      <c r="A911" s="76"/>
      <c r="B911" s="110" t="s">
        <v>149</v>
      </c>
      <c r="C911" s="96">
        <v>2231</v>
      </c>
      <c r="D911" s="91"/>
      <c r="E911" s="91"/>
      <c r="F911" s="156"/>
      <c r="G911" s="91"/>
      <c r="H911" s="91"/>
      <c r="I911" s="91"/>
      <c r="J911" s="92"/>
      <c r="K911" s="92"/>
      <c r="L911" s="91"/>
      <c r="M911" s="91"/>
      <c r="N911" s="92"/>
      <c r="O911" s="92"/>
      <c r="P911" s="92"/>
      <c r="Q911" s="92"/>
      <c r="R911" s="91"/>
      <c r="S911" s="91"/>
      <c r="T911" s="91"/>
      <c r="U911" s="91"/>
      <c r="V911" s="88"/>
      <c r="W911" s="88"/>
      <c r="X911" s="88"/>
      <c r="Y911" s="88"/>
      <c r="Z911" s="88"/>
      <c r="AA911" s="88"/>
      <c r="AB911" s="88"/>
      <c r="AC911" s="88"/>
      <c r="AD911" s="168"/>
    </row>
    <row r="912" spans="1:30" hidden="1" outlineLevel="1">
      <c r="A912" s="76"/>
      <c r="B912" s="110" t="s">
        <v>121</v>
      </c>
      <c r="C912" s="96">
        <v>22311100</v>
      </c>
      <c r="D912" s="91">
        <v>18</v>
      </c>
      <c r="E912" s="91"/>
      <c r="F912" s="156">
        <v>3.4</v>
      </c>
      <c r="G912" s="91"/>
      <c r="H912" s="91">
        <v>36.5</v>
      </c>
      <c r="I912" s="91"/>
      <c r="J912" s="92">
        <v>4.5999999999999996</v>
      </c>
      <c r="K912" s="92"/>
      <c r="L912" s="91">
        <v>36.5</v>
      </c>
      <c r="M912" s="91"/>
      <c r="N912" s="92">
        <v>50</v>
      </c>
      <c r="O912" s="92"/>
      <c r="P912" s="92"/>
      <c r="Q912" s="92"/>
      <c r="R912" s="91">
        <v>50</v>
      </c>
      <c r="S912" s="91"/>
      <c r="T912" s="91">
        <v>50</v>
      </c>
      <c r="U912" s="91"/>
      <c r="V912" s="88">
        <f t="shared" ref="V912:V925" si="443">L912-F912</f>
        <v>33.1</v>
      </c>
      <c r="W912" s="88">
        <f t="shared" ref="W912:W925" si="444">+L912/F912*100</f>
        <v>1073.5294117647061</v>
      </c>
      <c r="X912" s="88">
        <f t="shared" ref="X912:X925" si="445">N912-H912</f>
        <v>13.5</v>
      </c>
      <c r="Y912" s="88">
        <f t="shared" ref="Y912:Y925" si="446">+N912/H912*100</f>
        <v>136.98630136986301</v>
      </c>
      <c r="Z912" s="88">
        <f t="shared" ref="Z912:Z925" si="447">R912-N912</f>
        <v>0</v>
      </c>
      <c r="AA912" s="88">
        <f t="shared" ref="AA912:AA925" si="448">+R912/N912*100</f>
        <v>100</v>
      </c>
      <c r="AB912" s="88">
        <f t="shared" si="440"/>
        <v>0</v>
      </c>
      <c r="AC912" s="88">
        <f t="shared" si="441"/>
        <v>100</v>
      </c>
      <c r="AD912" s="168"/>
    </row>
    <row r="913" spans="1:30" hidden="1" outlineLevel="1">
      <c r="A913" s="76"/>
      <c r="B913" s="110" t="s">
        <v>122</v>
      </c>
      <c r="C913" s="96">
        <v>22311200</v>
      </c>
      <c r="D913" s="91">
        <v>115</v>
      </c>
      <c r="E913" s="91"/>
      <c r="F913" s="156">
        <v>99</v>
      </c>
      <c r="G913" s="91"/>
      <c r="H913" s="91">
        <v>183</v>
      </c>
      <c r="I913" s="91"/>
      <c r="J913" s="92">
        <v>42.8</v>
      </c>
      <c r="K913" s="92"/>
      <c r="L913" s="91">
        <v>183</v>
      </c>
      <c r="M913" s="91"/>
      <c r="N913" s="92">
        <v>250</v>
      </c>
      <c r="O913" s="92"/>
      <c r="P913" s="92"/>
      <c r="Q913" s="92"/>
      <c r="R913" s="91">
        <v>250</v>
      </c>
      <c r="S913" s="91"/>
      <c r="T913" s="91">
        <v>250</v>
      </c>
      <c r="U913" s="91"/>
      <c r="V913" s="88">
        <f t="shared" si="443"/>
        <v>84</v>
      </c>
      <c r="W913" s="88">
        <f t="shared" si="444"/>
        <v>184.84848484848484</v>
      </c>
      <c r="X913" s="88">
        <f t="shared" si="445"/>
        <v>67</v>
      </c>
      <c r="Y913" s="88">
        <f t="shared" si="446"/>
        <v>136.61202185792348</v>
      </c>
      <c r="Z913" s="88">
        <f t="shared" si="447"/>
        <v>0</v>
      </c>
      <c r="AA913" s="88">
        <f t="shared" si="448"/>
        <v>100</v>
      </c>
      <c r="AB913" s="88">
        <f t="shared" si="440"/>
        <v>0</v>
      </c>
      <c r="AC913" s="88">
        <f t="shared" si="441"/>
        <v>100</v>
      </c>
      <c r="AD913" s="168"/>
    </row>
    <row r="914" spans="1:30" ht="25.5" hidden="1" outlineLevel="1">
      <c r="A914" s="76"/>
      <c r="B914" s="110" t="s">
        <v>123</v>
      </c>
      <c r="C914" s="96">
        <v>22311300</v>
      </c>
      <c r="D914" s="91"/>
      <c r="E914" s="91"/>
      <c r="F914" s="91"/>
      <c r="G914" s="91"/>
      <c r="H914" s="91"/>
      <c r="I914" s="91"/>
      <c r="J914" s="92"/>
      <c r="K914" s="92"/>
      <c r="L914" s="91"/>
      <c r="M914" s="91"/>
      <c r="N914" s="92"/>
      <c r="O914" s="92"/>
      <c r="P914" s="92"/>
      <c r="Q914" s="92"/>
      <c r="R914" s="91"/>
      <c r="S914" s="91"/>
      <c r="T914" s="91"/>
      <c r="U914" s="91"/>
      <c r="V914" s="88">
        <f t="shared" si="443"/>
        <v>0</v>
      </c>
      <c r="W914" s="88" t="e">
        <f t="shared" si="444"/>
        <v>#DIV/0!</v>
      </c>
      <c r="X914" s="88">
        <f t="shared" si="445"/>
        <v>0</v>
      </c>
      <c r="Y914" s="88" t="e">
        <f t="shared" si="446"/>
        <v>#DIV/0!</v>
      </c>
      <c r="Z914" s="88">
        <f t="shared" si="447"/>
        <v>0</v>
      </c>
      <c r="AA914" s="88" t="e">
        <f t="shared" si="448"/>
        <v>#DIV/0!</v>
      </c>
      <c r="AB914" s="88">
        <f t="shared" si="440"/>
        <v>0</v>
      </c>
      <c r="AC914" s="88" t="e">
        <f t="shared" si="441"/>
        <v>#DIV/0!</v>
      </c>
      <c r="AD914" s="168"/>
    </row>
    <row r="915" spans="1:30" ht="13.5" hidden="1" customHeight="1" outlineLevel="1">
      <c r="A915" s="76"/>
      <c r="B915" s="110" t="s">
        <v>124</v>
      </c>
      <c r="C915" s="96">
        <v>22311400</v>
      </c>
      <c r="D915" s="91"/>
      <c r="E915" s="91"/>
      <c r="F915" s="91"/>
      <c r="G915" s="91"/>
      <c r="H915" s="91"/>
      <c r="I915" s="91"/>
      <c r="J915" s="92"/>
      <c r="K915" s="92"/>
      <c r="L915" s="91"/>
      <c r="M915" s="91"/>
      <c r="N915" s="92"/>
      <c r="O915" s="92"/>
      <c r="P915" s="92"/>
      <c r="Q915" s="92"/>
      <c r="R915" s="91"/>
      <c r="S915" s="91"/>
      <c r="T915" s="91"/>
      <c r="U915" s="91"/>
      <c r="V915" s="88">
        <f t="shared" si="443"/>
        <v>0</v>
      </c>
      <c r="W915" s="88" t="e">
        <f t="shared" si="444"/>
        <v>#DIV/0!</v>
      </c>
      <c r="X915" s="88">
        <f t="shared" si="445"/>
        <v>0</v>
      </c>
      <c r="Y915" s="88" t="e">
        <f t="shared" si="446"/>
        <v>#DIV/0!</v>
      </c>
      <c r="Z915" s="88">
        <f t="shared" si="447"/>
        <v>0</v>
      </c>
      <c r="AA915" s="88" t="e">
        <f t="shared" si="448"/>
        <v>#DIV/0!</v>
      </c>
      <c r="AB915" s="88">
        <f t="shared" si="440"/>
        <v>0</v>
      </c>
      <c r="AC915" s="88" t="e">
        <f t="shared" si="441"/>
        <v>#DIV/0!</v>
      </c>
      <c r="AD915" s="168"/>
    </row>
    <row r="916" spans="1:30" ht="13.5" hidden="1" customHeight="1" outlineLevel="1">
      <c r="A916" s="76"/>
      <c r="B916" s="110" t="s">
        <v>125</v>
      </c>
      <c r="C916" s="96">
        <v>2235</v>
      </c>
      <c r="D916" s="91"/>
      <c r="E916" s="91"/>
      <c r="F916" s="91"/>
      <c r="G916" s="91"/>
      <c r="H916" s="91"/>
      <c r="I916" s="91"/>
      <c r="J916" s="92"/>
      <c r="K916" s="92"/>
      <c r="L916" s="91"/>
      <c r="M916" s="91"/>
      <c r="N916" s="92"/>
      <c r="O916" s="92"/>
      <c r="P916" s="92"/>
      <c r="Q916" s="92"/>
      <c r="R916" s="91"/>
      <c r="S916" s="91"/>
      <c r="T916" s="91"/>
      <c r="U916" s="91"/>
      <c r="V916" s="88">
        <f t="shared" si="443"/>
        <v>0</v>
      </c>
      <c r="W916" s="88" t="e">
        <f t="shared" si="444"/>
        <v>#DIV/0!</v>
      </c>
      <c r="X916" s="88">
        <f t="shared" si="445"/>
        <v>0</v>
      </c>
      <c r="Y916" s="88" t="e">
        <f t="shared" si="446"/>
        <v>#DIV/0!</v>
      </c>
      <c r="Z916" s="88">
        <f t="shared" si="447"/>
        <v>0</v>
      </c>
      <c r="AA916" s="88" t="e">
        <f t="shared" si="448"/>
        <v>#DIV/0!</v>
      </c>
      <c r="AB916" s="88">
        <f t="shared" si="440"/>
        <v>0</v>
      </c>
      <c r="AC916" s="88" t="e">
        <f t="shared" si="441"/>
        <v>#DIV/0!</v>
      </c>
      <c r="AD916" s="168"/>
    </row>
    <row r="917" spans="1:30" ht="13.5" hidden="1" customHeight="1" outlineLevel="1">
      <c r="A917" s="76"/>
      <c r="B917" s="97" t="s">
        <v>126</v>
      </c>
      <c r="C917" s="119">
        <v>2511</v>
      </c>
      <c r="D917" s="91"/>
      <c r="E917" s="91"/>
      <c r="F917" s="91"/>
      <c r="G917" s="91"/>
      <c r="H917" s="91"/>
      <c r="I917" s="91"/>
      <c r="J917" s="92"/>
      <c r="K917" s="92"/>
      <c r="L917" s="91"/>
      <c r="M917" s="91"/>
      <c r="N917" s="92"/>
      <c r="O917" s="92"/>
      <c r="P917" s="92"/>
      <c r="Q917" s="92"/>
      <c r="R917" s="91"/>
      <c r="S917" s="91"/>
      <c r="T917" s="91"/>
      <c r="U917" s="91"/>
      <c r="V917" s="88">
        <f t="shared" si="443"/>
        <v>0</v>
      </c>
      <c r="W917" s="88" t="e">
        <f t="shared" si="444"/>
        <v>#DIV/0!</v>
      </c>
      <c r="X917" s="88">
        <f t="shared" si="445"/>
        <v>0</v>
      </c>
      <c r="Y917" s="88" t="e">
        <f t="shared" si="446"/>
        <v>#DIV/0!</v>
      </c>
      <c r="Z917" s="88">
        <f t="shared" si="447"/>
        <v>0</v>
      </c>
      <c r="AA917" s="88" t="e">
        <f t="shared" si="448"/>
        <v>#DIV/0!</v>
      </c>
      <c r="AB917" s="88">
        <f t="shared" si="440"/>
        <v>0</v>
      </c>
      <c r="AC917" s="88" t="e">
        <f t="shared" si="441"/>
        <v>#DIV/0!</v>
      </c>
      <c r="AD917" s="168"/>
    </row>
    <row r="918" spans="1:30" hidden="1" outlineLevel="1">
      <c r="A918" s="76"/>
      <c r="B918" s="97" t="s">
        <v>127</v>
      </c>
      <c r="C918" s="119">
        <v>2512</v>
      </c>
      <c r="D918" s="91"/>
      <c r="E918" s="91"/>
      <c r="F918" s="91"/>
      <c r="G918" s="91"/>
      <c r="H918" s="91"/>
      <c r="I918" s="91"/>
      <c r="J918" s="92"/>
      <c r="K918" s="92"/>
      <c r="L918" s="91"/>
      <c r="M918" s="91"/>
      <c r="N918" s="92"/>
      <c r="O918" s="92"/>
      <c r="P918" s="92"/>
      <c r="Q918" s="92"/>
      <c r="R918" s="91"/>
      <c r="S918" s="91"/>
      <c r="T918" s="91"/>
      <c r="U918" s="91"/>
      <c r="V918" s="88">
        <f t="shared" si="443"/>
        <v>0</v>
      </c>
      <c r="W918" s="88" t="e">
        <f t="shared" si="444"/>
        <v>#DIV/0!</v>
      </c>
      <c r="X918" s="88">
        <f t="shared" si="445"/>
        <v>0</v>
      </c>
      <c r="Y918" s="88" t="e">
        <f t="shared" si="446"/>
        <v>#DIV/0!</v>
      </c>
      <c r="Z918" s="88">
        <f t="shared" si="447"/>
        <v>0</v>
      </c>
      <c r="AA918" s="88" t="e">
        <f t="shared" si="448"/>
        <v>#DIV/0!</v>
      </c>
      <c r="AB918" s="88">
        <f t="shared" si="440"/>
        <v>0</v>
      </c>
      <c r="AC918" s="88" t="e">
        <f t="shared" si="441"/>
        <v>#DIV/0!</v>
      </c>
      <c r="AD918" s="168"/>
    </row>
    <row r="919" spans="1:30" hidden="1" outlineLevel="1">
      <c r="A919" s="76"/>
      <c r="B919" s="97" t="s">
        <v>154</v>
      </c>
      <c r="C919" s="119">
        <v>2521</v>
      </c>
      <c r="D919" s="91"/>
      <c r="E919" s="91"/>
      <c r="F919" s="91"/>
      <c r="G919" s="91"/>
      <c r="H919" s="91"/>
      <c r="I919" s="91"/>
      <c r="J919" s="92"/>
      <c r="K919" s="92"/>
      <c r="L919" s="91"/>
      <c r="M919" s="91"/>
      <c r="N919" s="92"/>
      <c r="O919" s="92"/>
      <c r="P919" s="92"/>
      <c r="Q919" s="92"/>
      <c r="R919" s="91"/>
      <c r="S919" s="91"/>
      <c r="T919" s="91"/>
      <c r="U919" s="91"/>
      <c r="V919" s="88">
        <f t="shared" si="443"/>
        <v>0</v>
      </c>
      <c r="W919" s="88" t="e">
        <f t="shared" si="444"/>
        <v>#DIV/0!</v>
      </c>
      <c r="X919" s="88">
        <f t="shared" si="445"/>
        <v>0</v>
      </c>
      <c r="Y919" s="88" t="e">
        <f t="shared" si="446"/>
        <v>#DIV/0!</v>
      </c>
      <c r="Z919" s="88">
        <f t="shared" si="447"/>
        <v>0</v>
      </c>
      <c r="AA919" s="88" t="e">
        <f t="shared" si="448"/>
        <v>#DIV/0!</v>
      </c>
      <c r="AB919" s="88">
        <f t="shared" si="440"/>
        <v>0</v>
      </c>
      <c r="AC919" s="88" t="e">
        <f t="shared" si="441"/>
        <v>#DIV/0!</v>
      </c>
      <c r="AD919" s="168"/>
    </row>
    <row r="920" spans="1:30" ht="25.5" hidden="1" outlineLevel="1">
      <c r="A920" s="76"/>
      <c r="B920" s="122" t="s">
        <v>129</v>
      </c>
      <c r="C920" s="96">
        <v>2721</v>
      </c>
      <c r="D920" s="91"/>
      <c r="E920" s="91"/>
      <c r="F920" s="91"/>
      <c r="G920" s="91"/>
      <c r="H920" s="91"/>
      <c r="I920" s="91"/>
      <c r="J920" s="129"/>
      <c r="K920" s="129"/>
      <c r="L920" s="91"/>
      <c r="M920" s="130"/>
      <c r="N920" s="85"/>
      <c r="O920" s="85"/>
      <c r="P920" s="85">
        <f>SUM(P921:P923)</f>
        <v>0</v>
      </c>
      <c r="Q920" s="85">
        <f>SUM(Q921:Q923)</f>
        <v>0</v>
      </c>
      <c r="R920" s="86"/>
      <c r="S920" s="130"/>
      <c r="T920" s="86"/>
      <c r="U920" s="130"/>
      <c r="V920" s="88">
        <f t="shared" si="443"/>
        <v>0</v>
      </c>
      <c r="W920" s="88" t="e">
        <f t="shared" si="444"/>
        <v>#DIV/0!</v>
      </c>
      <c r="X920" s="88">
        <f t="shared" si="445"/>
        <v>0</v>
      </c>
      <c r="Y920" s="88" t="e">
        <f t="shared" si="446"/>
        <v>#DIV/0!</v>
      </c>
      <c r="Z920" s="88">
        <f t="shared" si="447"/>
        <v>0</v>
      </c>
      <c r="AA920" s="88" t="e">
        <f t="shared" si="448"/>
        <v>#DIV/0!</v>
      </c>
      <c r="AB920" s="88">
        <f t="shared" si="440"/>
        <v>0</v>
      </c>
      <c r="AC920" s="88" t="e">
        <f t="shared" si="441"/>
        <v>#DIV/0!</v>
      </c>
      <c r="AD920" s="168"/>
    </row>
    <row r="921" spans="1:30" hidden="1" outlineLevel="1">
      <c r="A921" s="76"/>
      <c r="B921" s="128" t="s">
        <v>134</v>
      </c>
      <c r="C921" s="90"/>
      <c r="D921" s="86">
        <f>SUM(D922:D924)</f>
        <v>0</v>
      </c>
      <c r="E921" s="130">
        <f>SUM(E922:E924)</f>
        <v>0</v>
      </c>
      <c r="F921" s="130">
        <f t="shared" ref="F921:U921" si="449">SUM(F922:F924)</f>
        <v>195</v>
      </c>
      <c r="G921" s="130">
        <f t="shared" si="449"/>
        <v>0</v>
      </c>
      <c r="H921" s="86">
        <f>SUM(H922:H924)</f>
        <v>0</v>
      </c>
      <c r="I921" s="130">
        <f t="shared" si="449"/>
        <v>0</v>
      </c>
      <c r="J921" s="130">
        <f t="shared" si="449"/>
        <v>0</v>
      </c>
      <c r="K921" s="130">
        <f t="shared" si="449"/>
        <v>0</v>
      </c>
      <c r="L921" s="86">
        <f>SUM(L922:L924)</f>
        <v>0</v>
      </c>
      <c r="M921" s="130">
        <f t="shared" si="449"/>
        <v>0</v>
      </c>
      <c r="N921" s="130">
        <f>SUM(N922:N924)</f>
        <v>350</v>
      </c>
      <c r="O921" s="130">
        <f t="shared" si="449"/>
        <v>0</v>
      </c>
      <c r="P921" s="130">
        <f t="shared" si="449"/>
        <v>0</v>
      </c>
      <c r="Q921" s="130">
        <f t="shared" si="449"/>
        <v>0</v>
      </c>
      <c r="R921" s="130">
        <f t="shared" si="449"/>
        <v>300</v>
      </c>
      <c r="S921" s="130">
        <f t="shared" si="449"/>
        <v>0</v>
      </c>
      <c r="T921" s="130">
        <f t="shared" si="449"/>
        <v>300</v>
      </c>
      <c r="U921" s="130">
        <f t="shared" si="449"/>
        <v>0</v>
      </c>
      <c r="V921" s="88">
        <f t="shared" si="443"/>
        <v>-195</v>
      </c>
      <c r="W921" s="88">
        <f t="shared" si="444"/>
        <v>0</v>
      </c>
      <c r="X921" s="88">
        <f t="shared" si="445"/>
        <v>350</v>
      </c>
      <c r="Y921" s="88" t="e">
        <f t="shared" si="446"/>
        <v>#DIV/0!</v>
      </c>
      <c r="Z921" s="88">
        <f t="shared" si="447"/>
        <v>-50</v>
      </c>
      <c r="AA921" s="88">
        <f t="shared" si="448"/>
        <v>85.714285714285708</v>
      </c>
      <c r="AB921" s="88">
        <f t="shared" si="440"/>
        <v>0</v>
      </c>
      <c r="AC921" s="88">
        <f t="shared" si="441"/>
        <v>100</v>
      </c>
      <c r="AD921" s="168"/>
    </row>
    <row r="922" spans="1:30" hidden="1" outlineLevel="1">
      <c r="A922" s="76"/>
      <c r="B922" s="89" t="s">
        <v>135</v>
      </c>
      <c r="C922" s="90">
        <v>3111</v>
      </c>
      <c r="D922" s="91"/>
      <c r="E922" s="91"/>
      <c r="F922" s="91"/>
      <c r="G922" s="91"/>
      <c r="H922" s="91"/>
      <c r="I922" s="91"/>
      <c r="J922" s="92"/>
      <c r="K922" s="92"/>
      <c r="L922" s="91"/>
      <c r="M922" s="91"/>
      <c r="N922" s="92"/>
      <c r="O922" s="92"/>
      <c r="P922" s="92"/>
      <c r="Q922" s="92"/>
      <c r="R922" s="91"/>
      <c r="S922" s="91"/>
      <c r="T922" s="91"/>
      <c r="U922" s="91"/>
      <c r="V922" s="88">
        <f t="shared" si="443"/>
        <v>0</v>
      </c>
      <c r="W922" s="88" t="e">
        <f t="shared" si="444"/>
        <v>#DIV/0!</v>
      </c>
      <c r="X922" s="88">
        <f t="shared" si="445"/>
        <v>0</v>
      </c>
      <c r="Y922" s="88" t="e">
        <f t="shared" si="446"/>
        <v>#DIV/0!</v>
      </c>
      <c r="Z922" s="88">
        <f t="shared" si="447"/>
        <v>0</v>
      </c>
      <c r="AA922" s="88" t="e">
        <f t="shared" si="448"/>
        <v>#DIV/0!</v>
      </c>
      <c r="AB922" s="88">
        <f t="shared" si="440"/>
        <v>0</v>
      </c>
      <c r="AC922" s="88" t="e">
        <f t="shared" si="441"/>
        <v>#DIV/0!</v>
      </c>
      <c r="AD922" s="168"/>
    </row>
    <row r="923" spans="1:30" hidden="1" outlineLevel="1">
      <c r="A923" s="76"/>
      <c r="B923" s="89" t="s">
        <v>136</v>
      </c>
      <c r="C923" s="90">
        <v>3112</v>
      </c>
      <c r="D923" s="91"/>
      <c r="E923" s="91"/>
      <c r="F923" s="91">
        <v>195</v>
      </c>
      <c r="G923" s="91"/>
      <c r="H923" s="91"/>
      <c r="I923" s="91"/>
      <c r="J923" s="92"/>
      <c r="K923" s="92"/>
      <c r="L923" s="91"/>
      <c r="M923" s="91"/>
      <c r="N923" s="92">
        <v>350</v>
      </c>
      <c r="O923" s="92"/>
      <c r="P923" s="92"/>
      <c r="Q923" s="92"/>
      <c r="R923" s="91">
        <v>300</v>
      </c>
      <c r="S923" s="91"/>
      <c r="T923" s="91">
        <v>300</v>
      </c>
      <c r="U923" s="91"/>
      <c r="V923" s="88">
        <f t="shared" si="443"/>
        <v>-195</v>
      </c>
      <c r="W923" s="88">
        <f t="shared" si="444"/>
        <v>0</v>
      </c>
      <c r="X923" s="88">
        <f t="shared" si="445"/>
        <v>350</v>
      </c>
      <c r="Y923" s="88" t="e">
        <f t="shared" si="446"/>
        <v>#DIV/0!</v>
      </c>
      <c r="Z923" s="88">
        <f t="shared" si="447"/>
        <v>-50</v>
      </c>
      <c r="AA923" s="88">
        <f t="shared" si="448"/>
        <v>85.714285714285708</v>
      </c>
      <c r="AB923" s="88">
        <f t="shared" si="440"/>
        <v>0</v>
      </c>
      <c r="AC923" s="88">
        <f t="shared" si="441"/>
        <v>100</v>
      </c>
      <c r="AD923" s="168"/>
    </row>
    <row r="924" spans="1:30" hidden="1" outlineLevel="1">
      <c r="A924" s="76"/>
      <c r="B924" s="89" t="s">
        <v>137</v>
      </c>
      <c r="C924" s="90">
        <v>3113</v>
      </c>
      <c r="D924" s="91"/>
      <c r="E924" s="91"/>
      <c r="F924" s="91"/>
      <c r="G924" s="91"/>
      <c r="H924" s="91"/>
      <c r="I924" s="91"/>
      <c r="J924" s="92"/>
      <c r="K924" s="92"/>
      <c r="L924" s="91"/>
      <c r="M924" s="91"/>
      <c r="N924" s="92"/>
      <c r="O924" s="92"/>
      <c r="P924" s="92"/>
      <c r="Q924" s="92"/>
      <c r="R924" s="91"/>
      <c r="S924" s="91"/>
      <c r="T924" s="91"/>
      <c r="U924" s="91"/>
      <c r="V924" s="88">
        <f t="shared" si="443"/>
        <v>0</v>
      </c>
      <c r="W924" s="88" t="e">
        <f t="shared" si="444"/>
        <v>#DIV/0!</v>
      </c>
      <c r="X924" s="88">
        <f t="shared" si="445"/>
        <v>0</v>
      </c>
      <c r="Y924" s="88" t="e">
        <f t="shared" si="446"/>
        <v>#DIV/0!</v>
      </c>
      <c r="Z924" s="88">
        <f t="shared" si="447"/>
        <v>0</v>
      </c>
      <c r="AA924" s="88" t="e">
        <f t="shared" si="448"/>
        <v>#DIV/0!</v>
      </c>
      <c r="AB924" s="88">
        <f t="shared" si="440"/>
        <v>0</v>
      </c>
      <c r="AC924" s="88" t="e">
        <f t="shared" si="441"/>
        <v>#DIV/0!</v>
      </c>
      <c r="AD924" s="168"/>
    </row>
    <row r="925" spans="1:30" hidden="1" outlineLevel="1">
      <c r="A925" s="76"/>
      <c r="B925" s="178"/>
      <c r="C925" s="179"/>
      <c r="D925" s="91"/>
      <c r="E925" s="91"/>
      <c r="F925" s="91"/>
      <c r="G925" s="91"/>
      <c r="H925" s="91"/>
      <c r="I925" s="91"/>
      <c r="J925" s="141"/>
      <c r="K925" s="141"/>
      <c r="L925" s="140"/>
      <c r="M925" s="140"/>
      <c r="N925" s="141"/>
      <c r="O925" s="141"/>
      <c r="P925" s="141"/>
      <c r="Q925" s="141"/>
      <c r="R925" s="140"/>
      <c r="S925" s="140"/>
      <c r="T925" s="140"/>
      <c r="U925" s="140"/>
      <c r="V925" s="88">
        <f t="shared" si="443"/>
        <v>0</v>
      </c>
      <c r="W925" s="88" t="e">
        <f t="shared" si="444"/>
        <v>#DIV/0!</v>
      </c>
      <c r="X925" s="88">
        <f t="shared" si="445"/>
        <v>0</v>
      </c>
      <c r="Y925" s="88" t="e">
        <f t="shared" si="446"/>
        <v>#DIV/0!</v>
      </c>
      <c r="Z925" s="88">
        <f t="shared" si="447"/>
        <v>0</v>
      </c>
      <c r="AA925" s="88" t="e">
        <f t="shared" si="448"/>
        <v>#DIV/0!</v>
      </c>
      <c r="AB925" s="88">
        <f>T925-R925</f>
        <v>0</v>
      </c>
      <c r="AC925" s="88" t="e">
        <f>+T925/R925*100</f>
        <v>#DIV/0!</v>
      </c>
      <c r="AD925" s="168"/>
    </row>
    <row r="926" spans="1:30" hidden="1" outlineLevel="1">
      <c r="A926" s="76">
        <v>21</v>
      </c>
      <c r="B926" s="199" t="s">
        <v>190</v>
      </c>
      <c r="C926" s="200" t="s">
        <v>191</v>
      </c>
      <c r="D926" s="141"/>
      <c r="E926" s="141"/>
      <c r="F926" s="141"/>
      <c r="G926" s="140"/>
      <c r="H926" s="140"/>
      <c r="I926" s="140"/>
      <c r="J926" s="85">
        <f t="shared" ref="J926:U926" si="450">SUM(J927:J933,J938:J954)</f>
        <v>0</v>
      </c>
      <c r="K926" s="85">
        <f t="shared" si="450"/>
        <v>0</v>
      </c>
      <c r="L926" s="86">
        <f>SUM(L927:L933,L938:L954)</f>
        <v>0</v>
      </c>
      <c r="M926" s="86">
        <f t="shared" si="450"/>
        <v>0</v>
      </c>
      <c r="N926" s="85">
        <f t="shared" si="450"/>
        <v>0</v>
      </c>
      <c r="O926" s="85">
        <f t="shared" si="450"/>
        <v>0</v>
      </c>
      <c r="P926" s="85">
        <f>SUM(P927:P933,P938:P954)</f>
        <v>0</v>
      </c>
      <c r="Q926" s="85">
        <f>SUM(Q927:Q933,Q938:Q954)</f>
        <v>0</v>
      </c>
      <c r="R926" s="86">
        <f t="shared" si="450"/>
        <v>0</v>
      </c>
      <c r="S926" s="86">
        <f t="shared" si="450"/>
        <v>0</v>
      </c>
      <c r="T926" s="86">
        <f t="shared" si="450"/>
        <v>0</v>
      </c>
      <c r="U926" s="86">
        <f t="shared" si="450"/>
        <v>0</v>
      </c>
      <c r="V926" s="140"/>
      <c r="W926" s="140"/>
      <c r="X926" s="140"/>
      <c r="Y926" s="140"/>
      <c r="Z926" s="140"/>
      <c r="AA926" s="140"/>
      <c r="AB926" s="140"/>
      <c r="AC926" s="140"/>
      <c r="AD926" s="168"/>
    </row>
    <row r="927" spans="1:30" hidden="1" outlineLevel="1">
      <c r="A927" s="76"/>
      <c r="B927" s="142" t="s">
        <v>142</v>
      </c>
      <c r="C927" s="143"/>
      <c r="D927" s="85">
        <f t="shared" ref="D927:I927" si="451">SUM(D928:D934,D939:D955)</f>
        <v>349.8</v>
      </c>
      <c r="E927" s="85">
        <f t="shared" si="451"/>
        <v>0</v>
      </c>
      <c r="F927" s="85">
        <f t="shared" si="451"/>
        <v>349.8</v>
      </c>
      <c r="G927" s="86">
        <f t="shared" si="451"/>
        <v>0</v>
      </c>
      <c r="H927" s="86">
        <f t="shared" si="451"/>
        <v>0</v>
      </c>
      <c r="I927" s="86">
        <f t="shared" si="451"/>
        <v>0</v>
      </c>
      <c r="J927" s="92"/>
      <c r="K927" s="92"/>
      <c r="L927" s="91"/>
      <c r="M927" s="91"/>
      <c r="N927" s="92"/>
      <c r="O927" s="92"/>
      <c r="P927" s="92"/>
      <c r="Q927" s="92"/>
      <c r="R927" s="91"/>
      <c r="S927" s="91"/>
      <c r="T927" s="91"/>
      <c r="U927" s="91"/>
      <c r="V927" s="87">
        <f t="shared" ref="V927:V944" si="452">L927-F927</f>
        <v>-349.8</v>
      </c>
      <c r="W927" s="87">
        <f t="shared" ref="W927:W944" si="453">+L927/F927*100</f>
        <v>0</v>
      </c>
      <c r="X927" s="87">
        <f t="shared" ref="X927:X944" si="454">N927-H927</f>
        <v>0</v>
      </c>
      <c r="Y927" s="87" t="e">
        <f t="shared" ref="Y927:Y944" si="455">+N927/H927*100</f>
        <v>#DIV/0!</v>
      </c>
      <c r="Z927" s="87">
        <f t="shared" ref="Z927:Z944" si="456">R927-N927</f>
        <v>0</v>
      </c>
      <c r="AA927" s="87" t="e">
        <f t="shared" ref="AA927:AA944" si="457">+R927/N927*100</f>
        <v>#DIV/0!</v>
      </c>
      <c r="AB927" s="87">
        <f>T927-R927</f>
        <v>0</v>
      </c>
      <c r="AC927" s="87" t="e">
        <f>+T927/R927*100</f>
        <v>#DIV/0!</v>
      </c>
      <c r="AD927" s="168"/>
    </row>
    <row r="928" spans="1:30" hidden="1" outlineLevel="1">
      <c r="A928" s="76"/>
      <c r="B928" s="89" t="s">
        <v>102</v>
      </c>
      <c r="C928" s="90">
        <v>2111</v>
      </c>
      <c r="D928" s="92">
        <v>311.10000000000002</v>
      </c>
      <c r="E928" s="92"/>
      <c r="F928" s="144">
        <v>311.10000000000002</v>
      </c>
      <c r="G928" s="91"/>
      <c r="H928" s="91"/>
      <c r="I928" s="91"/>
      <c r="J928" s="92"/>
      <c r="K928" s="92"/>
      <c r="L928" s="146"/>
      <c r="M928" s="91"/>
      <c r="N928" s="92"/>
      <c r="O928" s="92"/>
      <c r="P928" s="92"/>
      <c r="Q928" s="92"/>
      <c r="R928" s="91"/>
      <c r="S928" s="91"/>
      <c r="T928" s="91"/>
      <c r="U928" s="91"/>
      <c r="V928" s="88">
        <f t="shared" si="452"/>
        <v>-311.10000000000002</v>
      </c>
      <c r="W928" s="88">
        <f t="shared" si="453"/>
        <v>0</v>
      </c>
      <c r="X928" s="88">
        <f t="shared" si="454"/>
        <v>0</v>
      </c>
      <c r="Y928" s="88" t="e">
        <f t="shared" si="455"/>
        <v>#DIV/0!</v>
      </c>
      <c r="Z928" s="88">
        <f t="shared" si="456"/>
        <v>0</v>
      </c>
      <c r="AA928" s="88" t="e">
        <f t="shared" si="457"/>
        <v>#DIV/0!</v>
      </c>
      <c r="AB928" s="88">
        <f t="shared" ref="AB928:AB958" si="458">T928-R928</f>
        <v>0</v>
      </c>
      <c r="AC928" s="88" t="e">
        <f t="shared" ref="AC928:AC958" si="459">+T928/R928*100</f>
        <v>#DIV/0!</v>
      </c>
      <c r="AD928" s="168"/>
    </row>
    <row r="929" spans="1:30" hidden="1" outlineLevel="1">
      <c r="A929" s="76"/>
      <c r="B929" s="89" t="s">
        <v>143</v>
      </c>
      <c r="C929" s="90">
        <v>2121</v>
      </c>
      <c r="D929" s="192">
        <v>38.700000000000003</v>
      </c>
      <c r="E929" s="92"/>
      <c r="F929" s="144">
        <v>38.700000000000003</v>
      </c>
      <c r="G929" s="91"/>
      <c r="H929" s="146"/>
      <c r="I929" s="91"/>
      <c r="J929" s="92"/>
      <c r="K929" s="92"/>
      <c r="L929" s="91"/>
      <c r="M929" s="91"/>
      <c r="N929" s="92"/>
      <c r="O929" s="92"/>
      <c r="P929" s="92"/>
      <c r="Q929" s="92"/>
      <c r="R929" s="91"/>
      <c r="S929" s="91"/>
      <c r="T929" s="91"/>
      <c r="U929" s="91"/>
      <c r="V929" s="88">
        <f t="shared" si="452"/>
        <v>-38.700000000000003</v>
      </c>
      <c r="W929" s="88">
        <f t="shared" si="453"/>
        <v>0</v>
      </c>
      <c r="X929" s="88">
        <f t="shared" si="454"/>
        <v>0</v>
      </c>
      <c r="Y929" s="88" t="e">
        <f t="shared" si="455"/>
        <v>#DIV/0!</v>
      </c>
      <c r="Z929" s="88">
        <f t="shared" si="456"/>
        <v>0</v>
      </c>
      <c r="AA929" s="88" t="e">
        <f t="shared" si="457"/>
        <v>#DIV/0!</v>
      </c>
      <c r="AB929" s="88">
        <f t="shared" si="458"/>
        <v>0</v>
      </c>
      <c r="AC929" s="88" t="e">
        <f t="shared" si="459"/>
        <v>#DIV/0!</v>
      </c>
      <c r="AD929" s="168"/>
    </row>
    <row r="930" spans="1:30" hidden="1" outlineLevel="1">
      <c r="A930" s="76"/>
      <c r="B930" s="147" t="s">
        <v>104</v>
      </c>
      <c r="C930" s="90">
        <v>2211</v>
      </c>
      <c r="D930" s="92"/>
      <c r="E930" s="92"/>
      <c r="F930" s="202"/>
      <c r="G930" s="91"/>
      <c r="H930" s="91"/>
      <c r="I930" s="91"/>
      <c r="J930" s="92"/>
      <c r="K930" s="92"/>
      <c r="L930" s="91"/>
      <c r="M930" s="91"/>
      <c r="N930" s="92"/>
      <c r="O930" s="92"/>
      <c r="P930" s="92"/>
      <c r="Q930" s="92"/>
      <c r="R930" s="91"/>
      <c r="S930" s="91"/>
      <c r="T930" s="91"/>
      <c r="U930" s="91"/>
      <c r="V930" s="88">
        <f t="shared" si="452"/>
        <v>0</v>
      </c>
      <c r="W930" s="88" t="e">
        <f t="shared" si="453"/>
        <v>#DIV/0!</v>
      </c>
      <c r="X930" s="88">
        <f t="shared" si="454"/>
        <v>0</v>
      </c>
      <c r="Y930" s="88" t="e">
        <f t="shared" si="455"/>
        <v>#DIV/0!</v>
      </c>
      <c r="Z930" s="88">
        <f t="shared" si="456"/>
        <v>0</v>
      </c>
      <c r="AA930" s="88" t="e">
        <f t="shared" si="457"/>
        <v>#DIV/0!</v>
      </c>
      <c r="AB930" s="88">
        <f t="shared" si="458"/>
        <v>0</v>
      </c>
      <c r="AC930" s="88" t="e">
        <f t="shared" si="459"/>
        <v>#DIV/0!</v>
      </c>
      <c r="AD930" s="168"/>
    </row>
    <row r="931" spans="1:30" hidden="1" outlineLevel="1">
      <c r="A931" s="76"/>
      <c r="B931" s="95" t="s">
        <v>105</v>
      </c>
      <c r="C931" s="96">
        <v>2212</v>
      </c>
      <c r="D931" s="91"/>
      <c r="E931" s="91"/>
      <c r="F931" s="156"/>
      <c r="G931" s="91"/>
      <c r="H931" s="91"/>
      <c r="I931" s="91"/>
      <c r="J931" s="92"/>
      <c r="K931" s="92"/>
      <c r="L931" s="91"/>
      <c r="M931" s="91"/>
      <c r="N931" s="92"/>
      <c r="O931" s="92"/>
      <c r="P931" s="92"/>
      <c r="Q931" s="92"/>
      <c r="R931" s="91"/>
      <c r="S931" s="91"/>
      <c r="T931" s="91"/>
      <c r="U931" s="91"/>
      <c r="V931" s="88">
        <f t="shared" si="452"/>
        <v>0</v>
      </c>
      <c r="W931" s="88" t="e">
        <f t="shared" si="453"/>
        <v>#DIV/0!</v>
      </c>
      <c r="X931" s="88">
        <f t="shared" si="454"/>
        <v>0</v>
      </c>
      <c r="Y931" s="88" t="e">
        <f t="shared" si="455"/>
        <v>#DIV/0!</v>
      </c>
      <c r="Z931" s="88">
        <f t="shared" si="456"/>
        <v>0</v>
      </c>
      <c r="AA931" s="88" t="e">
        <f t="shared" si="457"/>
        <v>#DIV/0!</v>
      </c>
      <c r="AB931" s="88">
        <f t="shared" si="458"/>
        <v>0</v>
      </c>
      <c r="AC931" s="88" t="e">
        <f t="shared" si="459"/>
        <v>#DIV/0!</v>
      </c>
      <c r="AD931" s="168"/>
    </row>
    <row r="932" spans="1:30" hidden="1" outlineLevel="1">
      <c r="A932" s="76"/>
      <c r="B932" s="97" t="s">
        <v>106</v>
      </c>
      <c r="C932" s="96">
        <v>2213</v>
      </c>
      <c r="D932" s="91"/>
      <c r="E932" s="91"/>
      <c r="F932" s="156"/>
      <c r="G932" s="91"/>
      <c r="H932" s="91"/>
      <c r="I932" s="91"/>
      <c r="J932" s="92"/>
      <c r="K932" s="92"/>
      <c r="L932" s="91"/>
      <c r="M932" s="91"/>
      <c r="N932" s="92"/>
      <c r="O932" s="92"/>
      <c r="P932" s="92"/>
      <c r="Q932" s="92"/>
      <c r="R932" s="91"/>
      <c r="S932" s="91"/>
      <c r="T932" s="91"/>
      <c r="U932" s="91"/>
      <c r="V932" s="88">
        <f t="shared" si="452"/>
        <v>0</v>
      </c>
      <c r="W932" s="88" t="e">
        <f t="shared" si="453"/>
        <v>#DIV/0!</v>
      </c>
      <c r="X932" s="88">
        <f t="shared" si="454"/>
        <v>0</v>
      </c>
      <c r="Y932" s="88" t="e">
        <f t="shared" si="455"/>
        <v>#DIV/0!</v>
      </c>
      <c r="Z932" s="88">
        <f t="shared" si="456"/>
        <v>0</v>
      </c>
      <c r="AA932" s="88" t="e">
        <f t="shared" si="457"/>
        <v>#DIV/0!</v>
      </c>
      <c r="AB932" s="88">
        <f t="shared" si="458"/>
        <v>0</v>
      </c>
      <c r="AC932" s="88" t="e">
        <f t="shared" si="459"/>
        <v>#DIV/0!</v>
      </c>
      <c r="AD932" s="168"/>
    </row>
    <row r="933" spans="1:30" hidden="1" outlineLevel="1">
      <c r="A933" s="76"/>
      <c r="B933" s="97" t="s">
        <v>107</v>
      </c>
      <c r="C933" s="96">
        <v>2214</v>
      </c>
      <c r="D933" s="91"/>
      <c r="E933" s="91"/>
      <c r="F933" s="156"/>
      <c r="G933" s="91"/>
      <c r="H933" s="91"/>
      <c r="I933" s="91"/>
      <c r="J933" s="100">
        <f t="shared" ref="J933:U933" si="460">J934+J935+J936+J937</f>
        <v>0</v>
      </c>
      <c r="K933" s="100">
        <f t="shared" si="460"/>
        <v>0</v>
      </c>
      <c r="L933" s="148">
        <f t="shared" si="460"/>
        <v>0</v>
      </c>
      <c r="M933" s="102">
        <f t="shared" si="460"/>
        <v>0</v>
      </c>
      <c r="N933" s="197">
        <f t="shared" si="460"/>
        <v>0</v>
      </c>
      <c r="O933" s="197">
        <f t="shared" si="460"/>
        <v>0</v>
      </c>
      <c r="P933" s="197">
        <f t="shared" si="460"/>
        <v>0</v>
      </c>
      <c r="Q933" s="197">
        <f t="shared" si="460"/>
        <v>0</v>
      </c>
      <c r="R933" s="148">
        <f t="shared" si="460"/>
        <v>0</v>
      </c>
      <c r="S933" s="102">
        <f t="shared" si="460"/>
        <v>0</v>
      </c>
      <c r="T933" s="148">
        <f t="shared" si="460"/>
        <v>0</v>
      </c>
      <c r="U933" s="102">
        <f t="shared" si="460"/>
        <v>0</v>
      </c>
      <c r="V933" s="88">
        <f t="shared" si="452"/>
        <v>0</v>
      </c>
      <c r="W933" s="88" t="e">
        <f t="shared" si="453"/>
        <v>#DIV/0!</v>
      </c>
      <c r="X933" s="88">
        <f t="shared" si="454"/>
        <v>0</v>
      </c>
      <c r="Y933" s="88" t="e">
        <f t="shared" si="455"/>
        <v>#DIV/0!</v>
      </c>
      <c r="Z933" s="88">
        <f t="shared" si="456"/>
        <v>0</v>
      </c>
      <c r="AA933" s="88" t="e">
        <f t="shared" si="457"/>
        <v>#DIV/0!</v>
      </c>
      <c r="AB933" s="88">
        <f t="shared" si="458"/>
        <v>0</v>
      </c>
      <c r="AC933" s="88" t="e">
        <f t="shared" si="459"/>
        <v>#DIV/0!</v>
      </c>
      <c r="AD933" s="168"/>
    </row>
    <row r="934" spans="1:30" hidden="1" outlineLevel="1">
      <c r="A934" s="76"/>
      <c r="B934" s="149" t="s">
        <v>108</v>
      </c>
      <c r="C934" s="99">
        <v>2215</v>
      </c>
      <c r="D934" s="148">
        <f t="shared" ref="D934:I934" si="461">D935+D936+D937+D938</f>
        <v>0</v>
      </c>
      <c r="E934" s="102">
        <f t="shared" si="461"/>
        <v>0</v>
      </c>
      <c r="F934" s="172">
        <f t="shared" si="461"/>
        <v>0</v>
      </c>
      <c r="G934" s="102">
        <f t="shared" si="461"/>
        <v>0</v>
      </c>
      <c r="H934" s="148">
        <f t="shared" si="461"/>
        <v>0</v>
      </c>
      <c r="I934" s="102">
        <f t="shared" si="461"/>
        <v>0</v>
      </c>
      <c r="J934" s="92"/>
      <c r="K934" s="92"/>
      <c r="L934" s="91"/>
      <c r="M934" s="91"/>
      <c r="N934" s="92"/>
      <c r="O934" s="92"/>
      <c r="P934" s="92"/>
      <c r="Q934" s="92"/>
      <c r="R934" s="91"/>
      <c r="S934" s="91"/>
      <c r="T934" s="91"/>
      <c r="U934" s="91"/>
      <c r="V934" s="88">
        <f t="shared" si="452"/>
        <v>0</v>
      </c>
      <c r="W934" s="88" t="e">
        <f t="shared" si="453"/>
        <v>#DIV/0!</v>
      </c>
      <c r="X934" s="88">
        <f t="shared" si="454"/>
        <v>0</v>
      </c>
      <c r="Y934" s="88" t="e">
        <f t="shared" si="455"/>
        <v>#DIV/0!</v>
      </c>
      <c r="Z934" s="88">
        <f t="shared" si="456"/>
        <v>0</v>
      </c>
      <c r="AA934" s="88" t="e">
        <f t="shared" si="457"/>
        <v>#DIV/0!</v>
      </c>
      <c r="AB934" s="88">
        <f t="shared" si="458"/>
        <v>0</v>
      </c>
      <c r="AC934" s="88" t="e">
        <f t="shared" si="459"/>
        <v>#DIV/0!</v>
      </c>
      <c r="AD934" s="168"/>
    </row>
    <row r="935" spans="1:30" hidden="1" outlineLevel="1">
      <c r="A935" s="76"/>
      <c r="B935" s="103" t="s">
        <v>144</v>
      </c>
      <c r="C935" s="96">
        <v>22151</v>
      </c>
      <c r="D935" s="91"/>
      <c r="E935" s="91"/>
      <c r="F935" s="156"/>
      <c r="G935" s="91"/>
      <c r="H935" s="91"/>
      <c r="I935" s="91"/>
      <c r="J935" s="92"/>
      <c r="K935" s="92"/>
      <c r="L935" s="91"/>
      <c r="M935" s="91"/>
      <c r="N935" s="92"/>
      <c r="O935" s="92"/>
      <c r="P935" s="92"/>
      <c r="Q935" s="92"/>
      <c r="R935" s="91"/>
      <c r="S935" s="91"/>
      <c r="T935" s="91"/>
      <c r="U935" s="91"/>
      <c r="V935" s="88">
        <f t="shared" si="452"/>
        <v>0</v>
      </c>
      <c r="W935" s="88" t="e">
        <f t="shared" si="453"/>
        <v>#DIV/0!</v>
      </c>
      <c r="X935" s="88">
        <f t="shared" si="454"/>
        <v>0</v>
      </c>
      <c r="Y935" s="88" t="e">
        <f t="shared" si="455"/>
        <v>#DIV/0!</v>
      </c>
      <c r="Z935" s="88">
        <f t="shared" si="456"/>
        <v>0</v>
      </c>
      <c r="AA935" s="88" t="e">
        <f t="shared" si="457"/>
        <v>#DIV/0!</v>
      </c>
      <c r="AB935" s="88">
        <f t="shared" si="458"/>
        <v>0</v>
      </c>
      <c r="AC935" s="88" t="e">
        <f t="shared" si="459"/>
        <v>#DIV/0!</v>
      </c>
      <c r="AD935" s="168"/>
    </row>
    <row r="936" spans="1:30" hidden="1" outlineLevel="1">
      <c r="A936" s="76"/>
      <c r="B936" s="103" t="s">
        <v>145</v>
      </c>
      <c r="C936" s="96">
        <v>22152</v>
      </c>
      <c r="D936" s="91"/>
      <c r="E936" s="91"/>
      <c r="F936" s="156"/>
      <c r="G936" s="91"/>
      <c r="H936" s="91"/>
      <c r="I936" s="91"/>
      <c r="J936" s="92"/>
      <c r="K936" s="92"/>
      <c r="L936" s="91"/>
      <c r="M936" s="91"/>
      <c r="N936" s="92"/>
      <c r="O936" s="92"/>
      <c r="P936" s="92"/>
      <c r="Q936" s="92"/>
      <c r="R936" s="91"/>
      <c r="S936" s="91"/>
      <c r="T936" s="91"/>
      <c r="U936" s="91"/>
      <c r="V936" s="88">
        <f t="shared" si="452"/>
        <v>0</v>
      </c>
      <c r="W936" s="88" t="e">
        <f t="shared" si="453"/>
        <v>#DIV/0!</v>
      </c>
      <c r="X936" s="88">
        <f t="shared" si="454"/>
        <v>0</v>
      </c>
      <c r="Y936" s="88" t="e">
        <f t="shared" si="455"/>
        <v>#DIV/0!</v>
      </c>
      <c r="Z936" s="88">
        <f t="shared" si="456"/>
        <v>0</v>
      </c>
      <c r="AA936" s="88" t="e">
        <f t="shared" si="457"/>
        <v>#DIV/0!</v>
      </c>
      <c r="AB936" s="88">
        <f t="shared" si="458"/>
        <v>0</v>
      </c>
      <c r="AC936" s="88" t="e">
        <f t="shared" si="459"/>
        <v>#DIV/0!</v>
      </c>
      <c r="AD936" s="168"/>
    </row>
    <row r="937" spans="1:30" hidden="1" outlineLevel="1">
      <c r="A937" s="76"/>
      <c r="B937" s="103" t="s">
        <v>111</v>
      </c>
      <c r="C937" s="96">
        <v>22153</v>
      </c>
      <c r="D937" s="91"/>
      <c r="E937" s="91"/>
      <c r="F937" s="156"/>
      <c r="G937" s="91"/>
      <c r="H937" s="91"/>
      <c r="I937" s="91"/>
      <c r="J937" s="92"/>
      <c r="K937" s="92"/>
      <c r="L937" s="91"/>
      <c r="M937" s="91"/>
      <c r="N937" s="92"/>
      <c r="O937" s="92"/>
      <c r="P937" s="92"/>
      <c r="Q937" s="92"/>
      <c r="R937" s="91"/>
      <c r="S937" s="91"/>
      <c r="T937" s="91"/>
      <c r="U937" s="91"/>
      <c r="V937" s="88">
        <f t="shared" si="452"/>
        <v>0</v>
      </c>
      <c r="W937" s="88" t="e">
        <f t="shared" si="453"/>
        <v>#DIV/0!</v>
      </c>
      <c r="X937" s="88">
        <f t="shared" si="454"/>
        <v>0</v>
      </c>
      <c r="Y937" s="88" t="e">
        <f t="shared" si="455"/>
        <v>#DIV/0!</v>
      </c>
      <c r="Z937" s="88">
        <f t="shared" si="456"/>
        <v>0</v>
      </c>
      <c r="AA937" s="88" t="e">
        <f t="shared" si="457"/>
        <v>#DIV/0!</v>
      </c>
      <c r="AB937" s="88">
        <f t="shared" si="458"/>
        <v>0</v>
      </c>
      <c r="AC937" s="88" t="e">
        <f t="shared" si="459"/>
        <v>#DIV/0!</v>
      </c>
      <c r="AD937" s="168"/>
    </row>
    <row r="938" spans="1:30" hidden="1" outlineLevel="1">
      <c r="A938" s="76"/>
      <c r="B938" s="103" t="s">
        <v>146</v>
      </c>
      <c r="C938" s="96">
        <v>22154</v>
      </c>
      <c r="D938" s="91"/>
      <c r="E938" s="91"/>
      <c r="F938" s="156"/>
      <c r="G938" s="91"/>
      <c r="H938" s="91"/>
      <c r="I938" s="91"/>
      <c r="J938" s="92"/>
      <c r="K938" s="92"/>
      <c r="L938" s="91"/>
      <c r="M938" s="91"/>
      <c r="N938" s="92"/>
      <c r="O938" s="92"/>
      <c r="P938" s="92"/>
      <c r="Q938" s="92"/>
      <c r="R938" s="91"/>
      <c r="S938" s="91"/>
      <c r="T938" s="91"/>
      <c r="U938" s="91"/>
      <c r="V938" s="88">
        <f t="shared" si="452"/>
        <v>0</v>
      </c>
      <c r="W938" s="88" t="e">
        <f t="shared" si="453"/>
        <v>#DIV/0!</v>
      </c>
      <c r="X938" s="88">
        <f t="shared" si="454"/>
        <v>0</v>
      </c>
      <c r="Y938" s="88" t="e">
        <f t="shared" si="455"/>
        <v>#DIV/0!</v>
      </c>
      <c r="Z938" s="88">
        <f t="shared" si="456"/>
        <v>0</v>
      </c>
      <c r="AA938" s="88" t="e">
        <f t="shared" si="457"/>
        <v>#DIV/0!</v>
      </c>
      <c r="AB938" s="88">
        <f t="shared" si="458"/>
        <v>0</v>
      </c>
      <c r="AC938" s="88" t="e">
        <f t="shared" si="459"/>
        <v>#DIV/0!</v>
      </c>
      <c r="AD938" s="168"/>
    </row>
    <row r="939" spans="1:30" hidden="1" outlineLevel="1">
      <c r="A939" s="76"/>
      <c r="B939" s="105" t="s">
        <v>113</v>
      </c>
      <c r="C939" s="106">
        <v>2217</v>
      </c>
      <c r="D939" s="91"/>
      <c r="E939" s="91"/>
      <c r="F939" s="156"/>
      <c r="G939" s="91"/>
      <c r="H939" s="91"/>
      <c r="I939" s="91"/>
      <c r="J939" s="92"/>
      <c r="K939" s="92"/>
      <c r="L939" s="91"/>
      <c r="M939" s="91"/>
      <c r="N939" s="92"/>
      <c r="O939" s="92"/>
      <c r="P939" s="92"/>
      <c r="Q939" s="92"/>
      <c r="R939" s="91"/>
      <c r="S939" s="91"/>
      <c r="T939" s="91"/>
      <c r="U939" s="91"/>
      <c r="V939" s="88">
        <f t="shared" si="452"/>
        <v>0</v>
      </c>
      <c r="W939" s="88" t="e">
        <f t="shared" si="453"/>
        <v>#DIV/0!</v>
      </c>
      <c r="X939" s="88">
        <f t="shared" si="454"/>
        <v>0</v>
      </c>
      <c r="Y939" s="88" t="e">
        <f t="shared" si="455"/>
        <v>#DIV/0!</v>
      </c>
      <c r="Z939" s="88">
        <f t="shared" si="456"/>
        <v>0</v>
      </c>
      <c r="AA939" s="88" t="e">
        <f t="shared" si="457"/>
        <v>#DIV/0!</v>
      </c>
      <c r="AB939" s="88">
        <f t="shared" si="458"/>
        <v>0</v>
      </c>
      <c r="AC939" s="88" t="e">
        <f t="shared" si="459"/>
        <v>#DIV/0!</v>
      </c>
      <c r="AD939" s="168"/>
    </row>
    <row r="940" spans="1:30" hidden="1" outlineLevel="1">
      <c r="A940" s="76"/>
      <c r="B940" s="109" t="s">
        <v>114</v>
      </c>
      <c r="C940" s="106">
        <v>2218</v>
      </c>
      <c r="D940" s="91"/>
      <c r="E940" s="91"/>
      <c r="F940" s="156"/>
      <c r="G940" s="91"/>
      <c r="H940" s="91"/>
      <c r="I940" s="91"/>
      <c r="J940" s="92"/>
      <c r="K940" s="92"/>
      <c r="L940" s="91"/>
      <c r="M940" s="91"/>
      <c r="N940" s="92"/>
      <c r="O940" s="92"/>
      <c r="P940" s="92"/>
      <c r="Q940" s="92"/>
      <c r="R940" s="91"/>
      <c r="S940" s="91"/>
      <c r="T940" s="91"/>
      <c r="U940" s="91"/>
      <c r="V940" s="88">
        <f t="shared" si="452"/>
        <v>0</v>
      </c>
      <c r="W940" s="88" t="e">
        <f t="shared" si="453"/>
        <v>#DIV/0!</v>
      </c>
      <c r="X940" s="88">
        <f t="shared" si="454"/>
        <v>0</v>
      </c>
      <c r="Y940" s="88" t="e">
        <f t="shared" si="455"/>
        <v>#DIV/0!</v>
      </c>
      <c r="Z940" s="88">
        <f t="shared" si="456"/>
        <v>0</v>
      </c>
      <c r="AA940" s="88" t="e">
        <f t="shared" si="457"/>
        <v>#DIV/0!</v>
      </c>
      <c r="AB940" s="88">
        <f t="shared" si="458"/>
        <v>0</v>
      </c>
      <c r="AC940" s="88" t="e">
        <f t="shared" si="459"/>
        <v>#DIV/0!</v>
      </c>
      <c r="AD940" s="168"/>
    </row>
    <row r="941" spans="1:30" hidden="1" outlineLevel="1">
      <c r="A941" s="76"/>
      <c r="B941" s="97" t="s">
        <v>147</v>
      </c>
      <c r="C941" s="96">
        <v>2221</v>
      </c>
      <c r="D941" s="91"/>
      <c r="E941" s="91"/>
      <c r="F941" s="156"/>
      <c r="G941" s="91"/>
      <c r="H941" s="91"/>
      <c r="I941" s="91"/>
      <c r="J941" s="92"/>
      <c r="K941" s="92"/>
      <c r="L941" s="91"/>
      <c r="M941" s="91"/>
      <c r="N941" s="92"/>
      <c r="O941" s="92"/>
      <c r="P941" s="92"/>
      <c r="Q941" s="92"/>
      <c r="R941" s="91"/>
      <c r="S941" s="91"/>
      <c r="T941" s="91"/>
      <c r="U941" s="91"/>
      <c r="V941" s="88">
        <f t="shared" si="452"/>
        <v>0</v>
      </c>
      <c r="W941" s="88" t="e">
        <f t="shared" si="453"/>
        <v>#DIV/0!</v>
      </c>
      <c r="X941" s="88">
        <f t="shared" si="454"/>
        <v>0</v>
      </c>
      <c r="Y941" s="88" t="e">
        <f t="shared" si="455"/>
        <v>#DIV/0!</v>
      </c>
      <c r="Z941" s="88">
        <f t="shared" si="456"/>
        <v>0</v>
      </c>
      <c r="AA941" s="88" t="e">
        <f t="shared" si="457"/>
        <v>#DIV/0!</v>
      </c>
      <c r="AB941" s="88">
        <f t="shared" si="458"/>
        <v>0</v>
      </c>
      <c r="AC941" s="88" t="e">
        <f t="shared" si="459"/>
        <v>#DIV/0!</v>
      </c>
      <c r="AD941" s="168"/>
    </row>
    <row r="942" spans="1:30" ht="25.5" hidden="1" outlineLevel="1">
      <c r="A942" s="76"/>
      <c r="B942" s="110" t="s">
        <v>116</v>
      </c>
      <c r="C942" s="96">
        <v>2222</v>
      </c>
      <c r="D942" s="91"/>
      <c r="E942" s="91"/>
      <c r="F942" s="156"/>
      <c r="G942" s="91"/>
      <c r="H942" s="91"/>
      <c r="I942" s="91"/>
      <c r="J942" s="92"/>
      <c r="K942" s="92"/>
      <c r="L942" s="91"/>
      <c r="M942" s="91"/>
      <c r="N942" s="92"/>
      <c r="O942" s="92"/>
      <c r="P942" s="92"/>
      <c r="Q942" s="92"/>
      <c r="R942" s="91"/>
      <c r="S942" s="91"/>
      <c r="T942" s="91"/>
      <c r="U942" s="91"/>
      <c r="V942" s="88">
        <f t="shared" si="452"/>
        <v>0</v>
      </c>
      <c r="W942" s="88" t="e">
        <f t="shared" si="453"/>
        <v>#DIV/0!</v>
      </c>
      <c r="X942" s="88">
        <f t="shared" si="454"/>
        <v>0</v>
      </c>
      <c r="Y942" s="88" t="e">
        <f t="shared" si="455"/>
        <v>#DIV/0!</v>
      </c>
      <c r="Z942" s="88">
        <f t="shared" si="456"/>
        <v>0</v>
      </c>
      <c r="AA942" s="88" t="e">
        <f t="shared" si="457"/>
        <v>#DIV/0!</v>
      </c>
      <c r="AB942" s="88">
        <f t="shared" si="458"/>
        <v>0</v>
      </c>
      <c r="AC942" s="88" t="e">
        <f t="shared" si="459"/>
        <v>#DIV/0!</v>
      </c>
      <c r="AD942" s="168"/>
    </row>
    <row r="943" spans="1:30" hidden="1" outlineLevel="1">
      <c r="A943" s="76"/>
      <c r="B943" s="110" t="s">
        <v>153</v>
      </c>
      <c r="C943" s="96">
        <v>2224</v>
      </c>
      <c r="D943" s="91"/>
      <c r="E943" s="91"/>
      <c r="F943" s="156"/>
      <c r="G943" s="91"/>
      <c r="H943" s="91"/>
      <c r="I943" s="91"/>
      <c r="J943" s="92"/>
      <c r="K943" s="92"/>
      <c r="L943" s="91"/>
      <c r="M943" s="91"/>
      <c r="N943" s="92"/>
      <c r="O943" s="92"/>
      <c r="P943" s="92"/>
      <c r="Q943" s="92"/>
      <c r="R943" s="91"/>
      <c r="S943" s="91"/>
      <c r="T943" s="91"/>
      <c r="U943" s="91"/>
      <c r="V943" s="88">
        <f t="shared" si="452"/>
        <v>0</v>
      </c>
      <c r="W943" s="88" t="e">
        <f t="shared" si="453"/>
        <v>#DIV/0!</v>
      </c>
      <c r="X943" s="88">
        <f t="shared" si="454"/>
        <v>0</v>
      </c>
      <c r="Y943" s="88" t="e">
        <f t="shared" si="455"/>
        <v>#DIV/0!</v>
      </c>
      <c r="Z943" s="88">
        <f t="shared" si="456"/>
        <v>0</v>
      </c>
      <c r="AA943" s="88" t="e">
        <f t="shared" si="457"/>
        <v>#DIV/0!</v>
      </c>
      <c r="AB943" s="88">
        <f t="shared" si="458"/>
        <v>0</v>
      </c>
      <c r="AC943" s="88" t="e">
        <f t="shared" si="459"/>
        <v>#DIV/0!</v>
      </c>
      <c r="AD943" s="168"/>
    </row>
    <row r="944" spans="1:30" ht="13.5" hidden="1" customHeight="1" outlineLevel="1">
      <c r="A944" s="76"/>
      <c r="B944" s="110" t="s">
        <v>148</v>
      </c>
      <c r="C944" s="96">
        <v>2225</v>
      </c>
      <c r="D944" s="91"/>
      <c r="E944" s="91"/>
      <c r="F944" s="156"/>
      <c r="G944" s="91"/>
      <c r="H944" s="91"/>
      <c r="I944" s="91"/>
      <c r="J944" s="92"/>
      <c r="K944" s="92"/>
      <c r="L944" s="91"/>
      <c r="M944" s="91"/>
      <c r="N944" s="92"/>
      <c r="O944" s="92"/>
      <c r="P944" s="92"/>
      <c r="Q944" s="92"/>
      <c r="R944" s="91"/>
      <c r="S944" s="91"/>
      <c r="T944" s="91"/>
      <c r="U944" s="91"/>
      <c r="V944" s="88">
        <f t="shared" si="452"/>
        <v>0</v>
      </c>
      <c r="W944" s="88" t="e">
        <f t="shared" si="453"/>
        <v>#DIV/0!</v>
      </c>
      <c r="X944" s="88">
        <f t="shared" si="454"/>
        <v>0</v>
      </c>
      <c r="Y944" s="88" t="e">
        <f t="shared" si="455"/>
        <v>#DIV/0!</v>
      </c>
      <c r="Z944" s="88">
        <f t="shared" si="456"/>
        <v>0</v>
      </c>
      <c r="AA944" s="88" t="e">
        <f t="shared" si="457"/>
        <v>#DIV/0!</v>
      </c>
      <c r="AB944" s="88">
        <f t="shared" si="458"/>
        <v>0</v>
      </c>
      <c r="AC944" s="88" t="e">
        <f t="shared" si="459"/>
        <v>#DIV/0!</v>
      </c>
      <c r="AD944" s="168"/>
    </row>
    <row r="945" spans="1:30" ht="13.5" hidden="1" customHeight="1" outlineLevel="1">
      <c r="A945" s="76"/>
      <c r="B945" s="110" t="s">
        <v>149</v>
      </c>
      <c r="C945" s="96">
        <v>2231</v>
      </c>
      <c r="D945" s="91"/>
      <c r="E945" s="91"/>
      <c r="F945" s="156"/>
      <c r="G945" s="91"/>
      <c r="H945" s="91"/>
      <c r="I945" s="91"/>
      <c r="J945" s="92"/>
      <c r="K945" s="92"/>
      <c r="L945" s="91"/>
      <c r="M945" s="91"/>
      <c r="N945" s="92"/>
      <c r="O945" s="92"/>
      <c r="P945" s="92"/>
      <c r="Q945" s="92"/>
      <c r="R945" s="91"/>
      <c r="S945" s="91"/>
      <c r="T945" s="91"/>
      <c r="U945" s="91"/>
      <c r="V945" s="88"/>
      <c r="W945" s="88"/>
      <c r="X945" s="88"/>
      <c r="Y945" s="88"/>
      <c r="Z945" s="88"/>
      <c r="AA945" s="88"/>
      <c r="AB945" s="88"/>
      <c r="AC945" s="88"/>
      <c r="AD945" s="168"/>
    </row>
    <row r="946" spans="1:30" ht="13.5" hidden="1" customHeight="1" outlineLevel="1">
      <c r="A946" s="76"/>
      <c r="B946" s="110" t="s">
        <v>121</v>
      </c>
      <c r="C946" s="96">
        <v>22311100</v>
      </c>
      <c r="D946" s="91"/>
      <c r="E946" s="91"/>
      <c r="F946" s="156"/>
      <c r="G946" s="91"/>
      <c r="H946" s="91"/>
      <c r="I946" s="91"/>
      <c r="J946" s="92"/>
      <c r="K946" s="92"/>
      <c r="L946" s="91"/>
      <c r="M946" s="91"/>
      <c r="N946" s="92"/>
      <c r="O946" s="92"/>
      <c r="P946" s="92"/>
      <c r="Q946" s="92"/>
      <c r="R946" s="91"/>
      <c r="S946" s="91"/>
      <c r="T946" s="91"/>
      <c r="U946" s="91"/>
      <c r="V946" s="88">
        <f t="shared" ref="V946:V959" si="462">L946-F946</f>
        <v>0</v>
      </c>
      <c r="W946" s="88" t="e">
        <f t="shared" ref="W946:W959" si="463">+L946/F946*100</f>
        <v>#DIV/0!</v>
      </c>
      <c r="X946" s="88">
        <f t="shared" ref="X946:X959" si="464">N946-H946</f>
        <v>0</v>
      </c>
      <c r="Y946" s="88" t="e">
        <f t="shared" ref="Y946:Y959" si="465">+N946/H946*100</f>
        <v>#DIV/0!</v>
      </c>
      <c r="Z946" s="88">
        <f t="shared" ref="Z946:Z959" si="466">R946-N946</f>
        <v>0</v>
      </c>
      <c r="AA946" s="88" t="e">
        <f t="shared" ref="AA946:AA959" si="467">+R946/N946*100</f>
        <v>#DIV/0!</v>
      </c>
      <c r="AB946" s="88">
        <f t="shared" si="458"/>
        <v>0</v>
      </c>
      <c r="AC946" s="88" t="e">
        <f t="shared" si="459"/>
        <v>#DIV/0!</v>
      </c>
      <c r="AD946" s="168"/>
    </row>
    <row r="947" spans="1:30" ht="13.5" hidden="1" customHeight="1" outlineLevel="1">
      <c r="A947" s="76"/>
      <c r="B947" s="110" t="s">
        <v>122</v>
      </c>
      <c r="C947" s="96">
        <v>22311200</v>
      </c>
      <c r="D947" s="91"/>
      <c r="E947" s="91"/>
      <c r="F947" s="156"/>
      <c r="G947" s="91"/>
      <c r="H947" s="91"/>
      <c r="I947" s="91"/>
      <c r="J947" s="92"/>
      <c r="K947" s="92"/>
      <c r="L947" s="91"/>
      <c r="M947" s="91"/>
      <c r="N947" s="92"/>
      <c r="O947" s="92"/>
      <c r="P947" s="92"/>
      <c r="Q947" s="92"/>
      <c r="R947" s="91"/>
      <c r="S947" s="91"/>
      <c r="T947" s="91"/>
      <c r="U947" s="91"/>
      <c r="V947" s="88">
        <f t="shared" si="462"/>
        <v>0</v>
      </c>
      <c r="W947" s="88" t="e">
        <f t="shared" si="463"/>
        <v>#DIV/0!</v>
      </c>
      <c r="X947" s="88">
        <f t="shared" si="464"/>
        <v>0</v>
      </c>
      <c r="Y947" s="88" t="e">
        <f t="shared" si="465"/>
        <v>#DIV/0!</v>
      </c>
      <c r="Z947" s="88">
        <f t="shared" si="466"/>
        <v>0</v>
      </c>
      <c r="AA947" s="88" t="e">
        <f t="shared" si="467"/>
        <v>#DIV/0!</v>
      </c>
      <c r="AB947" s="88">
        <f t="shared" si="458"/>
        <v>0</v>
      </c>
      <c r="AC947" s="88" t="e">
        <f t="shared" si="459"/>
        <v>#DIV/0!</v>
      </c>
      <c r="AD947" s="168"/>
    </row>
    <row r="948" spans="1:30" ht="13.5" hidden="1" customHeight="1" outlineLevel="1">
      <c r="A948" s="76"/>
      <c r="B948" s="110" t="s">
        <v>123</v>
      </c>
      <c r="C948" s="96">
        <v>22311300</v>
      </c>
      <c r="D948" s="91"/>
      <c r="E948" s="91"/>
      <c r="F948" s="156"/>
      <c r="G948" s="91"/>
      <c r="H948" s="91"/>
      <c r="I948" s="91"/>
      <c r="J948" s="92"/>
      <c r="K948" s="92"/>
      <c r="L948" s="91"/>
      <c r="M948" s="91"/>
      <c r="N948" s="92"/>
      <c r="O948" s="92"/>
      <c r="P948" s="92"/>
      <c r="Q948" s="92"/>
      <c r="R948" s="91"/>
      <c r="S948" s="91"/>
      <c r="T948" s="91"/>
      <c r="U948" s="91"/>
      <c r="V948" s="88">
        <f t="shared" si="462"/>
        <v>0</v>
      </c>
      <c r="W948" s="88" t="e">
        <f t="shared" si="463"/>
        <v>#DIV/0!</v>
      </c>
      <c r="X948" s="88">
        <f t="shared" si="464"/>
        <v>0</v>
      </c>
      <c r="Y948" s="88" t="e">
        <f t="shared" si="465"/>
        <v>#DIV/0!</v>
      </c>
      <c r="Z948" s="88">
        <f t="shared" si="466"/>
        <v>0</v>
      </c>
      <c r="AA948" s="88" t="e">
        <f t="shared" si="467"/>
        <v>#DIV/0!</v>
      </c>
      <c r="AB948" s="88">
        <f t="shared" si="458"/>
        <v>0</v>
      </c>
      <c r="AC948" s="88" t="e">
        <f t="shared" si="459"/>
        <v>#DIV/0!</v>
      </c>
      <c r="AD948" s="168"/>
    </row>
    <row r="949" spans="1:30" ht="13.5" hidden="1" customHeight="1" outlineLevel="1">
      <c r="A949" s="76"/>
      <c r="B949" s="110" t="s">
        <v>124</v>
      </c>
      <c r="C949" s="96">
        <v>22311400</v>
      </c>
      <c r="D949" s="91"/>
      <c r="E949" s="91"/>
      <c r="F949" s="156"/>
      <c r="G949" s="91"/>
      <c r="H949" s="91"/>
      <c r="I949" s="91"/>
      <c r="J949" s="92"/>
      <c r="K949" s="92"/>
      <c r="L949" s="91"/>
      <c r="M949" s="91"/>
      <c r="N949" s="92"/>
      <c r="O949" s="92"/>
      <c r="P949" s="92"/>
      <c r="Q949" s="92"/>
      <c r="R949" s="91"/>
      <c r="S949" s="91"/>
      <c r="T949" s="91"/>
      <c r="U949" s="91"/>
      <c r="V949" s="88">
        <f t="shared" si="462"/>
        <v>0</v>
      </c>
      <c r="W949" s="88" t="e">
        <f t="shared" si="463"/>
        <v>#DIV/0!</v>
      </c>
      <c r="X949" s="88">
        <f t="shared" si="464"/>
        <v>0</v>
      </c>
      <c r="Y949" s="88" t="e">
        <f t="shared" si="465"/>
        <v>#DIV/0!</v>
      </c>
      <c r="Z949" s="88">
        <f t="shared" si="466"/>
        <v>0</v>
      </c>
      <c r="AA949" s="88" t="e">
        <f t="shared" si="467"/>
        <v>#DIV/0!</v>
      </c>
      <c r="AB949" s="88">
        <f t="shared" si="458"/>
        <v>0</v>
      </c>
      <c r="AC949" s="88" t="e">
        <f t="shared" si="459"/>
        <v>#DIV/0!</v>
      </c>
      <c r="AD949" s="168"/>
    </row>
    <row r="950" spans="1:30" ht="13.5" hidden="1" customHeight="1" outlineLevel="1">
      <c r="A950" s="76"/>
      <c r="B950" s="110" t="s">
        <v>125</v>
      </c>
      <c r="C950" s="96">
        <v>2235</v>
      </c>
      <c r="D950" s="91"/>
      <c r="E950" s="91"/>
      <c r="F950" s="156"/>
      <c r="G950" s="91"/>
      <c r="H950" s="91"/>
      <c r="I950" s="91"/>
      <c r="J950" s="92"/>
      <c r="K950" s="92"/>
      <c r="L950" s="91"/>
      <c r="M950" s="91"/>
      <c r="N950" s="92"/>
      <c r="O950" s="92"/>
      <c r="P950" s="92"/>
      <c r="Q950" s="92"/>
      <c r="R950" s="91"/>
      <c r="S950" s="91"/>
      <c r="T950" s="91"/>
      <c r="U950" s="91"/>
      <c r="V950" s="88">
        <f t="shared" si="462"/>
        <v>0</v>
      </c>
      <c r="W950" s="88" t="e">
        <f t="shared" si="463"/>
        <v>#DIV/0!</v>
      </c>
      <c r="X950" s="88">
        <f t="shared" si="464"/>
        <v>0</v>
      </c>
      <c r="Y950" s="88" t="e">
        <f t="shared" si="465"/>
        <v>#DIV/0!</v>
      </c>
      <c r="Z950" s="88">
        <f t="shared" si="466"/>
        <v>0</v>
      </c>
      <c r="AA950" s="88" t="e">
        <f t="shared" si="467"/>
        <v>#DIV/0!</v>
      </c>
      <c r="AB950" s="88">
        <f t="shared" si="458"/>
        <v>0</v>
      </c>
      <c r="AC950" s="88" t="e">
        <f t="shared" si="459"/>
        <v>#DIV/0!</v>
      </c>
      <c r="AD950" s="168"/>
    </row>
    <row r="951" spans="1:30" ht="13.5" hidden="1" customHeight="1" outlineLevel="1">
      <c r="A951" s="76"/>
      <c r="B951" s="97" t="s">
        <v>126</v>
      </c>
      <c r="C951" s="119">
        <v>2511</v>
      </c>
      <c r="D951" s="91"/>
      <c r="E951" s="91"/>
      <c r="F951" s="156"/>
      <c r="G951" s="91"/>
      <c r="H951" s="91"/>
      <c r="I951" s="91"/>
      <c r="J951" s="92"/>
      <c r="K951" s="92"/>
      <c r="L951" s="91"/>
      <c r="M951" s="91"/>
      <c r="N951" s="92"/>
      <c r="O951" s="92"/>
      <c r="P951" s="92"/>
      <c r="Q951" s="92"/>
      <c r="R951" s="91"/>
      <c r="S951" s="91"/>
      <c r="T951" s="91"/>
      <c r="U951" s="91"/>
      <c r="V951" s="88">
        <f t="shared" si="462"/>
        <v>0</v>
      </c>
      <c r="W951" s="88" t="e">
        <f t="shared" si="463"/>
        <v>#DIV/0!</v>
      </c>
      <c r="X951" s="88">
        <f t="shared" si="464"/>
        <v>0</v>
      </c>
      <c r="Y951" s="88" t="e">
        <f t="shared" si="465"/>
        <v>#DIV/0!</v>
      </c>
      <c r="Z951" s="88">
        <f t="shared" si="466"/>
        <v>0</v>
      </c>
      <c r="AA951" s="88" t="e">
        <f t="shared" si="467"/>
        <v>#DIV/0!</v>
      </c>
      <c r="AB951" s="88">
        <f t="shared" si="458"/>
        <v>0</v>
      </c>
      <c r="AC951" s="88" t="e">
        <f t="shared" si="459"/>
        <v>#DIV/0!</v>
      </c>
      <c r="AD951" s="168"/>
    </row>
    <row r="952" spans="1:30" ht="13.5" hidden="1" customHeight="1" outlineLevel="1">
      <c r="A952" s="76"/>
      <c r="B952" s="97" t="s">
        <v>127</v>
      </c>
      <c r="C952" s="119">
        <v>2512</v>
      </c>
      <c r="D952" s="91"/>
      <c r="E952" s="91"/>
      <c r="F952" s="156"/>
      <c r="G952" s="91"/>
      <c r="H952" s="91"/>
      <c r="I952" s="91"/>
      <c r="J952" s="92"/>
      <c r="K952" s="92"/>
      <c r="L952" s="91"/>
      <c r="M952" s="91"/>
      <c r="N952" s="92"/>
      <c r="O952" s="92"/>
      <c r="P952" s="92"/>
      <c r="Q952" s="92"/>
      <c r="R952" s="91"/>
      <c r="S952" s="91"/>
      <c r="T952" s="91"/>
      <c r="U952" s="91"/>
      <c r="V952" s="88">
        <f t="shared" si="462"/>
        <v>0</v>
      </c>
      <c r="W952" s="88" t="e">
        <f t="shared" si="463"/>
        <v>#DIV/0!</v>
      </c>
      <c r="X952" s="88">
        <f t="shared" si="464"/>
        <v>0</v>
      </c>
      <c r="Y952" s="88" t="e">
        <f t="shared" si="465"/>
        <v>#DIV/0!</v>
      </c>
      <c r="Z952" s="88">
        <f t="shared" si="466"/>
        <v>0</v>
      </c>
      <c r="AA952" s="88" t="e">
        <f t="shared" si="467"/>
        <v>#DIV/0!</v>
      </c>
      <c r="AB952" s="88">
        <f t="shared" si="458"/>
        <v>0</v>
      </c>
      <c r="AC952" s="88" t="e">
        <f t="shared" si="459"/>
        <v>#DIV/0!</v>
      </c>
      <c r="AD952" s="168"/>
    </row>
    <row r="953" spans="1:30" ht="13.5" hidden="1" customHeight="1" outlineLevel="1">
      <c r="A953" s="76"/>
      <c r="B953" s="97" t="s">
        <v>154</v>
      </c>
      <c r="C953" s="119">
        <v>2521</v>
      </c>
      <c r="D953" s="91"/>
      <c r="E953" s="91"/>
      <c r="F953" s="156"/>
      <c r="G953" s="91"/>
      <c r="H953" s="91"/>
      <c r="I953" s="91"/>
      <c r="J953" s="92"/>
      <c r="K953" s="92"/>
      <c r="L953" s="91"/>
      <c r="M953" s="91"/>
      <c r="N953" s="92"/>
      <c r="O953" s="92"/>
      <c r="P953" s="92"/>
      <c r="Q953" s="92"/>
      <c r="R953" s="91"/>
      <c r="S953" s="91"/>
      <c r="T953" s="91"/>
      <c r="U953" s="91"/>
      <c r="V953" s="88">
        <f t="shared" si="462"/>
        <v>0</v>
      </c>
      <c r="W953" s="88" t="e">
        <f t="shared" si="463"/>
        <v>#DIV/0!</v>
      </c>
      <c r="X953" s="88">
        <f t="shared" si="464"/>
        <v>0</v>
      </c>
      <c r="Y953" s="88" t="e">
        <f t="shared" si="465"/>
        <v>#DIV/0!</v>
      </c>
      <c r="Z953" s="88">
        <f t="shared" si="466"/>
        <v>0</v>
      </c>
      <c r="AA953" s="88" t="e">
        <f t="shared" si="467"/>
        <v>#DIV/0!</v>
      </c>
      <c r="AB953" s="88">
        <f t="shared" si="458"/>
        <v>0</v>
      </c>
      <c r="AC953" s="88" t="e">
        <f t="shared" si="459"/>
        <v>#DIV/0!</v>
      </c>
      <c r="AD953" s="168"/>
    </row>
    <row r="954" spans="1:30" ht="13.5" hidden="1" customHeight="1" outlineLevel="1">
      <c r="A954" s="76"/>
      <c r="B954" s="122" t="s">
        <v>129</v>
      </c>
      <c r="C954" s="96">
        <v>2721</v>
      </c>
      <c r="D954" s="91"/>
      <c r="E954" s="91"/>
      <c r="F954" s="91"/>
      <c r="G954" s="91"/>
      <c r="H954" s="91"/>
      <c r="I954" s="91"/>
      <c r="J954" s="129">
        <f t="shared" ref="J954:U954" si="468">SUM(J955:J957)</f>
        <v>0</v>
      </c>
      <c r="K954" s="129">
        <f t="shared" si="468"/>
        <v>0</v>
      </c>
      <c r="L954" s="86">
        <f>SUM(L955:L957)</f>
        <v>0</v>
      </c>
      <c r="M954" s="130">
        <f t="shared" si="468"/>
        <v>0</v>
      </c>
      <c r="N954" s="85">
        <f>SUM(N955:N957)</f>
        <v>0</v>
      </c>
      <c r="O954" s="85">
        <f>SUM(O955:O957)</f>
        <v>0</v>
      </c>
      <c r="P954" s="85">
        <f>SUM(P955:P957)</f>
        <v>0</v>
      </c>
      <c r="Q954" s="85">
        <f>SUM(Q955:Q957)</f>
        <v>0</v>
      </c>
      <c r="R954" s="130">
        <f t="shared" si="468"/>
        <v>0</v>
      </c>
      <c r="S954" s="130">
        <f t="shared" si="468"/>
        <v>0</v>
      </c>
      <c r="T954" s="130">
        <f t="shared" si="468"/>
        <v>0</v>
      </c>
      <c r="U954" s="130">
        <f t="shared" si="468"/>
        <v>0</v>
      </c>
      <c r="V954" s="88">
        <f t="shared" si="462"/>
        <v>0</v>
      </c>
      <c r="W954" s="88" t="e">
        <f t="shared" si="463"/>
        <v>#DIV/0!</v>
      </c>
      <c r="X954" s="88">
        <f t="shared" si="464"/>
        <v>0</v>
      </c>
      <c r="Y954" s="88" t="e">
        <f t="shared" si="465"/>
        <v>#DIV/0!</v>
      </c>
      <c r="Z954" s="88">
        <f t="shared" si="466"/>
        <v>0</v>
      </c>
      <c r="AA954" s="88" t="e">
        <f t="shared" si="467"/>
        <v>#DIV/0!</v>
      </c>
      <c r="AB954" s="88">
        <f t="shared" si="458"/>
        <v>0</v>
      </c>
      <c r="AC954" s="88" t="e">
        <f t="shared" si="459"/>
        <v>#DIV/0!</v>
      </c>
      <c r="AD954" s="168"/>
    </row>
    <row r="955" spans="1:30" hidden="1" outlineLevel="1">
      <c r="A955" s="76"/>
      <c r="B955" s="128" t="s">
        <v>134</v>
      </c>
      <c r="C955" s="90"/>
      <c r="D955" s="86">
        <f t="shared" ref="D955:I955" si="469">SUM(D956:D958)</f>
        <v>0</v>
      </c>
      <c r="E955" s="130">
        <f t="shared" si="469"/>
        <v>0</v>
      </c>
      <c r="F955" s="130">
        <f t="shared" si="469"/>
        <v>0</v>
      </c>
      <c r="G955" s="130">
        <f t="shared" si="469"/>
        <v>0</v>
      </c>
      <c r="H955" s="86">
        <f t="shared" si="469"/>
        <v>0</v>
      </c>
      <c r="I955" s="130">
        <f t="shared" si="469"/>
        <v>0</v>
      </c>
      <c r="J955" s="92"/>
      <c r="K955" s="92"/>
      <c r="L955" s="91"/>
      <c r="M955" s="91"/>
      <c r="N955" s="92"/>
      <c r="O955" s="92"/>
      <c r="P955" s="92"/>
      <c r="Q955" s="92"/>
      <c r="R955" s="91"/>
      <c r="S955" s="91"/>
      <c r="T955" s="91"/>
      <c r="U955" s="91"/>
      <c r="V955" s="88">
        <f t="shared" si="462"/>
        <v>0</v>
      </c>
      <c r="W955" s="88" t="e">
        <f t="shared" si="463"/>
        <v>#DIV/0!</v>
      </c>
      <c r="X955" s="88">
        <f t="shared" si="464"/>
        <v>0</v>
      </c>
      <c r="Y955" s="88" t="e">
        <f t="shared" si="465"/>
        <v>#DIV/0!</v>
      </c>
      <c r="Z955" s="88">
        <f t="shared" si="466"/>
        <v>0</v>
      </c>
      <c r="AA955" s="88" t="e">
        <f t="shared" si="467"/>
        <v>#DIV/0!</v>
      </c>
      <c r="AB955" s="88">
        <f t="shared" si="458"/>
        <v>0</v>
      </c>
      <c r="AC955" s="88" t="e">
        <f t="shared" si="459"/>
        <v>#DIV/0!</v>
      </c>
      <c r="AD955" s="168"/>
    </row>
    <row r="956" spans="1:30" hidden="1" outlineLevel="1">
      <c r="A956" s="76"/>
      <c r="B956" s="89" t="s">
        <v>135</v>
      </c>
      <c r="C956" s="90">
        <v>3111</v>
      </c>
      <c r="D956" s="91"/>
      <c r="E956" s="91"/>
      <c r="F956" s="91"/>
      <c r="G956" s="91"/>
      <c r="H956" s="91"/>
      <c r="I956" s="91"/>
      <c r="J956" s="92"/>
      <c r="K956" s="92"/>
      <c r="L956" s="91"/>
      <c r="M956" s="91"/>
      <c r="N956" s="92"/>
      <c r="O956" s="92"/>
      <c r="P956" s="92"/>
      <c r="Q956" s="92"/>
      <c r="R956" s="91"/>
      <c r="S956" s="91"/>
      <c r="T956" s="91"/>
      <c r="U956" s="91"/>
      <c r="V956" s="88">
        <f t="shared" si="462"/>
        <v>0</v>
      </c>
      <c r="W956" s="88" t="e">
        <f t="shared" si="463"/>
        <v>#DIV/0!</v>
      </c>
      <c r="X956" s="88">
        <f t="shared" si="464"/>
        <v>0</v>
      </c>
      <c r="Y956" s="88" t="e">
        <f t="shared" si="465"/>
        <v>#DIV/0!</v>
      </c>
      <c r="Z956" s="88">
        <f t="shared" si="466"/>
        <v>0</v>
      </c>
      <c r="AA956" s="88" t="e">
        <f t="shared" si="467"/>
        <v>#DIV/0!</v>
      </c>
      <c r="AB956" s="88">
        <f t="shared" si="458"/>
        <v>0</v>
      </c>
      <c r="AC956" s="88" t="e">
        <f t="shared" si="459"/>
        <v>#DIV/0!</v>
      </c>
      <c r="AD956" s="168"/>
    </row>
    <row r="957" spans="1:30" hidden="1" outlineLevel="1">
      <c r="A957" s="76"/>
      <c r="B957" s="89" t="s">
        <v>136</v>
      </c>
      <c r="C957" s="90">
        <v>3112</v>
      </c>
      <c r="D957" s="91"/>
      <c r="E957" s="91"/>
      <c r="F957" s="91"/>
      <c r="G957" s="91"/>
      <c r="H957" s="91"/>
      <c r="I957" s="91"/>
      <c r="J957" s="92"/>
      <c r="K957" s="92"/>
      <c r="L957" s="91"/>
      <c r="M957" s="91"/>
      <c r="N957" s="92"/>
      <c r="O957" s="92"/>
      <c r="P957" s="92"/>
      <c r="Q957" s="92"/>
      <c r="R957" s="91"/>
      <c r="S957" s="91"/>
      <c r="T957" s="91"/>
      <c r="U957" s="91"/>
      <c r="V957" s="88">
        <f t="shared" si="462"/>
        <v>0</v>
      </c>
      <c r="W957" s="88" t="e">
        <f t="shared" si="463"/>
        <v>#DIV/0!</v>
      </c>
      <c r="X957" s="88">
        <f t="shared" si="464"/>
        <v>0</v>
      </c>
      <c r="Y957" s="88" t="e">
        <f t="shared" si="465"/>
        <v>#DIV/0!</v>
      </c>
      <c r="Z957" s="88">
        <f t="shared" si="466"/>
        <v>0</v>
      </c>
      <c r="AA957" s="88" t="e">
        <f t="shared" si="467"/>
        <v>#DIV/0!</v>
      </c>
      <c r="AB957" s="88">
        <f t="shared" si="458"/>
        <v>0</v>
      </c>
      <c r="AC957" s="88" t="e">
        <f t="shared" si="459"/>
        <v>#DIV/0!</v>
      </c>
      <c r="AD957" s="168"/>
    </row>
    <row r="958" spans="1:30" hidden="1" outlineLevel="1">
      <c r="A958" s="76"/>
      <c r="B958" s="89" t="s">
        <v>137</v>
      </c>
      <c r="C958" s="90">
        <v>3113</v>
      </c>
      <c r="D958" s="91"/>
      <c r="E958" s="91"/>
      <c r="F958" s="91"/>
      <c r="G958" s="91"/>
      <c r="H958" s="91"/>
      <c r="I958" s="91"/>
      <c r="J958" s="92"/>
      <c r="K958" s="92"/>
      <c r="L958" s="91"/>
      <c r="M958" s="91"/>
      <c r="N958" s="92"/>
      <c r="O958" s="92"/>
      <c r="P958" s="92"/>
      <c r="Q958" s="92"/>
      <c r="R958" s="91"/>
      <c r="S958" s="91"/>
      <c r="T958" s="91"/>
      <c r="U958" s="91"/>
      <c r="V958" s="88">
        <f t="shared" si="462"/>
        <v>0</v>
      </c>
      <c r="W958" s="88" t="e">
        <f t="shared" si="463"/>
        <v>#DIV/0!</v>
      </c>
      <c r="X958" s="88">
        <f t="shared" si="464"/>
        <v>0</v>
      </c>
      <c r="Y958" s="88" t="e">
        <f t="shared" si="465"/>
        <v>#DIV/0!</v>
      </c>
      <c r="Z958" s="88">
        <f t="shared" si="466"/>
        <v>0</v>
      </c>
      <c r="AA958" s="88" t="e">
        <f t="shared" si="467"/>
        <v>#DIV/0!</v>
      </c>
      <c r="AB958" s="88">
        <f t="shared" si="458"/>
        <v>0</v>
      </c>
      <c r="AC958" s="88" t="e">
        <f t="shared" si="459"/>
        <v>#DIV/0!</v>
      </c>
      <c r="AD958" s="168"/>
    </row>
    <row r="959" spans="1:30" hidden="1" outlineLevel="1">
      <c r="A959" s="76"/>
      <c r="B959" s="178"/>
      <c r="C959" s="179"/>
      <c r="D959" s="91"/>
      <c r="E959" s="91"/>
      <c r="F959" s="91"/>
      <c r="G959" s="91"/>
      <c r="H959" s="91"/>
      <c r="I959" s="91"/>
      <c r="J959" s="92"/>
      <c r="K959" s="92"/>
      <c r="L959" s="91"/>
      <c r="M959" s="91"/>
      <c r="N959" s="92"/>
      <c r="O959" s="92"/>
      <c r="P959" s="92"/>
      <c r="Q959" s="92"/>
      <c r="R959" s="91"/>
      <c r="S959" s="91"/>
      <c r="T959" s="91"/>
      <c r="U959" s="91"/>
      <c r="V959" s="88">
        <f t="shared" si="462"/>
        <v>0</v>
      </c>
      <c r="W959" s="88" t="e">
        <f t="shared" si="463"/>
        <v>#DIV/0!</v>
      </c>
      <c r="X959" s="88">
        <f t="shared" si="464"/>
        <v>0</v>
      </c>
      <c r="Y959" s="88" t="e">
        <f t="shared" si="465"/>
        <v>#DIV/0!</v>
      </c>
      <c r="Z959" s="88">
        <f t="shared" si="466"/>
        <v>0</v>
      </c>
      <c r="AA959" s="88" t="e">
        <f t="shared" si="467"/>
        <v>#DIV/0!</v>
      </c>
      <c r="AB959" s="88">
        <f>T959-R959</f>
        <v>0</v>
      </c>
      <c r="AC959" s="88" t="e">
        <f>+T959/R959*100</f>
        <v>#DIV/0!</v>
      </c>
      <c r="AD959" s="168"/>
    </row>
    <row r="960" spans="1:30" hidden="1" outlineLevel="1">
      <c r="A960" s="76">
        <v>22</v>
      </c>
      <c r="B960" s="199" t="s">
        <v>192</v>
      </c>
      <c r="C960" s="200" t="s">
        <v>193</v>
      </c>
      <c r="D960" s="141"/>
      <c r="E960" s="141"/>
      <c r="F960" s="141"/>
      <c r="G960" s="140"/>
      <c r="H960" s="140"/>
      <c r="I960" s="140"/>
      <c r="J960" s="141"/>
      <c r="K960" s="141"/>
      <c r="L960" s="140"/>
      <c r="M960" s="140"/>
      <c r="N960" s="141"/>
      <c r="O960" s="141"/>
      <c r="P960" s="141"/>
      <c r="Q960" s="141"/>
      <c r="R960" s="140"/>
      <c r="S960" s="140"/>
      <c r="T960" s="140"/>
      <c r="U960" s="140"/>
      <c r="V960" s="140"/>
      <c r="W960" s="140"/>
      <c r="X960" s="140"/>
      <c r="Y960" s="140"/>
      <c r="Z960" s="140"/>
      <c r="AA960" s="140"/>
      <c r="AB960" s="140"/>
      <c r="AC960" s="140"/>
      <c r="AD960" s="168"/>
    </row>
    <row r="961" spans="1:30" hidden="1" outlineLevel="1">
      <c r="A961" s="76"/>
      <c r="B961" s="142" t="s">
        <v>142</v>
      </c>
      <c r="C961" s="143"/>
      <c r="D961" s="85">
        <f>SUM(D962:D968,D973:D989)</f>
        <v>853.60000000000014</v>
      </c>
      <c r="E961" s="85">
        <f>SUM(E962:E968,E973:E989)</f>
        <v>0</v>
      </c>
      <c r="F961" s="85">
        <f t="shared" ref="F961:U961" si="470">SUM(F962:F968,F973:F989)</f>
        <v>1356.135</v>
      </c>
      <c r="G961" s="86">
        <f t="shared" si="470"/>
        <v>0</v>
      </c>
      <c r="H961" s="86">
        <f>SUM(H962:H968,H973:H989)</f>
        <v>1534.3</v>
      </c>
      <c r="I961" s="86">
        <f t="shared" si="470"/>
        <v>0</v>
      </c>
      <c r="J961" s="85">
        <f t="shared" si="470"/>
        <v>635.08600000000001</v>
      </c>
      <c r="K961" s="85">
        <f t="shared" si="470"/>
        <v>0</v>
      </c>
      <c r="L961" s="85">
        <f>SUM(L962:L968,L973:L989)</f>
        <v>1694.5</v>
      </c>
      <c r="M961" s="85">
        <f t="shared" si="470"/>
        <v>0</v>
      </c>
      <c r="N961" s="85">
        <f t="shared" si="470"/>
        <v>1539.8</v>
      </c>
      <c r="O961" s="85">
        <f t="shared" si="470"/>
        <v>0</v>
      </c>
      <c r="P961" s="85">
        <f>SUM(P962:P968,P973:P989)</f>
        <v>0</v>
      </c>
      <c r="Q961" s="85">
        <f>SUM(Q962:Q968,Q973:Q989)</f>
        <v>0</v>
      </c>
      <c r="R961" s="86">
        <f t="shared" si="470"/>
        <v>1540.8</v>
      </c>
      <c r="S961" s="86">
        <f t="shared" si="470"/>
        <v>0</v>
      </c>
      <c r="T961" s="86">
        <f t="shared" si="470"/>
        <v>1540.8</v>
      </c>
      <c r="U961" s="86">
        <f t="shared" si="470"/>
        <v>0</v>
      </c>
      <c r="V961" s="87">
        <f t="shared" ref="V961:V978" si="471">L961-F961</f>
        <v>338.36500000000001</v>
      </c>
      <c r="W961" s="87">
        <f t="shared" ref="W961:W978" si="472">+L961/F961*100</f>
        <v>124.95068706286617</v>
      </c>
      <c r="X961" s="87">
        <f t="shared" ref="X961:X978" si="473">N961-H961</f>
        <v>5.5</v>
      </c>
      <c r="Y961" s="87">
        <f t="shared" ref="Y961:Y978" si="474">+N961/H961*100</f>
        <v>100.35846966043147</v>
      </c>
      <c r="Z961" s="87">
        <f t="shared" ref="Z961:Z978" si="475">R961-N961</f>
        <v>1</v>
      </c>
      <c r="AA961" s="87">
        <f t="shared" ref="AA961:AA978" si="476">+R961/N961*100</f>
        <v>100.06494349915573</v>
      </c>
      <c r="AB961" s="87">
        <f>T961-R961</f>
        <v>0</v>
      </c>
      <c r="AC961" s="87">
        <f>+T961/R961*100</f>
        <v>100</v>
      </c>
      <c r="AD961" s="168"/>
    </row>
    <row r="962" spans="1:30" hidden="1" outlineLevel="1">
      <c r="A962" s="76"/>
      <c r="B962" s="89" t="s">
        <v>102</v>
      </c>
      <c r="C962" s="90">
        <v>2111</v>
      </c>
      <c r="D962" s="144">
        <v>627.1</v>
      </c>
      <c r="E962" s="144"/>
      <c r="F962" s="144">
        <v>1089.3</v>
      </c>
      <c r="G962" s="91"/>
      <c r="H962" s="91">
        <v>1242.2</v>
      </c>
      <c r="I962" s="91"/>
      <c r="J962" s="92">
        <v>522.18600000000004</v>
      </c>
      <c r="K962" s="92"/>
      <c r="L962" s="91">
        <v>1242.2</v>
      </c>
      <c r="M962" s="91"/>
      <c r="N962" s="92">
        <v>1242.2</v>
      </c>
      <c r="O962" s="92"/>
      <c r="P962" s="92"/>
      <c r="Q962" s="92"/>
      <c r="R962" s="92">
        <v>1242.2</v>
      </c>
      <c r="S962" s="91"/>
      <c r="T962" s="92">
        <v>1242.2</v>
      </c>
      <c r="U962" s="91"/>
      <c r="V962" s="88">
        <f t="shared" si="471"/>
        <v>152.90000000000009</v>
      </c>
      <c r="W962" s="88">
        <f t="shared" si="472"/>
        <v>114.03653722574131</v>
      </c>
      <c r="X962" s="88">
        <f t="shared" si="473"/>
        <v>0</v>
      </c>
      <c r="Y962" s="88">
        <f t="shared" si="474"/>
        <v>100</v>
      </c>
      <c r="Z962" s="88">
        <f t="shared" si="475"/>
        <v>0</v>
      </c>
      <c r="AA962" s="88">
        <f t="shared" si="476"/>
        <v>100</v>
      </c>
      <c r="AB962" s="88">
        <f t="shared" ref="AB962:AB992" si="477">T962-R962</f>
        <v>0</v>
      </c>
      <c r="AC962" s="88">
        <f t="shared" ref="AC962:AC992" si="478">+T962/R962*100</f>
        <v>100</v>
      </c>
      <c r="AD962" s="168"/>
    </row>
    <row r="963" spans="1:30" hidden="1" outlineLevel="1">
      <c r="A963" s="76"/>
      <c r="B963" s="89" t="s">
        <v>143</v>
      </c>
      <c r="C963" s="90">
        <v>2121</v>
      </c>
      <c r="D963" s="144">
        <v>108.2</v>
      </c>
      <c r="E963" s="144"/>
      <c r="F963" s="144">
        <v>187.6</v>
      </c>
      <c r="G963" s="91"/>
      <c r="H963" s="146">
        <v>214.3</v>
      </c>
      <c r="I963" s="91"/>
      <c r="J963" s="92">
        <v>90.8</v>
      </c>
      <c r="K963" s="92"/>
      <c r="L963" s="146">
        <v>214.3</v>
      </c>
      <c r="M963" s="91"/>
      <c r="N963" s="92">
        <v>214.3</v>
      </c>
      <c r="O963" s="92"/>
      <c r="P963" s="92"/>
      <c r="Q963" s="92"/>
      <c r="R963" s="92">
        <v>214.3</v>
      </c>
      <c r="S963" s="91"/>
      <c r="T963" s="92">
        <v>214.3</v>
      </c>
      <c r="U963" s="91"/>
      <c r="V963" s="88">
        <f t="shared" si="471"/>
        <v>26.700000000000017</v>
      </c>
      <c r="W963" s="88">
        <f t="shared" si="472"/>
        <v>114.23240938166313</v>
      </c>
      <c r="X963" s="88">
        <f t="shared" si="473"/>
        <v>0</v>
      </c>
      <c r="Y963" s="88">
        <f t="shared" si="474"/>
        <v>100</v>
      </c>
      <c r="Z963" s="88">
        <f t="shared" si="475"/>
        <v>0</v>
      </c>
      <c r="AA963" s="88">
        <f t="shared" si="476"/>
        <v>100</v>
      </c>
      <c r="AB963" s="88">
        <f t="shared" si="477"/>
        <v>0</v>
      </c>
      <c r="AC963" s="88">
        <f t="shared" si="478"/>
        <v>100</v>
      </c>
      <c r="AD963" s="168"/>
    </row>
    <row r="964" spans="1:30" hidden="1" outlineLevel="1">
      <c r="A964" s="76"/>
      <c r="B964" s="147" t="s">
        <v>104</v>
      </c>
      <c r="C964" s="90">
        <v>2211</v>
      </c>
      <c r="D964" s="144">
        <v>12.4</v>
      </c>
      <c r="E964" s="144"/>
      <c r="F964" s="145">
        <v>12.4</v>
      </c>
      <c r="G964" s="91"/>
      <c r="H964" s="146">
        <v>15</v>
      </c>
      <c r="I964" s="91"/>
      <c r="J964" s="92">
        <v>0</v>
      </c>
      <c r="K964" s="92"/>
      <c r="L964" s="146">
        <v>15</v>
      </c>
      <c r="M964" s="91"/>
      <c r="N964" s="92">
        <v>15</v>
      </c>
      <c r="O964" s="92"/>
      <c r="P964" s="92"/>
      <c r="Q964" s="92"/>
      <c r="R964" s="92">
        <v>15</v>
      </c>
      <c r="S964" s="91"/>
      <c r="T964" s="92">
        <v>15</v>
      </c>
      <c r="U964" s="91"/>
      <c r="V964" s="88">
        <f t="shared" si="471"/>
        <v>2.5999999999999996</v>
      </c>
      <c r="W964" s="88">
        <f t="shared" si="472"/>
        <v>120.96774193548387</v>
      </c>
      <c r="X964" s="88">
        <f t="shared" si="473"/>
        <v>0</v>
      </c>
      <c r="Y964" s="88">
        <f t="shared" si="474"/>
        <v>100</v>
      </c>
      <c r="Z964" s="88">
        <f t="shared" si="475"/>
        <v>0</v>
      </c>
      <c r="AA964" s="88">
        <f t="shared" si="476"/>
        <v>100</v>
      </c>
      <c r="AB964" s="88">
        <f t="shared" si="477"/>
        <v>0</v>
      </c>
      <c r="AC964" s="88">
        <f t="shared" si="478"/>
        <v>100</v>
      </c>
      <c r="AD964" s="168"/>
    </row>
    <row r="965" spans="1:30" hidden="1" outlineLevel="1">
      <c r="A965" s="76"/>
      <c r="B965" s="95" t="s">
        <v>105</v>
      </c>
      <c r="C965" s="96">
        <v>2212</v>
      </c>
      <c r="D965" s="144">
        <v>13.2</v>
      </c>
      <c r="E965" s="144"/>
      <c r="F965" s="145">
        <f>1.8+9.2</f>
        <v>11</v>
      </c>
      <c r="G965" s="91"/>
      <c r="H965" s="146">
        <v>13.2</v>
      </c>
      <c r="I965" s="91"/>
      <c r="J965" s="92">
        <v>5.5</v>
      </c>
      <c r="K965" s="92"/>
      <c r="L965" s="146">
        <v>13.2</v>
      </c>
      <c r="M965" s="91"/>
      <c r="N965" s="92">
        <v>13.2</v>
      </c>
      <c r="O965" s="92"/>
      <c r="P965" s="92"/>
      <c r="Q965" s="92"/>
      <c r="R965" s="92">
        <v>13.2</v>
      </c>
      <c r="S965" s="91"/>
      <c r="T965" s="92">
        <v>13.2</v>
      </c>
      <c r="U965" s="91"/>
      <c r="V965" s="88">
        <f t="shared" si="471"/>
        <v>2.1999999999999993</v>
      </c>
      <c r="W965" s="88">
        <f t="shared" si="472"/>
        <v>120</v>
      </c>
      <c r="X965" s="88">
        <f t="shared" si="473"/>
        <v>0</v>
      </c>
      <c r="Y965" s="88">
        <f t="shared" si="474"/>
        <v>100</v>
      </c>
      <c r="Z965" s="88">
        <f t="shared" si="475"/>
        <v>0</v>
      </c>
      <c r="AA965" s="88">
        <f t="shared" si="476"/>
        <v>100</v>
      </c>
      <c r="AB965" s="88">
        <f t="shared" si="477"/>
        <v>0</v>
      </c>
      <c r="AC965" s="88">
        <f t="shared" si="478"/>
        <v>100</v>
      </c>
      <c r="AD965" s="168"/>
    </row>
    <row r="966" spans="1:30" hidden="1" outlineLevel="1">
      <c r="A966" s="76"/>
      <c r="B966" s="97" t="s">
        <v>106</v>
      </c>
      <c r="C966" s="96">
        <v>2213</v>
      </c>
      <c r="D966" s="145"/>
      <c r="E966" s="145"/>
      <c r="F966" s="145"/>
      <c r="G966" s="91"/>
      <c r="H966" s="91"/>
      <c r="I966" s="91"/>
      <c r="J966" s="92"/>
      <c r="K966" s="92"/>
      <c r="L966" s="91"/>
      <c r="M966" s="91"/>
      <c r="N966" s="92"/>
      <c r="O966" s="92"/>
      <c r="P966" s="92"/>
      <c r="Q966" s="92"/>
      <c r="R966" s="91"/>
      <c r="S966" s="91"/>
      <c r="T966" s="91"/>
      <c r="U966" s="91"/>
      <c r="V966" s="88">
        <f t="shared" si="471"/>
        <v>0</v>
      </c>
      <c r="W966" s="88" t="e">
        <f t="shared" si="472"/>
        <v>#DIV/0!</v>
      </c>
      <c r="X966" s="88">
        <f t="shared" si="473"/>
        <v>0</v>
      </c>
      <c r="Y966" s="88" t="e">
        <f t="shared" si="474"/>
        <v>#DIV/0!</v>
      </c>
      <c r="Z966" s="88">
        <f t="shared" si="475"/>
        <v>0</v>
      </c>
      <c r="AA966" s="88" t="e">
        <f t="shared" si="476"/>
        <v>#DIV/0!</v>
      </c>
      <c r="AB966" s="88">
        <f t="shared" si="477"/>
        <v>0</v>
      </c>
      <c r="AC966" s="88" t="e">
        <f t="shared" si="478"/>
        <v>#DIV/0!</v>
      </c>
      <c r="AD966" s="168"/>
    </row>
    <row r="967" spans="1:30" hidden="1" outlineLevel="1">
      <c r="A967" s="76"/>
      <c r="B967" s="97" t="s">
        <v>107</v>
      </c>
      <c r="C967" s="96">
        <v>2214</v>
      </c>
      <c r="D967" s="145"/>
      <c r="E967" s="145"/>
      <c r="F967" s="145"/>
      <c r="G967" s="91"/>
      <c r="H967" s="91"/>
      <c r="I967" s="91"/>
      <c r="J967" s="92"/>
      <c r="K967" s="92"/>
      <c r="L967" s="91"/>
      <c r="M967" s="91"/>
      <c r="N967" s="92"/>
      <c r="O967" s="92"/>
      <c r="P967" s="92"/>
      <c r="Q967" s="92"/>
      <c r="R967" s="91"/>
      <c r="S967" s="91"/>
      <c r="T967" s="91"/>
      <c r="U967" s="91"/>
      <c r="V967" s="88">
        <f t="shared" si="471"/>
        <v>0</v>
      </c>
      <c r="W967" s="88" t="e">
        <f t="shared" si="472"/>
        <v>#DIV/0!</v>
      </c>
      <c r="X967" s="88">
        <f t="shared" si="473"/>
        <v>0</v>
      </c>
      <c r="Y967" s="88" t="e">
        <f t="shared" si="474"/>
        <v>#DIV/0!</v>
      </c>
      <c r="Z967" s="88">
        <f t="shared" si="475"/>
        <v>0</v>
      </c>
      <c r="AA967" s="88" t="e">
        <f t="shared" si="476"/>
        <v>#DIV/0!</v>
      </c>
      <c r="AB967" s="88">
        <f t="shared" si="477"/>
        <v>0</v>
      </c>
      <c r="AC967" s="88" t="e">
        <f t="shared" si="478"/>
        <v>#DIV/0!</v>
      </c>
      <c r="AD967" s="168"/>
    </row>
    <row r="968" spans="1:30" hidden="1" outlineLevel="1">
      <c r="A968" s="76"/>
      <c r="B968" s="149" t="s">
        <v>108</v>
      </c>
      <c r="C968" s="99">
        <v>2215</v>
      </c>
      <c r="D968" s="188">
        <f>D969+D970+D971+D972</f>
        <v>5.2</v>
      </c>
      <c r="E968" s="188">
        <f>E969+E970+E971+E972</f>
        <v>0</v>
      </c>
      <c r="F968" s="188">
        <f>F969+F970+F971+F972</f>
        <v>3.7</v>
      </c>
      <c r="G968" s="102">
        <f t="shared" ref="G968:U968" si="479">G969+G970+G971+G972</f>
        <v>0</v>
      </c>
      <c r="H968" s="102">
        <f>H969+H970+H971+H972</f>
        <v>29.6</v>
      </c>
      <c r="I968" s="102">
        <f t="shared" si="479"/>
        <v>0</v>
      </c>
      <c r="J968" s="100">
        <f t="shared" si="479"/>
        <v>9.9</v>
      </c>
      <c r="K968" s="100">
        <f t="shared" si="479"/>
        <v>0</v>
      </c>
      <c r="L968" s="102">
        <f>L969+L970+L971+L972</f>
        <v>40.299999999999997</v>
      </c>
      <c r="M968" s="102">
        <f t="shared" si="479"/>
        <v>0</v>
      </c>
      <c r="N968" s="100">
        <f t="shared" si="479"/>
        <v>31.1</v>
      </c>
      <c r="O968" s="197">
        <f t="shared" si="479"/>
        <v>0</v>
      </c>
      <c r="P968" s="100">
        <f>P969+P970+P971+P972</f>
        <v>0</v>
      </c>
      <c r="Q968" s="197">
        <f>Q969+Q970+Q971+Q972</f>
        <v>0</v>
      </c>
      <c r="R968" s="102">
        <f t="shared" si="479"/>
        <v>31.1</v>
      </c>
      <c r="S968" s="102">
        <f t="shared" si="479"/>
        <v>0</v>
      </c>
      <c r="T968" s="102">
        <f t="shared" si="479"/>
        <v>31.1</v>
      </c>
      <c r="U968" s="102">
        <f t="shared" si="479"/>
        <v>0</v>
      </c>
      <c r="V968" s="88">
        <f t="shared" si="471"/>
        <v>36.599999999999994</v>
      </c>
      <c r="W968" s="88">
        <f t="shared" si="472"/>
        <v>1089.1891891891892</v>
      </c>
      <c r="X968" s="88">
        <f t="shared" si="473"/>
        <v>1.5</v>
      </c>
      <c r="Y968" s="88">
        <f t="shared" si="474"/>
        <v>105.06756756756756</v>
      </c>
      <c r="Z968" s="88">
        <f t="shared" si="475"/>
        <v>0</v>
      </c>
      <c r="AA968" s="88">
        <f t="shared" si="476"/>
        <v>100</v>
      </c>
      <c r="AB968" s="88">
        <f t="shared" si="477"/>
        <v>0</v>
      </c>
      <c r="AC968" s="88">
        <f t="shared" si="478"/>
        <v>100</v>
      </c>
      <c r="AD968" s="168"/>
    </row>
    <row r="969" spans="1:30" hidden="1" outlineLevel="1">
      <c r="A969" s="76"/>
      <c r="B969" s="103" t="s">
        <v>144</v>
      </c>
      <c r="C969" s="96">
        <v>22151</v>
      </c>
      <c r="D969" s="145"/>
      <c r="E969" s="145"/>
      <c r="F969" s="145"/>
      <c r="G969" s="91"/>
      <c r="H969" s="91">
        <v>3.9</v>
      </c>
      <c r="I969" s="91"/>
      <c r="J969" s="92"/>
      <c r="K969" s="92"/>
      <c r="L969" s="91">
        <v>3.9</v>
      </c>
      <c r="M969" s="91"/>
      <c r="N969" s="92">
        <v>3.9</v>
      </c>
      <c r="O969" s="92"/>
      <c r="P969" s="92"/>
      <c r="Q969" s="92"/>
      <c r="R969" s="92">
        <v>3.9</v>
      </c>
      <c r="S969" s="91"/>
      <c r="T969" s="92">
        <v>3.9</v>
      </c>
      <c r="U969" s="91"/>
      <c r="V969" s="88">
        <f t="shared" si="471"/>
        <v>3.9</v>
      </c>
      <c r="W969" s="88" t="e">
        <f t="shared" si="472"/>
        <v>#DIV/0!</v>
      </c>
      <c r="X969" s="88">
        <f t="shared" si="473"/>
        <v>0</v>
      </c>
      <c r="Y969" s="88">
        <f t="shared" si="474"/>
        <v>100</v>
      </c>
      <c r="Z969" s="88">
        <f t="shared" si="475"/>
        <v>0</v>
      </c>
      <c r="AA969" s="88">
        <f t="shared" si="476"/>
        <v>100</v>
      </c>
      <c r="AB969" s="88">
        <f t="shared" si="477"/>
        <v>0</v>
      </c>
      <c r="AC969" s="88">
        <f t="shared" si="478"/>
        <v>100</v>
      </c>
      <c r="AD969" s="168"/>
    </row>
    <row r="970" spans="1:30" hidden="1" outlineLevel="1">
      <c r="A970" s="76"/>
      <c r="B970" s="103" t="s">
        <v>145</v>
      </c>
      <c r="C970" s="96">
        <v>22152</v>
      </c>
      <c r="D970" s="145"/>
      <c r="E970" s="145"/>
      <c r="F970" s="145">
        <v>2</v>
      </c>
      <c r="G970" s="91"/>
      <c r="H970" s="91">
        <v>2.5</v>
      </c>
      <c r="I970" s="91"/>
      <c r="J970" s="92">
        <v>1.5</v>
      </c>
      <c r="K970" s="92"/>
      <c r="L970" s="91">
        <v>2.5</v>
      </c>
      <c r="M970" s="91"/>
      <c r="N970" s="92">
        <v>3</v>
      </c>
      <c r="O970" s="92"/>
      <c r="P970" s="92"/>
      <c r="Q970" s="92"/>
      <c r="R970" s="92">
        <v>3</v>
      </c>
      <c r="S970" s="91"/>
      <c r="T970" s="92">
        <v>3</v>
      </c>
      <c r="U970" s="91"/>
      <c r="V970" s="88">
        <f t="shared" si="471"/>
        <v>0.5</v>
      </c>
      <c r="W970" s="88">
        <f t="shared" si="472"/>
        <v>125</v>
      </c>
      <c r="X970" s="88">
        <f t="shared" si="473"/>
        <v>0.5</v>
      </c>
      <c r="Y970" s="88">
        <f t="shared" si="474"/>
        <v>120</v>
      </c>
      <c r="Z970" s="88">
        <f t="shared" si="475"/>
        <v>0</v>
      </c>
      <c r="AA970" s="88">
        <f t="shared" si="476"/>
        <v>100</v>
      </c>
      <c r="AB970" s="88">
        <f t="shared" si="477"/>
        <v>0</v>
      </c>
      <c r="AC970" s="88">
        <f t="shared" si="478"/>
        <v>100</v>
      </c>
      <c r="AD970" s="168"/>
    </row>
    <row r="971" spans="1:30" hidden="1" outlineLevel="1">
      <c r="A971" s="76"/>
      <c r="B971" s="103" t="s">
        <v>111</v>
      </c>
      <c r="C971" s="96">
        <v>22153</v>
      </c>
      <c r="D971" s="145"/>
      <c r="E971" s="145"/>
      <c r="F971" s="145"/>
      <c r="G971" s="91"/>
      <c r="H971" s="146"/>
      <c r="I971" s="91"/>
      <c r="J971" s="92"/>
      <c r="K971" s="92"/>
      <c r="L971" s="146">
        <v>5.5</v>
      </c>
      <c r="M971" s="91"/>
      <c r="N971" s="92"/>
      <c r="O971" s="92"/>
      <c r="P971" s="92"/>
      <c r="Q971" s="92"/>
      <c r="R971" s="92"/>
      <c r="S971" s="91"/>
      <c r="T971" s="92"/>
      <c r="U971" s="91"/>
      <c r="V971" s="88">
        <f t="shared" si="471"/>
        <v>5.5</v>
      </c>
      <c r="W971" s="88" t="e">
        <f t="shared" si="472"/>
        <v>#DIV/0!</v>
      </c>
      <c r="X971" s="88">
        <f t="shared" si="473"/>
        <v>0</v>
      </c>
      <c r="Y971" s="88" t="e">
        <f t="shared" si="474"/>
        <v>#DIV/0!</v>
      </c>
      <c r="Z971" s="88">
        <f t="shared" si="475"/>
        <v>0</v>
      </c>
      <c r="AA971" s="88" t="e">
        <f t="shared" si="476"/>
        <v>#DIV/0!</v>
      </c>
      <c r="AB971" s="88">
        <f t="shared" si="477"/>
        <v>0</v>
      </c>
      <c r="AC971" s="88" t="e">
        <f t="shared" si="478"/>
        <v>#DIV/0!</v>
      </c>
      <c r="AD971" s="168"/>
    </row>
    <row r="972" spans="1:30" hidden="1" outlineLevel="1">
      <c r="A972" s="76"/>
      <c r="B972" s="103" t="s">
        <v>146</v>
      </c>
      <c r="C972" s="96">
        <v>22154</v>
      </c>
      <c r="D972" s="144">
        <v>5.2</v>
      </c>
      <c r="E972" s="144"/>
      <c r="F972" s="145">
        <v>1.7</v>
      </c>
      <c r="G972" s="91"/>
      <c r="H972" s="146">
        <v>23.2</v>
      </c>
      <c r="I972" s="91"/>
      <c r="J972" s="92">
        <v>8.4</v>
      </c>
      <c r="K972" s="92"/>
      <c r="L972" s="146">
        <v>28.4</v>
      </c>
      <c r="M972" s="91"/>
      <c r="N972" s="92">
        <v>24.2</v>
      </c>
      <c r="O972" s="92"/>
      <c r="P972" s="92"/>
      <c r="Q972" s="92"/>
      <c r="R972" s="92">
        <v>24.2</v>
      </c>
      <c r="S972" s="91"/>
      <c r="T972" s="92">
        <v>24.2</v>
      </c>
      <c r="U972" s="91"/>
      <c r="V972" s="88">
        <f t="shared" si="471"/>
        <v>26.7</v>
      </c>
      <c r="W972" s="88">
        <f t="shared" si="472"/>
        <v>1670.5882352941178</v>
      </c>
      <c r="X972" s="88">
        <f t="shared" si="473"/>
        <v>1</v>
      </c>
      <c r="Y972" s="88">
        <f t="shared" si="474"/>
        <v>104.31034482758621</v>
      </c>
      <c r="Z972" s="88">
        <f t="shared" si="475"/>
        <v>0</v>
      </c>
      <c r="AA972" s="88">
        <f t="shared" si="476"/>
        <v>100</v>
      </c>
      <c r="AB972" s="88">
        <f t="shared" si="477"/>
        <v>0</v>
      </c>
      <c r="AC972" s="88">
        <f t="shared" si="478"/>
        <v>100</v>
      </c>
      <c r="AD972" s="168"/>
    </row>
    <row r="973" spans="1:30" hidden="1" outlineLevel="1">
      <c r="A973" s="76"/>
      <c r="B973" s="105" t="s">
        <v>113</v>
      </c>
      <c r="C973" s="106">
        <v>2217</v>
      </c>
      <c r="D973" s="144"/>
      <c r="E973" s="144"/>
      <c r="F973" s="145"/>
      <c r="G973" s="91"/>
      <c r="H973" s="146"/>
      <c r="I973" s="91"/>
      <c r="J973" s="92"/>
      <c r="K973" s="92"/>
      <c r="L973" s="146"/>
      <c r="M973" s="91"/>
      <c r="N973" s="92"/>
      <c r="O973" s="92"/>
      <c r="P973" s="92"/>
      <c r="Q973" s="92"/>
      <c r="R973" s="91"/>
      <c r="S973" s="91"/>
      <c r="T973" s="91"/>
      <c r="U973" s="91"/>
      <c r="V973" s="88">
        <f t="shared" si="471"/>
        <v>0</v>
      </c>
      <c r="W973" s="88" t="e">
        <f t="shared" si="472"/>
        <v>#DIV/0!</v>
      </c>
      <c r="X973" s="88">
        <f t="shared" si="473"/>
        <v>0</v>
      </c>
      <c r="Y973" s="88" t="e">
        <f t="shared" si="474"/>
        <v>#DIV/0!</v>
      </c>
      <c r="Z973" s="88">
        <f t="shared" si="475"/>
        <v>0</v>
      </c>
      <c r="AA973" s="88" t="e">
        <f t="shared" si="476"/>
        <v>#DIV/0!</v>
      </c>
      <c r="AB973" s="88">
        <f t="shared" si="477"/>
        <v>0</v>
      </c>
      <c r="AC973" s="88" t="e">
        <f t="shared" si="478"/>
        <v>#DIV/0!</v>
      </c>
      <c r="AD973" s="168"/>
    </row>
    <row r="974" spans="1:30" hidden="1" outlineLevel="1">
      <c r="A974" s="76"/>
      <c r="B974" s="109" t="s">
        <v>114</v>
      </c>
      <c r="C974" s="106">
        <v>2218</v>
      </c>
      <c r="D974" s="144"/>
      <c r="E974" s="144"/>
      <c r="F974" s="145"/>
      <c r="G974" s="91"/>
      <c r="H974" s="146"/>
      <c r="I974" s="91"/>
      <c r="J974" s="92"/>
      <c r="K974" s="92"/>
      <c r="L974" s="146"/>
      <c r="M974" s="91"/>
      <c r="N974" s="92"/>
      <c r="O974" s="92"/>
      <c r="P974" s="92"/>
      <c r="Q974" s="92"/>
      <c r="R974" s="91"/>
      <c r="S974" s="91"/>
      <c r="T974" s="91"/>
      <c r="U974" s="91"/>
      <c r="V974" s="88">
        <f t="shared" si="471"/>
        <v>0</v>
      </c>
      <c r="W974" s="88" t="e">
        <f t="shared" si="472"/>
        <v>#DIV/0!</v>
      </c>
      <c r="X974" s="88">
        <f t="shared" si="473"/>
        <v>0</v>
      </c>
      <c r="Y974" s="88" t="e">
        <f t="shared" si="474"/>
        <v>#DIV/0!</v>
      </c>
      <c r="Z974" s="88">
        <f t="shared" si="475"/>
        <v>0</v>
      </c>
      <c r="AA974" s="88" t="e">
        <f t="shared" si="476"/>
        <v>#DIV/0!</v>
      </c>
      <c r="AB974" s="88">
        <f t="shared" si="477"/>
        <v>0</v>
      </c>
      <c r="AC974" s="88" t="e">
        <f t="shared" si="478"/>
        <v>#DIV/0!</v>
      </c>
      <c r="AD974" s="168"/>
    </row>
    <row r="975" spans="1:30" hidden="1" outlineLevel="1">
      <c r="A975" s="76"/>
      <c r="B975" s="97" t="s">
        <v>147</v>
      </c>
      <c r="C975" s="96">
        <v>2221</v>
      </c>
      <c r="D975" s="144">
        <v>8.5</v>
      </c>
      <c r="E975" s="144"/>
      <c r="F975" s="145"/>
      <c r="G975" s="91"/>
      <c r="H975" s="146"/>
      <c r="I975" s="91"/>
      <c r="J975" s="92"/>
      <c r="K975" s="92"/>
      <c r="L975" s="146"/>
      <c r="M975" s="91"/>
      <c r="N975" s="92"/>
      <c r="O975" s="92"/>
      <c r="P975" s="92"/>
      <c r="Q975" s="92"/>
      <c r="R975" s="91"/>
      <c r="S975" s="91"/>
      <c r="T975" s="91"/>
      <c r="U975" s="91"/>
      <c r="V975" s="88">
        <f t="shared" si="471"/>
        <v>0</v>
      </c>
      <c r="W975" s="88" t="e">
        <f t="shared" si="472"/>
        <v>#DIV/0!</v>
      </c>
      <c r="X975" s="88">
        <f t="shared" si="473"/>
        <v>0</v>
      </c>
      <c r="Y975" s="88" t="e">
        <f t="shared" si="474"/>
        <v>#DIV/0!</v>
      </c>
      <c r="Z975" s="88">
        <f t="shared" si="475"/>
        <v>0</v>
      </c>
      <c r="AA975" s="88" t="e">
        <f t="shared" si="476"/>
        <v>#DIV/0!</v>
      </c>
      <c r="AB975" s="88">
        <f t="shared" si="477"/>
        <v>0</v>
      </c>
      <c r="AC975" s="88" t="e">
        <f t="shared" si="478"/>
        <v>#DIV/0!</v>
      </c>
      <c r="AD975" s="168"/>
    </row>
    <row r="976" spans="1:30" ht="25.5" hidden="1" outlineLevel="1">
      <c r="A976" s="76"/>
      <c r="B976" s="110" t="s">
        <v>116</v>
      </c>
      <c r="C976" s="96">
        <v>2222</v>
      </c>
      <c r="D976" s="144">
        <v>7</v>
      </c>
      <c r="E976" s="144"/>
      <c r="F976" s="145">
        <v>6.9850000000000003</v>
      </c>
      <c r="G976" s="91"/>
      <c r="H976" s="146">
        <v>5</v>
      </c>
      <c r="I976" s="91"/>
      <c r="J976" s="92">
        <v>0</v>
      </c>
      <c r="K976" s="92"/>
      <c r="L976" s="146">
        <v>15</v>
      </c>
      <c r="M976" s="91"/>
      <c r="N976" s="92">
        <v>5</v>
      </c>
      <c r="O976" s="92"/>
      <c r="P976" s="92"/>
      <c r="Q976" s="92"/>
      <c r="R976" s="91">
        <v>6</v>
      </c>
      <c r="S976" s="91"/>
      <c r="T976" s="91">
        <v>6</v>
      </c>
      <c r="U976" s="91"/>
      <c r="V976" s="88">
        <f t="shared" si="471"/>
        <v>8.0150000000000006</v>
      </c>
      <c r="W976" s="88">
        <f t="shared" si="472"/>
        <v>214.74588403722259</v>
      </c>
      <c r="X976" s="88">
        <f t="shared" si="473"/>
        <v>0</v>
      </c>
      <c r="Y976" s="88">
        <f t="shared" si="474"/>
        <v>100</v>
      </c>
      <c r="Z976" s="88">
        <f t="shared" si="475"/>
        <v>1</v>
      </c>
      <c r="AA976" s="88">
        <f t="shared" si="476"/>
        <v>120</v>
      </c>
      <c r="AB976" s="88">
        <f t="shared" si="477"/>
        <v>0</v>
      </c>
      <c r="AC976" s="88">
        <f t="shared" si="478"/>
        <v>100</v>
      </c>
      <c r="AD976" s="168"/>
    </row>
    <row r="977" spans="1:30" hidden="1" outlineLevel="1">
      <c r="A977" s="76"/>
      <c r="B977" s="110" t="s">
        <v>153</v>
      </c>
      <c r="C977" s="96">
        <v>2224</v>
      </c>
      <c r="D977" s="145"/>
      <c r="E977" s="145"/>
      <c r="F977" s="145"/>
      <c r="G977" s="91"/>
      <c r="H977" s="91"/>
      <c r="I977" s="91"/>
      <c r="J977" s="92"/>
      <c r="K977" s="92"/>
      <c r="L977" s="91"/>
      <c r="M977" s="91"/>
      <c r="N977" s="92"/>
      <c r="O977" s="92"/>
      <c r="P977" s="92"/>
      <c r="Q977" s="92"/>
      <c r="R977" s="91"/>
      <c r="S977" s="91"/>
      <c r="T977" s="91"/>
      <c r="U977" s="91"/>
      <c r="V977" s="88">
        <f t="shared" si="471"/>
        <v>0</v>
      </c>
      <c r="W977" s="88" t="e">
        <f t="shared" si="472"/>
        <v>#DIV/0!</v>
      </c>
      <c r="X977" s="88">
        <f t="shared" si="473"/>
        <v>0</v>
      </c>
      <c r="Y977" s="88" t="e">
        <f t="shared" si="474"/>
        <v>#DIV/0!</v>
      </c>
      <c r="Z977" s="88">
        <f t="shared" si="475"/>
        <v>0</v>
      </c>
      <c r="AA977" s="88" t="e">
        <f t="shared" si="476"/>
        <v>#DIV/0!</v>
      </c>
      <c r="AB977" s="88">
        <f t="shared" si="477"/>
        <v>0</v>
      </c>
      <c r="AC977" s="88" t="e">
        <f t="shared" si="478"/>
        <v>#DIV/0!</v>
      </c>
      <c r="AD977" s="168"/>
    </row>
    <row r="978" spans="1:30" hidden="1" outlineLevel="1">
      <c r="A978" s="76"/>
      <c r="B978" s="110" t="s">
        <v>148</v>
      </c>
      <c r="C978" s="96">
        <v>2225</v>
      </c>
      <c r="D978" s="145"/>
      <c r="E978" s="145"/>
      <c r="F978" s="145"/>
      <c r="G978" s="91"/>
      <c r="H978" s="91"/>
      <c r="I978" s="91"/>
      <c r="J978" s="92"/>
      <c r="K978" s="92"/>
      <c r="L978" s="91"/>
      <c r="M978" s="91"/>
      <c r="N978" s="92"/>
      <c r="O978" s="92"/>
      <c r="P978" s="92"/>
      <c r="Q978" s="92"/>
      <c r="R978" s="91"/>
      <c r="S978" s="91"/>
      <c r="T978" s="91"/>
      <c r="U978" s="91"/>
      <c r="V978" s="88">
        <f t="shared" si="471"/>
        <v>0</v>
      </c>
      <c r="W978" s="88" t="e">
        <f t="shared" si="472"/>
        <v>#DIV/0!</v>
      </c>
      <c r="X978" s="88">
        <f t="shared" si="473"/>
        <v>0</v>
      </c>
      <c r="Y978" s="88" t="e">
        <f t="shared" si="474"/>
        <v>#DIV/0!</v>
      </c>
      <c r="Z978" s="88">
        <f t="shared" si="475"/>
        <v>0</v>
      </c>
      <c r="AA978" s="88" t="e">
        <f t="shared" si="476"/>
        <v>#DIV/0!</v>
      </c>
      <c r="AB978" s="88">
        <f t="shared" si="477"/>
        <v>0</v>
      </c>
      <c r="AC978" s="88" t="e">
        <f t="shared" si="478"/>
        <v>#DIV/0!</v>
      </c>
      <c r="AD978" s="168"/>
    </row>
    <row r="979" spans="1:30" hidden="1" outlineLevel="1">
      <c r="A979" s="76"/>
      <c r="B979" s="110" t="s">
        <v>149</v>
      </c>
      <c r="C979" s="96">
        <v>2231</v>
      </c>
      <c r="D979" s="144"/>
      <c r="E979" s="144"/>
      <c r="F979" s="145"/>
      <c r="G979" s="91"/>
      <c r="H979" s="91"/>
      <c r="I979" s="91"/>
      <c r="J979" s="92"/>
      <c r="K979" s="92"/>
      <c r="L979" s="91"/>
      <c r="M979" s="91"/>
      <c r="N979" s="92"/>
      <c r="O979" s="92"/>
      <c r="P979" s="92"/>
      <c r="Q979" s="92"/>
      <c r="R979" s="91"/>
      <c r="S979" s="91"/>
      <c r="T979" s="91"/>
      <c r="U979" s="91"/>
      <c r="V979" s="88"/>
      <c r="W979" s="88"/>
      <c r="X979" s="88"/>
      <c r="Y979" s="88"/>
      <c r="Z979" s="88"/>
      <c r="AA979" s="88"/>
      <c r="AB979" s="88"/>
      <c r="AC979" s="88"/>
      <c r="AD979" s="168"/>
    </row>
    <row r="980" spans="1:30" hidden="1" outlineLevel="1">
      <c r="A980" s="76"/>
      <c r="B980" s="110" t="s">
        <v>121</v>
      </c>
      <c r="C980" s="96">
        <v>22311100</v>
      </c>
      <c r="D980" s="144">
        <v>5</v>
      </c>
      <c r="E980" s="144"/>
      <c r="F980" s="145"/>
      <c r="G980" s="91"/>
      <c r="H980" s="91">
        <v>5</v>
      </c>
      <c r="I980" s="91"/>
      <c r="J980" s="92">
        <v>2.5</v>
      </c>
      <c r="K980" s="92"/>
      <c r="L980" s="91">
        <v>10</v>
      </c>
      <c r="M980" s="91"/>
      <c r="N980" s="92">
        <v>7</v>
      </c>
      <c r="O980" s="92"/>
      <c r="P980" s="92"/>
      <c r="Q980" s="92"/>
      <c r="R980" s="92">
        <v>7</v>
      </c>
      <c r="S980" s="91"/>
      <c r="T980" s="92">
        <v>7</v>
      </c>
      <c r="U980" s="91"/>
      <c r="V980" s="88">
        <f t="shared" ref="V980:V993" si="480">L980-F980</f>
        <v>10</v>
      </c>
      <c r="W980" s="88" t="e">
        <f t="shared" ref="W980:W993" si="481">+L980/F980*100</f>
        <v>#DIV/0!</v>
      </c>
      <c r="X980" s="88">
        <f t="shared" ref="X980:X993" si="482">N980-H980</f>
        <v>2</v>
      </c>
      <c r="Y980" s="88">
        <f t="shared" ref="Y980:Y993" si="483">+N980/H980*100</f>
        <v>140</v>
      </c>
      <c r="Z980" s="88">
        <f t="shared" ref="Z980:Z993" si="484">R980-N980</f>
        <v>0</v>
      </c>
      <c r="AA980" s="88">
        <f t="shared" ref="AA980:AA993" si="485">+R980/N980*100</f>
        <v>100</v>
      </c>
      <c r="AB980" s="88">
        <f t="shared" si="477"/>
        <v>0</v>
      </c>
      <c r="AC980" s="88">
        <f t="shared" si="478"/>
        <v>100</v>
      </c>
      <c r="AD980" s="168"/>
    </row>
    <row r="981" spans="1:30" hidden="1" outlineLevel="1">
      <c r="A981" s="76"/>
      <c r="B981" s="110" t="s">
        <v>122</v>
      </c>
      <c r="C981" s="96">
        <v>22311200</v>
      </c>
      <c r="D981" s="144">
        <v>25</v>
      </c>
      <c r="E981" s="144"/>
      <c r="F981" s="145">
        <v>6.4</v>
      </c>
      <c r="G981" s="91"/>
      <c r="H981" s="91">
        <v>10</v>
      </c>
      <c r="I981" s="91"/>
      <c r="J981" s="92">
        <v>4.2</v>
      </c>
      <c r="K981" s="92"/>
      <c r="L981" s="91">
        <v>10</v>
      </c>
      <c r="M981" s="91"/>
      <c r="N981" s="92">
        <v>12</v>
      </c>
      <c r="O981" s="92"/>
      <c r="P981" s="92"/>
      <c r="Q981" s="92"/>
      <c r="R981" s="92">
        <v>12</v>
      </c>
      <c r="S981" s="91"/>
      <c r="T981" s="92">
        <v>12</v>
      </c>
      <c r="U981" s="91"/>
      <c r="V981" s="88">
        <f t="shared" si="480"/>
        <v>3.5999999999999996</v>
      </c>
      <c r="W981" s="88">
        <f t="shared" si="481"/>
        <v>156.25</v>
      </c>
      <c r="X981" s="88">
        <f t="shared" si="482"/>
        <v>2</v>
      </c>
      <c r="Y981" s="88">
        <f t="shared" si="483"/>
        <v>120</v>
      </c>
      <c r="Z981" s="88">
        <f t="shared" si="484"/>
        <v>0</v>
      </c>
      <c r="AA981" s="88">
        <f t="shared" si="485"/>
        <v>100</v>
      </c>
      <c r="AB981" s="88">
        <f t="shared" si="477"/>
        <v>0</v>
      </c>
      <c r="AC981" s="88">
        <f t="shared" si="478"/>
        <v>100</v>
      </c>
      <c r="AD981" s="168"/>
    </row>
    <row r="982" spans="1:30" ht="25.5" hidden="1" outlineLevel="1">
      <c r="A982" s="76"/>
      <c r="B982" s="110" t="s">
        <v>123</v>
      </c>
      <c r="C982" s="96">
        <v>22311300</v>
      </c>
      <c r="D982" s="145"/>
      <c r="E982" s="145"/>
      <c r="F982" s="145"/>
      <c r="G982" s="91"/>
      <c r="H982" s="91"/>
      <c r="I982" s="91"/>
      <c r="J982" s="92"/>
      <c r="K982" s="92"/>
      <c r="L982" s="91"/>
      <c r="M982" s="91"/>
      <c r="N982" s="92"/>
      <c r="O982" s="92"/>
      <c r="P982" s="92"/>
      <c r="Q982" s="92"/>
      <c r="R982" s="91"/>
      <c r="S982" s="91"/>
      <c r="T982" s="91"/>
      <c r="U982" s="91"/>
      <c r="V982" s="88">
        <f t="shared" si="480"/>
        <v>0</v>
      </c>
      <c r="W982" s="88" t="e">
        <f t="shared" si="481"/>
        <v>#DIV/0!</v>
      </c>
      <c r="X982" s="88">
        <f t="shared" si="482"/>
        <v>0</v>
      </c>
      <c r="Y982" s="88" t="e">
        <f t="shared" si="483"/>
        <v>#DIV/0!</v>
      </c>
      <c r="Z982" s="88">
        <f t="shared" si="484"/>
        <v>0</v>
      </c>
      <c r="AA982" s="88" t="e">
        <f t="shared" si="485"/>
        <v>#DIV/0!</v>
      </c>
      <c r="AB982" s="88">
        <f t="shared" si="477"/>
        <v>0</v>
      </c>
      <c r="AC982" s="88" t="e">
        <f t="shared" si="478"/>
        <v>#DIV/0!</v>
      </c>
      <c r="AD982" s="168"/>
    </row>
    <row r="983" spans="1:30" ht="12.75" hidden="1" customHeight="1" outlineLevel="1">
      <c r="A983" s="76"/>
      <c r="B983" s="110" t="s">
        <v>124</v>
      </c>
      <c r="C983" s="96">
        <v>22311400</v>
      </c>
      <c r="D983" s="91"/>
      <c r="E983" s="91"/>
      <c r="F983" s="156"/>
      <c r="G983" s="91"/>
      <c r="H983" s="91"/>
      <c r="I983" s="91"/>
      <c r="J983" s="92"/>
      <c r="K983" s="92"/>
      <c r="L983" s="91"/>
      <c r="M983" s="91"/>
      <c r="N983" s="92"/>
      <c r="O983" s="92"/>
      <c r="P983" s="92"/>
      <c r="Q983" s="92"/>
      <c r="R983" s="91"/>
      <c r="S983" s="91"/>
      <c r="T983" s="91"/>
      <c r="U983" s="91"/>
      <c r="V983" s="88">
        <f t="shared" si="480"/>
        <v>0</v>
      </c>
      <c r="W983" s="88" t="e">
        <f t="shared" si="481"/>
        <v>#DIV/0!</v>
      </c>
      <c r="X983" s="88">
        <f t="shared" si="482"/>
        <v>0</v>
      </c>
      <c r="Y983" s="88" t="e">
        <f t="shared" si="483"/>
        <v>#DIV/0!</v>
      </c>
      <c r="Z983" s="88">
        <f t="shared" si="484"/>
        <v>0</v>
      </c>
      <c r="AA983" s="88" t="e">
        <f t="shared" si="485"/>
        <v>#DIV/0!</v>
      </c>
      <c r="AB983" s="88">
        <f t="shared" si="477"/>
        <v>0</v>
      </c>
      <c r="AC983" s="88" t="e">
        <f t="shared" si="478"/>
        <v>#DIV/0!</v>
      </c>
      <c r="AD983" s="168"/>
    </row>
    <row r="984" spans="1:30" ht="12.75" hidden="1" customHeight="1" outlineLevel="1">
      <c r="A984" s="76"/>
      <c r="B984" s="110" t="s">
        <v>125</v>
      </c>
      <c r="C984" s="96">
        <v>2235</v>
      </c>
      <c r="D984" s="91"/>
      <c r="E984" s="91"/>
      <c r="F984" s="156"/>
      <c r="G984" s="91"/>
      <c r="H984" s="91"/>
      <c r="I984" s="91"/>
      <c r="J984" s="92"/>
      <c r="K984" s="92"/>
      <c r="L984" s="91"/>
      <c r="M984" s="91"/>
      <c r="N984" s="92"/>
      <c r="O984" s="92"/>
      <c r="P984" s="92"/>
      <c r="Q984" s="92"/>
      <c r="R984" s="91"/>
      <c r="S984" s="91"/>
      <c r="T984" s="91"/>
      <c r="U984" s="91"/>
      <c r="V984" s="88">
        <f t="shared" si="480"/>
        <v>0</v>
      </c>
      <c r="W984" s="88" t="e">
        <f t="shared" si="481"/>
        <v>#DIV/0!</v>
      </c>
      <c r="X984" s="88">
        <f t="shared" si="482"/>
        <v>0</v>
      </c>
      <c r="Y984" s="88" t="e">
        <f t="shared" si="483"/>
        <v>#DIV/0!</v>
      </c>
      <c r="Z984" s="88">
        <f t="shared" si="484"/>
        <v>0</v>
      </c>
      <c r="AA984" s="88" t="e">
        <f t="shared" si="485"/>
        <v>#DIV/0!</v>
      </c>
      <c r="AB984" s="88">
        <f t="shared" si="477"/>
        <v>0</v>
      </c>
      <c r="AC984" s="88" t="e">
        <f t="shared" si="478"/>
        <v>#DIV/0!</v>
      </c>
      <c r="AD984" s="168"/>
    </row>
    <row r="985" spans="1:30" hidden="1" outlineLevel="1">
      <c r="A985" s="76"/>
      <c r="B985" s="97" t="s">
        <v>126</v>
      </c>
      <c r="C985" s="119">
        <v>2511</v>
      </c>
      <c r="D985" s="91"/>
      <c r="E985" s="91"/>
      <c r="F985" s="156"/>
      <c r="G985" s="91"/>
      <c r="H985" s="91"/>
      <c r="I985" s="91"/>
      <c r="J985" s="92"/>
      <c r="K985" s="92"/>
      <c r="L985" s="91"/>
      <c r="M985" s="91"/>
      <c r="N985" s="92"/>
      <c r="O985" s="92"/>
      <c r="P985" s="92"/>
      <c r="Q985" s="92"/>
      <c r="R985" s="91"/>
      <c r="S985" s="91"/>
      <c r="T985" s="91"/>
      <c r="U985" s="91"/>
      <c r="V985" s="88">
        <f t="shared" si="480"/>
        <v>0</v>
      </c>
      <c r="W985" s="88" t="e">
        <f t="shared" si="481"/>
        <v>#DIV/0!</v>
      </c>
      <c r="X985" s="88">
        <f t="shared" si="482"/>
        <v>0</v>
      </c>
      <c r="Y985" s="88" t="e">
        <f t="shared" si="483"/>
        <v>#DIV/0!</v>
      </c>
      <c r="Z985" s="88">
        <f t="shared" si="484"/>
        <v>0</v>
      </c>
      <c r="AA985" s="88" t="e">
        <f t="shared" si="485"/>
        <v>#DIV/0!</v>
      </c>
      <c r="AB985" s="88">
        <f t="shared" si="477"/>
        <v>0</v>
      </c>
      <c r="AC985" s="88" t="e">
        <f t="shared" si="478"/>
        <v>#DIV/0!</v>
      </c>
      <c r="AD985" s="168"/>
    </row>
    <row r="986" spans="1:30" hidden="1" outlineLevel="1">
      <c r="A986" s="76"/>
      <c r="B986" s="97" t="s">
        <v>127</v>
      </c>
      <c r="C986" s="119">
        <v>2512</v>
      </c>
      <c r="D986" s="91"/>
      <c r="E986" s="91"/>
      <c r="F986" s="156"/>
      <c r="G986" s="91"/>
      <c r="H986" s="91"/>
      <c r="I986" s="91"/>
      <c r="J986" s="92"/>
      <c r="K986" s="92"/>
      <c r="L986" s="91"/>
      <c r="M986" s="91"/>
      <c r="N986" s="92"/>
      <c r="O986" s="92"/>
      <c r="P986" s="92"/>
      <c r="Q986" s="92"/>
      <c r="R986" s="91"/>
      <c r="S986" s="91"/>
      <c r="T986" s="91"/>
      <c r="U986" s="91"/>
      <c r="V986" s="88">
        <f t="shared" si="480"/>
        <v>0</v>
      </c>
      <c r="W986" s="88" t="e">
        <f t="shared" si="481"/>
        <v>#DIV/0!</v>
      </c>
      <c r="X986" s="88">
        <f t="shared" si="482"/>
        <v>0</v>
      </c>
      <c r="Y986" s="88" t="e">
        <f t="shared" si="483"/>
        <v>#DIV/0!</v>
      </c>
      <c r="Z986" s="88">
        <f t="shared" si="484"/>
        <v>0</v>
      </c>
      <c r="AA986" s="88" t="e">
        <f t="shared" si="485"/>
        <v>#DIV/0!</v>
      </c>
      <c r="AB986" s="88">
        <f t="shared" si="477"/>
        <v>0</v>
      </c>
      <c r="AC986" s="88" t="e">
        <f t="shared" si="478"/>
        <v>#DIV/0!</v>
      </c>
      <c r="AD986" s="168"/>
    </row>
    <row r="987" spans="1:30" hidden="1" outlineLevel="1">
      <c r="A987" s="76"/>
      <c r="B987" s="97" t="s">
        <v>154</v>
      </c>
      <c r="C987" s="119">
        <v>2521</v>
      </c>
      <c r="D987" s="91"/>
      <c r="E987" s="91"/>
      <c r="F987" s="156"/>
      <c r="G987" s="91"/>
      <c r="H987" s="91"/>
      <c r="I987" s="91"/>
      <c r="J987" s="92"/>
      <c r="K987" s="92"/>
      <c r="L987" s="91"/>
      <c r="M987" s="91"/>
      <c r="N987" s="92"/>
      <c r="O987" s="92"/>
      <c r="P987" s="92"/>
      <c r="Q987" s="92"/>
      <c r="R987" s="91"/>
      <c r="S987" s="91"/>
      <c r="T987" s="91"/>
      <c r="U987" s="91"/>
      <c r="V987" s="88">
        <f t="shared" si="480"/>
        <v>0</v>
      </c>
      <c r="W987" s="88" t="e">
        <f t="shared" si="481"/>
        <v>#DIV/0!</v>
      </c>
      <c r="X987" s="88">
        <f t="shared" si="482"/>
        <v>0</v>
      </c>
      <c r="Y987" s="88" t="e">
        <f t="shared" si="483"/>
        <v>#DIV/0!</v>
      </c>
      <c r="Z987" s="88">
        <f t="shared" si="484"/>
        <v>0</v>
      </c>
      <c r="AA987" s="88" t="e">
        <f t="shared" si="485"/>
        <v>#DIV/0!</v>
      </c>
      <c r="AB987" s="88">
        <f t="shared" si="477"/>
        <v>0</v>
      </c>
      <c r="AC987" s="88" t="e">
        <f t="shared" si="478"/>
        <v>#DIV/0!</v>
      </c>
      <c r="AD987" s="168"/>
    </row>
    <row r="988" spans="1:30" ht="25.5" hidden="1" outlineLevel="1">
      <c r="A988" s="76"/>
      <c r="B988" s="122" t="s">
        <v>129</v>
      </c>
      <c r="C988" s="96">
        <v>2721</v>
      </c>
      <c r="D988" s="91"/>
      <c r="E988" s="91"/>
      <c r="F988" s="156"/>
      <c r="G988" s="91"/>
      <c r="H988" s="91"/>
      <c r="I988" s="91"/>
      <c r="J988" s="92"/>
      <c r="K988" s="92"/>
      <c r="L988" s="91"/>
      <c r="M988" s="91"/>
      <c r="N988" s="92"/>
      <c r="O988" s="92"/>
      <c r="P988" s="92"/>
      <c r="Q988" s="92"/>
      <c r="R988" s="91"/>
      <c r="S988" s="91"/>
      <c r="T988" s="91"/>
      <c r="U988" s="91"/>
      <c r="V988" s="88">
        <f t="shared" si="480"/>
        <v>0</v>
      </c>
      <c r="W988" s="88" t="e">
        <f t="shared" si="481"/>
        <v>#DIV/0!</v>
      </c>
      <c r="X988" s="88">
        <f t="shared" si="482"/>
        <v>0</v>
      </c>
      <c r="Y988" s="88" t="e">
        <f t="shared" si="483"/>
        <v>#DIV/0!</v>
      </c>
      <c r="Z988" s="88">
        <f t="shared" si="484"/>
        <v>0</v>
      </c>
      <c r="AA988" s="88" t="e">
        <f t="shared" si="485"/>
        <v>#DIV/0!</v>
      </c>
      <c r="AB988" s="88">
        <f t="shared" si="477"/>
        <v>0</v>
      </c>
      <c r="AC988" s="88" t="e">
        <f t="shared" si="478"/>
        <v>#DIV/0!</v>
      </c>
      <c r="AD988" s="168"/>
    </row>
    <row r="989" spans="1:30" hidden="1" outlineLevel="1">
      <c r="A989" s="76"/>
      <c r="B989" s="128" t="s">
        <v>134</v>
      </c>
      <c r="C989" s="90"/>
      <c r="D989" s="130">
        <f>SUM(D990:D992)</f>
        <v>42</v>
      </c>
      <c r="E989" s="130">
        <f>SUM(E990:E992)</f>
        <v>0</v>
      </c>
      <c r="F989" s="130">
        <f>SUM(F990:F992)</f>
        <v>38.75</v>
      </c>
      <c r="G989" s="130">
        <f t="shared" ref="G989:U989" si="486">SUM(G990:G992)</f>
        <v>0</v>
      </c>
      <c r="H989" s="130">
        <f>SUM(H990:H992)</f>
        <v>0</v>
      </c>
      <c r="I989" s="130">
        <f t="shared" si="486"/>
        <v>0</v>
      </c>
      <c r="J989" s="129">
        <f t="shared" si="486"/>
        <v>0</v>
      </c>
      <c r="K989" s="129">
        <f t="shared" si="486"/>
        <v>0</v>
      </c>
      <c r="L989" s="130">
        <f>SUM(L990:L992)</f>
        <v>134.5</v>
      </c>
      <c r="M989" s="130">
        <f t="shared" si="486"/>
        <v>0</v>
      </c>
      <c r="N989" s="85">
        <f t="shared" si="486"/>
        <v>0</v>
      </c>
      <c r="O989" s="85">
        <f t="shared" si="486"/>
        <v>0</v>
      </c>
      <c r="P989" s="85">
        <f t="shared" si="486"/>
        <v>0</v>
      </c>
      <c r="Q989" s="85">
        <f t="shared" si="486"/>
        <v>0</v>
      </c>
      <c r="R989" s="86">
        <f t="shared" si="486"/>
        <v>0</v>
      </c>
      <c r="S989" s="130">
        <f t="shared" si="486"/>
        <v>0</v>
      </c>
      <c r="T989" s="86">
        <f t="shared" si="486"/>
        <v>0</v>
      </c>
      <c r="U989" s="130">
        <f t="shared" si="486"/>
        <v>0</v>
      </c>
      <c r="V989" s="88">
        <f t="shared" si="480"/>
        <v>95.75</v>
      </c>
      <c r="W989" s="88">
        <f t="shared" si="481"/>
        <v>347.09677419354841</v>
      </c>
      <c r="X989" s="88">
        <f t="shared" si="482"/>
        <v>0</v>
      </c>
      <c r="Y989" s="88" t="e">
        <f t="shared" si="483"/>
        <v>#DIV/0!</v>
      </c>
      <c r="Z989" s="88">
        <f t="shared" si="484"/>
        <v>0</v>
      </c>
      <c r="AA989" s="88" t="e">
        <f t="shared" si="485"/>
        <v>#DIV/0!</v>
      </c>
      <c r="AB989" s="88">
        <f t="shared" si="477"/>
        <v>0</v>
      </c>
      <c r="AC989" s="88" t="e">
        <f t="shared" si="478"/>
        <v>#DIV/0!</v>
      </c>
      <c r="AD989" s="168"/>
    </row>
    <row r="990" spans="1:30" hidden="1" outlineLevel="1">
      <c r="A990" s="76"/>
      <c r="B990" s="89" t="s">
        <v>135</v>
      </c>
      <c r="C990" s="90">
        <v>3111</v>
      </c>
      <c r="D990" s="91"/>
      <c r="E990" s="91"/>
      <c r="F990" s="91"/>
      <c r="G990" s="91"/>
      <c r="H990" s="91"/>
      <c r="I990" s="91"/>
      <c r="J990" s="92"/>
      <c r="K990" s="92"/>
      <c r="L990" s="91"/>
      <c r="M990" s="91"/>
      <c r="N990" s="92"/>
      <c r="O990" s="92"/>
      <c r="P990" s="92"/>
      <c r="Q990" s="92"/>
      <c r="R990" s="91"/>
      <c r="S990" s="91"/>
      <c r="T990" s="91"/>
      <c r="U990" s="91"/>
      <c r="V990" s="88">
        <f t="shared" si="480"/>
        <v>0</v>
      </c>
      <c r="W990" s="88" t="e">
        <f t="shared" si="481"/>
        <v>#DIV/0!</v>
      </c>
      <c r="X990" s="88">
        <f t="shared" si="482"/>
        <v>0</v>
      </c>
      <c r="Y990" s="88" t="e">
        <f t="shared" si="483"/>
        <v>#DIV/0!</v>
      </c>
      <c r="Z990" s="88">
        <f t="shared" si="484"/>
        <v>0</v>
      </c>
      <c r="AA990" s="88" t="e">
        <f t="shared" si="485"/>
        <v>#DIV/0!</v>
      </c>
      <c r="AB990" s="88">
        <f t="shared" si="477"/>
        <v>0</v>
      </c>
      <c r="AC990" s="88" t="e">
        <f t="shared" si="478"/>
        <v>#DIV/0!</v>
      </c>
      <c r="AD990" s="168"/>
    </row>
    <row r="991" spans="1:30" hidden="1" outlineLevel="1">
      <c r="A991" s="76"/>
      <c r="B991" s="89" t="s">
        <v>136</v>
      </c>
      <c r="C991" s="90">
        <v>3112</v>
      </c>
      <c r="D991" s="91">
        <v>42</v>
      </c>
      <c r="E991" s="91"/>
      <c r="F991" s="91">
        <v>38.75</v>
      </c>
      <c r="G991" s="91"/>
      <c r="H991" s="91"/>
      <c r="I991" s="91"/>
      <c r="J991" s="92"/>
      <c r="K991" s="92"/>
      <c r="L991" s="91">
        <v>134.5</v>
      </c>
      <c r="M991" s="91"/>
      <c r="N991" s="92"/>
      <c r="O991" s="92"/>
      <c r="P991" s="92"/>
      <c r="Q991" s="92"/>
      <c r="R991" s="91"/>
      <c r="S991" s="91"/>
      <c r="T991" s="91"/>
      <c r="U991" s="91"/>
      <c r="V991" s="88">
        <f t="shared" si="480"/>
        <v>95.75</v>
      </c>
      <c r="W991" s="88">
        <f t="shared" si="481"/>
        <v>347.09677419354841</v>
      </c>
      <c r="X991" s="88">
        <f t="shared" si="482"/>
        <v>0</v>
      </c>
      <c r="Y991" s="88" t="e">
        <f t="shared" si="483"/>
        <v>#DIV/0!</v>
      </c>
      <c r="Z991" s="88">
        <f t="shared" si="484"/>
        <v>0</v>
      </c>
      <c r="AA991" s="88" t="e">
        <f t="shared" si="485"/>
        <v>#DIV/0!</v>
      </c>
      <c r="AB991" s="88">
        <f t="shared" si="477"/>
        <v>0</v>
      </c>
      <c r="AC991" s="88" t="e">
        <f t="shared" si="478"/>
        <v>#DIV/0!</v>
      </c>
      <c r="AD991" s="168"/>
    </row>
    <row r="992" spans="1:30" hidden="1" outlineLevel="1">
      <c r="A992" s="76"/>
      <c r="B992" s="89" t="s">
        <v>137</v>
      </c>
      <c r="C992" s="90">
        <v>3113</v>
      </c>
      <c r="D992" s="91"/>
      <c r="E992" s="91"/>
      <c r="F992" s="91"/>
      <c r="G992" s="91"/>
      <c r="H992" s="91"/>
      <c r="I992" s="91"/>
      <c r="J992" s="92"/>
      <c r="K992" s="92"/>
      <c r="L992" s="91"/>
      <c r="M992" s="91"/>
      <c r="N992" s="92"/>
      <c r="O992" s="92"/>
      <c r="P992" s="92"/>
      <c r="Q992" s="92"/>
      <c r="R992" s="91"/>
      <c r="S992" s="91"/>
      <c r="T992" s="91"/>
      <c r="U992" s="91"/>
      <c r="V992" s="88">
        <f t="shared" si="480"/>
        <v>0</v>
      </c>
      <c r="W992" s="88" t="e">
        <f t="shared" si="481"/>
        <v>#DIV/0!</v>
      </c>
      <c r="X992" s="88">
        <f t="shared" si="482"/>
        <v>0</v>
      </c>
      <c r="Y992" s="88" t="e">
        <f t="shared" si="483"/>
        <v>#DIV/0!</v>
      </c>
      <c r="Z992" s="88">
        <f t="shared" si="484"/>
        <v>0</v>
      </c>
      <c r="AA992" s="88" t="e">
        <f t="shared" si="485"/>
        <v>#DIV/0!</v>
      </c>
      <c r="AB992" s="88">
        <f t="shared" si="477"/>
        <v>0</v>
      </c>
      <c r="AC992" s="88" t="e">
        <f t="shared" si="478"/>
        <v>#DIV/0!</v>
      </c>
      <c r="AD992" s="168"/>
    </row>
    <row r="993" spans="1:30" hidden="1" outlineLevel="1">
      <c r="A993" s="76"/>
      <c r="B993" s="178"/>
      <c r="C993" s="179"/>
      <c r="D993" s="91"/>
      <c r="E993" s="91"/>
      <c r="F993" s="91"/>
      <c r="G993" s="91"/>
      <c r="H993" s="91"/>
      <c r="I993" s="91"/>
      <c r="J993" s="92"/>
      <c r="K993" s="92"/>
      <c r="L993" s="91"/>
      <c r="M993" s="91"/>
      <c r="N993" s="92"/>
      <c r="O993" s="92"/>
      <c r="P993" s="92"/>
      <c r="Q993" s="92"/>
      <c r="R993" s="91"/>
      <c r="S993" s="91"/>
      <c r="T993" s="91"/>
      <c r="U993" s="91"/>
      <c r="V993" s="88">
        <f t="shared" si="480"/>
        <v>0</v>
      </c>
      <c r="W993" s="88" t="e">
        <f t="shared" si="481"/>
        <v>#DIV/0!</v>
      </c>
      <c r="X993" s="88">
        <f t="shared" si="482"/>
        <v>0</v>
      </c>
      <c r="Y993" s="88" t="e">
        <f t="shared" si="483"/>
        <v>#DIV/0!</v>
      </c>
      <c r="Z993" s="88">
        <f t="shared" si="484"/>
        <v>0</v>
      </c>
      <c r="AA993" s="88" t="e">
        <f t="shared" si="485"/>
        <v>#DIV/0!</v>
      </c>
      <c r="AB993" s="88">
        <f>T993-R993</f>
        <v>0</v>
      </c>
      <c r="AC993" s="88" t="e">
        <f>+T993/R993*100</f>
        <v>#DIV/0!</v>
      </c>
      <c r="AD993" s="168"/>
    </row>
    <row r="994" spans="1:30" hidden="1" outlineLevel="1">
      <c r="A994" s="76">
        <v>23</v>
      </c>
      <c r="B994" s="199" t="s">
        <v>194</v>
      </c>
      <c r="C994" s="200" t="s">
        <v>195</v>
      </c>
      <c r="D994" s="141"/>
      <c r="E994" s="141"/>
      <c r="F994" s="141"/>
      <c r="G994" s="141"/>
      <c r="H994" s="140"/>
      <c r="I994" s="140"/>
      <c r="J994" s="141"/>
      <c r="K994" s="141"/>
      <c r="L994" s="140"/>
      <c r="M994" s="140"/>
      <c r="N994" s="141"/>
      <c r="O994" s="141"/>
      <c r="P994" s="141"/>
      <c r="Q994" s="141"/>
      <c r="R994" s="140"/>
      <c r="S994" s="140"/>
      <c r="T994" s="140"/>
      <c r="U994" s="140"/>
      <c r="V994" s="140"/>
      <c r="W994" s="140"/>
      <c r="X994" s="140"/>
      <c r="Y994" s="140"/>
      <c r="Z994" s="140"/>
      <c r="AA994" s="140"/>
      <c r="AB994" s="140"/>
      <c r="AC994" s="140"/>
      <c r="AD994" s="168"/>
    </row>
    <row r="995" spans="1:30" hidden="1" outlineLevel="1">
      <c r="A995" s="76"/>
      <c r="B995" s="142" t="s">
        <v>142</v>
      </c>
      <c r="C995" s="143"/>
      <c r="D995" s="85">
        <f>SUM(D996:D1002,D1007:D1023)</f>
        <v>2547.1999999999998</v>
      </c>
      <c r="E995" s="85">
        <f>SUM(E996:E1002,E1007:E1023)</f>
        <v>0</v>
      </c>
      <c r="F995" s="85">
        <f t="shared" ref="F995:U995" si="487">SUM(F996:F1002,F1007:F1023)</f>
        <v>3758.8360000000002</v>
      </c>
      <c r="G995" s="85">
        <f t="shared" si="487"/>
        <v>0</v>
      </c>
      <c r="H995" s="86">
        <f>SUM(H996:H1002,H1007:H1023)</f>
        <v>4903.2</v>
      </c>
      <c r="I995" s="86">
        <f t="shared" si="487"/>
        <v>100</v>
      </c>
      <c r="J995" s="85">
        <f t="shared" si="487"/>
        <v>1810.8720000000003</v>
      </c>
      <c r="K995" s="85">
        <f t="shared" si="487"/>
        <v>0</v>
      </c>
      <c r="L995" s="86">
        <f>SUM(L996:L1002,L1007:L1023)</f>
        <v>5260.0999999999995</v>
      </c>
      <c r="M995" s="86">
        <f t="shared" si="487"/>
        <v>100</v>
      </c>
      <c r="N995" s="85">
        <f t="shared" si="487"/>
        <v>5611.7999999999993</v>
      </c>
      <c r="O995" s="85">
        <f t="shared" si="487"/>
        <v>100</v>
      </c>
      <c r="P995" s="85">
        <f>SUM(P996:P1002,P1007:P1023)</f>
        <v>0</v>
      </c>
      <c r="Q995" s="85">
        <f>SUM(Q996:Q1002,Q1007:Q1023)</f>
        <v>0</v>
      </c>
      <c r="R995" s="86">
        <f t="shared" si="487"/>
        <v>5814.9</v>
      </c>
      <c r="S995" s="86">
        <f t="shared" si="487"/>
        <v>100</v>
      </c>
      <c r="T995" s="86">
        <f t="shared" si="487"/>
        <v>5814.9</v>
      </c>
      <c r="U995" s="86">
        <f t="shared" si="487"/>
        <v>100</v>
      </c>
      <c r="V995" s="87">
        <f t="shared" ref="V995:V1012" si="488">L995-F995</f>
        <v>1501.2639999999992</v>
      </c>
      <c r="W995" s="87">
        <f t="shared" ref="W995:W1012" si="489">+L995/F995*100</f>
        <v>139.93959832245937</v>
      </c>
      <c r="X995" s="87">
        <f t="shared" ref="X995:X1012" si="490">N995-H995</f>
        <v>708.59999999999945</v>
      </c>
      <c r="Y995" s="87">
        <f t="shared" ref="Y995:Y1012" si="491">+N995/H995*100</f>
        <v>114.45178658835044</v>
      </c>
      <c r="Z995" s="87">
        <f t="shared" ref="Z995:Z1012" si="492">R995-N995</f>
        <v>203.10000000000036</v>
      </c>
      <c r="AA995" s="87">
        <f t="shared" ref="AA995:AA1012" si="493">+R995/N995*100</f>
        <v>103.61915962792688</v>
      </c>
      <c r="AB995" s="87">
        <f>T995-R995</f>
        <v>0</v>
      </c>
      <c r="AC995" s="87">
        <f>+T995/R995*100</f>
        <v>100</v>
      </c>
      <c r="AD995" s="168">
        <f>P995-N995</f>
        <v>-5611.7999999999993</v>
      </c>
    </row>
    <row r="996" spans="1:30" hidden="1" outlineLevel="1">
      <c r="A996" s="76"/>
      <c r="B996" s="89" t="s">
        <v>102</v>
      </c>
      <c r="C996" s="90">
        <v>2111</v>
      </c>
      <c r="D996" s="144">
        <v>1645.8</v>
      </c>
      <c r="E996" s="92"/>
      <c r="F996" s="144">
        <v>2389.9960000000001</v>
      </c>
      <c r="G996" s="92"/>
      <c r="H996" s="91">
        <v>3639.9</v>
      </c>
      <c r="I996" s="91"/>
      <c r="J996" s="92">
        <v>1472.14</v>
      </c>
      <c r="K996" s="92"/>
      <c r="L996" s="91">
        <v>3946.6</v>
      </c>
      <c r="M996" s="91"/>
      <c r="N996" s="92">
        <v>4139.3</v>
      </c>
      <c r="O996" s="92"/>
      <c r="P996" s="92"/>
      <c r="Q996" s="92"/>
      <c r="R996" s="92">
        <v>4139.3</v>
      </c>
      <c r="S996" s="91"/>
      <c r="T996" s="92">
        <v>4139.3</v>
      </c>
      <c r="U996" s="91"/>
      <c r="V996" s="88">
        <f t="shared" si="488"/>
        <v>1556.6039999999998</v>
      </c>
      <c r="W996" s="88">
        <f t="shared" si="489"/>
        <v>165.12998348114388</v>
      </c>
      <c r="X996" s="88">
        <f t="shared" si="490"/>
        <v>499.40000000000009</v>
      </c>
      <c r="Y996" s="88">
        <f t="shared" si="491"/>
        <v>113.72015714717438</v>
      </c>
      <c r="Z996" s="88">
        <f t="shared" si="492"/>
        <v>0</v>
      </c>
      <c r="AA996" s="88">
        <f t="shared" si="493"/>
        <v>100</v>
      </c>
      <c r="AB996" s="88">
        <f t="shared" ref="AB996:AB1026" si="494">T996-R996</f>
        <v>0</v>
      </c>
      <c r="AC996" s="88">
        <f t="shared" ref="AC996:AC1026" si="495">+T996/R996*100</f>
        <v>100</v>
      </c>
      <c r="AD996" s="168"/>
    </row>
    <row r="997" spans="1:30" hidden="1" outlineLevel="1">
      <c r="A997" s="76"/>
      <c r="B997" s="89" t="s">
        <v>143</v>
      </c>
      <c r="C997" s="90">
        <v>2121</v>
      </c>
      <c r="D997" s="144">
        <v>243.3</v>
      </c>
      <c r="E997" s="91"/>
      <c r="F997" s="145">
        <v>371.4</v>
      </c>
      <c r="G997" s="91"/>
      <c r="H997" s="146">
        <v>544.1</v>
      </c>
      <c r="I997" s="91"/>
      <c r="J997" s="92">
        <v>214.4</v>
      </c>
      <c r="K997" s="92"/>
      <c r="L997" s="146">
        <v>591.6</v>
      </c>
      <c r="M997" s="91"/>
      <c r="N997" s="92">
        <v>618.79999999999995</v>
      </c>
      <c r="O997" s="92"/>
      <c r="P997" s="92"/>
      <c r="Q997" s="92"/>
      <c r="R997" s="92">
        <v>618.79999999999995</v>
      </c>
      <c r="S997" s="91"/>
      <c r="T997" s="92">
        <v>618.79999999999995</v>
      </c>
      <c r="U997" s="91"/>
      <c r="V997" s="88">
        <f t="shared" si="488"/>
        <v>220.20000000000005</v>
      </c>
      <c r="W997" s="88">
        <f t="shared" si="489"/>
        <v>159.28917609046852</v>
      </c>
      <c r="X997" s="88">
        <f t="shared" si="490"/>
        <v>74.699999999999932</v>
      </c>
      <c r="Y997" s="88">
        <f t="shared" si="491"/>
        <v>113.72909391655945</v>
      </c>
      <c r="Z997" s="88">
        <f t="shared" si="492"/>
        <v>0</v>
      </c>
      <c r="AA997" s="88">
        <f t="shared" si="493"/>
        <v>100</v>
      </c>
      <c r="AB997" s="88">
        <f t="shared" si="494"/>
        <v>0</v>
      </c>
      <c r="AC997" s="88">
        <f t="shared" si="495"/>
        <v>100</v>
      </c>
      <c r="AD997" s="168"/>
    </row>
    <row r="998" spans="1:30" hidden="1" outlineLevel="1">
      <c r="A998" s="76"/>
      <c r="B998" s="147" t="s">
        <v>104</v>
      </c>
      <c r="C998" s="90">
        <v>2211</v>
      </c>
      <c r="D998" s="144"/>
      <c r="E998" s="91"/>
      <c r="F998" s="145"/>
      <c r="G998" s="91"/>
      <c r="H998" s="146"/>
      <c r="I998" s="91"/>
      <c r="J998" s="92"/>
      <c r="K998" s="92"/>
      <c r="L998" s="146"/>
      <c r="M998" s="91"/>
      <c r="N998" s="92"/>
      <c r="O998" s="92"/>
      <c r="P998" s="92"/>
      <c r="Q998" s="92"/>
      <c r="R998" s="92"/>
      <c r="S998" s="91"/>
      <c r="T998" s="92"/>
      <c r="U998" s="91"/>
      <c r="V998" s="88">
        <f t="shared" si="488"/>
        <v>0</v>
      </c>
      <c r="W998" s="88" t="e">
        <f t="shared" si="489"/>
        <v>#DIV/0!</v>
      </c>
      <c r="X998" s="88">
        <f t="shared" si="490"/>
        <v>0</v>
      </c>
      <c r="Y998" s="88" t="e">
        <f t="shared" si="491"/>
        <v>#DIV/0!</v>
      </c>
      <c r="Z998" s="88">
        <f t="shared" si="492"/>
        <v>0</v>
      </c>
      <c r="AA998" s="88" t="e">
        <f t="shared" si="493"/>
        <v>#DIV/0!</v>
      </c>
      <c r="AB998" s="88">
        <f t="shared" si="494"/>
        <v>0</v>
      </c>
      <c r="AC998" s="88" t="e">
        <f t="shared" si="495"/>
        <v>#DIV/0!</v>
      </c>
      <c r="AD998" s="168"/>
    </row>
    <row r="999" spans="1:30" hidden="1" outlineLevel="1">
      <c r="A999" s="76"/>
      <c r="B999" s="95" t="s">
        <v>105</v>
      </c>
      <c r="C999" s="96">
        <v>2212</v>
      </c>
      <c r="D999" s="144">
        <v>13</v>
      </c>
      <c r="E999" s="91"/>
      <c r="F999" s="145">
        <v>13</v>
      </c>
      <c r="G999" s="91"/>
      <c r="H999" s="146">
        <v>17.399999999999999</v>
      </c>
      <c r="I999" s="91"/>
      <c r="J999" s="92">
        <v>5.8</v>
      </c>
      <c r="K999" s="92"/>
      <c r="L999" s="146">
        <v>17.399999999999999</v>
      </c>
      <c r="M999" s="91"/>
      <c r="N999" s="92">
        <v>28.4</v>
      </c>
      <c r="O999" s="92"/>
      <c r="P999" s="92"/>
      <c r="Q999" s="92"/>
      <c r="R999" s="92">
        <v>28.4</v>
      </c>
      <c r="S999" s="91"/>
      <c r="T999" s="92">
        <v>28.4</v>
      </c>
      <c r="U999" s="91"/>
      <c r="V999" s="88">
        <f t="shared" si="488"/>
        <v>4.3999999999999986</v>
      </c>
      <c r="W999" s="88">
        <f t="shared" si="489"/>
        <v>133.84615384615384</v>
      </c>
      <c r="X999" s="88">
        <f t="shared" si="490"/>
        <v>11</v>
      </c>
      <c r="Y999" s="88">
        <f t="shared" si="491"/>
        <v>163.2183908045977</v>
      </c>
      <c r="Z999" s="88">
        <f t="shared" si="492"/>
        <v>0</v>
      </c>
      <c r="AA999" s="88">
        <f t="shared" si="493"/>
        <v>100</v>
      </c>
      <c r="AB999" s="88">
        <f t="shared" si="494"/>
        <v>0</v>
      </c>
      <c r="AC999" s="88">
        <f t="shared" si="495"/>
        <v>100</v>
      </c>
      <c r="AD999" s="168"/>
    </row>
    <row r="1000" spans="1:30" hidden="1" outlineLevel="1">
      <c r="A1000" s="76"/>
      <c r="B1000" s="97" t="s">
        <v>106</v>
      </c>
      <c r="C1000" s="96">
        <v>2213</v>
      </c>
      <c r="D1000" s="144">
        <v>30</v>
      </c>
      <c r="E1000" s="91"/>
      <c r="F1000" s="145">
        <v>29.5</v>
      </c>
      <c r="G1000" s="91"/>
      <c r="H1000" s="146">
        <v>40</v>
      </c>
      <c r="I1000" s="91"/>
      <c r="J1000" s="92">
        <v>0</v>
      </c>
      <c r="K1000" s="92"/>
      <c r="L1000" s="146">
        <v>40</v>
      </c>
      <c r="M1000" s="91"/>
      <c r="N1000" s="92">
        <v>40</v>
      </c>
      <c r="O1000" s="92"/>
      <c r="P1000" s="92"/>
      <c r="Q1000" s="92"/>
      <c r="R1000" s="91">
        <v>50</v>
      </c>
      <c r="S1000" s="91"/>
      <c r="T1000" s="91">
        <v>50</v>
      </c>
      <c r="U1000" s="91"/>
      <c r="V1000" s="88">
        <f t="shared" si="488"/>
        <v>10.5</v>
      </c>
      <c r="W1000" s="88">
        <f t="shared" si="489"/>
        <v>135.59322033898303</v>
      </c>
      <c r="X1000" s="88">
        <f t="shared" si="490"/>
        <v>0</v>
      </c>
      <c r="Y1000" s="88">
        <f t="shared" si="491"/>
        <v>100</v>
      </c>
      <c r="Z1000" s="88">
        <f t="shared" si="492"/>
        <v>10</v>
      </c>
      <c r="AA1000" s="88">
        <f t="shared" si="493"/>
        <v>125</v>
      </c>
      <c r="AB1000" s="88">
        <f t="shared" si="494"/>
        <v>0</v>
      </c>
      <c r="AC1000" s="88">
        <f t="shared" si="495"/>
        <v>100</v>
      </c>
      <c r="AD1000" s="168"/>
    </row>
    <row r="1001" spans="1:30" hidden="1" outlineLevel="1">
      <c r="A1001" s="76"/>
      <c r="B1001" s="97" t="s">
        <v>107</v>
      </c>
      <c r="C1001" s="96">
        <v>2214</v>
      </c>
      <c r="D1001" s="144">
        <v>54.7</v>
      </c>
      <c r="E1001" s="91"/>
      <c r="F1001" s="145">
        <f>51.14+9.3</f>
        <v>60.44</v>
      </c>
      <c r="G1001" s="91"/>
      <c r="H1001" s="146">
        <v>98.1</v>
      </c>
      <c r="I1001" s="91"/>
      <c r="J1001" s="92">
        <v>58.7</v>
      </c>
      <c r="K1001" s="92"/>
      <c r="L1001" s="146">
        <v>95.8</v>
      </c>
      <c r="M1001" s="91"/>
      <c r="N1001" s="92">
        <v>86</v>
      </c>
      <c r="O1001" s="92"/>
      <c r="P1001" s="92"/>
      <c r="Q1001" s="92"/>
      <c r="R1001" s="91">
        <v>86</v>
      </c>
      <c r="S1001" s="91"/>
      <c r="T1001" s="91">
        <v>86</v>
      </c>
      <c r="U1001" s="91"/>
      <c r="V1001" s="88">
        <f t="shared" si="488"/>
        <v>35.36</v>
      </c>
      <c r="W1001" s="88">
        <f t="shared" si="489"/>
        <v>158.50430178689609</v>
      </c>
      <c r="X1001" s="88">
        <f t="shared" si="490"/>
        <v>-12.099999999999994</v>
      </c>
      <c r="Y1001" s="88">
        <f t="shared" si="491"/>
        <v>87.665647298674827</v>
      </c>
      <c r="Z1001" s="88">
        <f t="shared" si="492"/>
        <v>0</v>
      </c>
      <c r="AA1001" s="88">
        <f t="shared" si="493"/>
        <v>100</v>
      </c>
      <c r="AB1001" s="88">
        <f t="shared" si="494"/>
        <v>0</v>
      </c>
      <c r="AC1001" s="88">
        <f t="shared" si="495"/>
        <v>100</v>
      </c>
      <c r="AD1001" s="168"/>
    </row>
    <row r="1002" spans="1:30" hidden="1" outlineLevel="1">
      <c r="A1002" s="76"/>
      <c r="B1002" s="149" t="s">
        <v>108</v>
      </c>
      <c r="C1002" s="99">
        <v>2215</v>
      </c>
      <c r="D1002" s="148">
        <f>D1003+D1004+D1005+D1006</f>
        <v>344.2</v>
      </c>
      <c r="E1002" s="102">
        <f>E1003+E1004+E1005+E1006</f>
        <v>0</v>
      </c>
      <c r="F1002" s="172">
        <f>F1003+F1004+F1005+F1006</f>
        <v>329.8</v>
      </c>
      <c r="G1002" s="102">
        <f t="shared" ref="G1002:U1002" si="496">G1003+G1004+G1005+G1006</f>
        <v>0</v>
      </c>
      <c r="H1002" s="148">
        <f>H1003+H1004+H1005+H1006</f>
        <v>376.2</v>
      </c>
      <c r="I1002" s="102">
        <f t="shared" si="496"/>
        <v>100</v>
      </c>
      <c r="J1002" s="100">
        <f t="shared" si="496"/>
        <v>59.832000000000001</v>
      </c>
      <c r="K1002" s="100">
        <f t="shared" si="496"/>
        <v>0</v>
      </c>
      <c r="L1002" s="148">
        <f>L1003+L1004+L1005+L1006</f>
        <v>381.2</v>
      </c>
      <c r="M1002" s="102">
        <f t="shared" si="496"/>
        <v>100</v>
      </c>
      <c r="N1002" s="197">
        <f t="shared" si="496"/>
        <v>386.4</v>
      </c>
      <c r="O1002" s="197">
        <f t="shared" si="496"/>
        <v>100</v>
      </c>
      <c r="P1002" s="197">
        <f>P1003+P1004+P1005+P1006</f>
        <v>0</v>
      </c>
      <c r="Q1002" s="197">
        <f>Q1003+Q1004+Q1005+Q1006</f>
        <v>0</v>
      </c>
      <c r="R1002" s="148">
        <f t="shared" si="496"/>
        <v>386.4</v>
      </c>
      <c r="S1002" s="102">
        <f t="shared" si="496"/>
        <v>100</v>
      </c>
      <c r="T1002" s="148">
        <f t="shared" si="496"/>
        <v>386.4</v>
      </c>
      <c r="U1002" s="102">
        <f t="shared" si="496"/>
        <v>100</v>
      </c>
      <c r="V1002" s="88">
        <f t="shared" si="488"/>
        <v>51.399999999999977</v>
      </c>
      <c r="W1002" s="88">
        <f t="shared" si="489"/>
        <v>115.58520315342631</v>
      </c>
      <c r="X1002" s="88">
        <f t="shared" si="490"/>
        <v>10.199999999999989</v>
      </c>
      <c r="Y1002" s="88">
        <f t="shared" si="491"/>
        <v>102.71132376395533</v>
      </c>
      <c r="Z1002" s="88">
        <f t="shared" si="492"/>
        <v>0</v>
      </c>
      <c r="AA1002" s="88">
        <f t="shared" si="493"/>
        <v>100</v>
      </c>
      <c r="AB1002" s="88">
        <f t="shared" si="494"/>
        <v>0</v>
      </c>
      <c r="AC1002" s="88">
        <f t="shared" si="495"/>
        <v>100</v>
      </c>
      <c r="AD1002" s="168"/>
    </row>
    <row r="1003" spans="1:30" hidden="1" outlineLevel="1">
      <c r="A1003" s="76"/>
      <c r="B1003" s="103" t="s">
        <v>144</v>
      </c>
      <c r="C1003" s="96">
        <v>22151</v>
      </c>
      <c r="D1003" s="91"/>
      <c r="E1003" s="91"/>
      <c r="F1003" s="156">
        <v>4.8</v>
      </c>
      <c r="G1003" s="91"/>
      <c r="H1003" s="91"/>
      <c r="I1003" s="91"/>
      <c r="J1003" s="92"/>
      <c r="K1003" s="92"/>
      <c r="L1003" s="91"/>
      <c r="M1003" s="91"/>
      <c r="N1003" s="92"/>
      <c r="O1003" s="92"/>
      <c r="P1003" s="92"/>
      <c r="Q1003" s="92"/>
      <c r="R1003" s="91"/>
      <c r="S1003" s="91"/>
      <c r="T1003" s="91"/>
      <c r="U1003" s="91"/>
      <c r="V1003" s="88">
        <f t="shared" si="488"/>
        <v>-4.8</v>
      </c>
      <c r="W1003" s="88">
        <f t="shared" si="489"/>
        <v>0</v>
      </c>
      <c r="X1003" s="88">
        <f t="shared" si="490"/>
        <v>0</v>
      </c>
      <c r="Y1003" s="88" t="e">
        <f t="shared" si="491"/>
        <v>#DIV/0!</v>
      </c>
      <c r="Z1003" s="88">
        <f t="shared" si="492"/>
        <v>0</v>
      </c>
      <c r="AA1003" s="88" t="e">
        <f t="shared" si="493"/>
        <v>#DIV/0!</v>
      </c>
      <c r="AB1003" s="88">
        <f t="shared" si="494"/>
        <v>0</v>
      </c>
      <c r="AC1003" s="88" t="e">
        <f t="shared" si="495"/>
        <v>#DIV/0!</v>
      </c>
      <c r="AD1003" s="168"/>
    </row>
    <row r="1004" spans="1:30" hidden="1" outlineLevel="1">
      <c r="A1004" s="76"/>
      <c r="B1004" s="103" t="s">
        <v>145</v>
      </c>
      <c r="C1004" s="96">
        <v>22152</v>
      </c>
      <c r="D1004" s="91"/>
      <c r="E1004" s="91"/>
      <c r="F1004" s="156"/>
      <c r="G1004" s="91"/>
      <c r="H1004" s="91"/>
      <c r="I1004" s="91"/>
      <c r="J1004" s="92"/>
      <c r="K1004" s="92"/>
      <c r="L1004" s="91"/>
      <c r="M1004" s="91"/>
      <c r="N1004" s="92"/>
      <c r="O1004" s="92"/>
      <c r="P1004" s="92"/>
      <c r="Q1004" s="92"/>
      <c r="R1004" s="91"/>
      <c r="S1004" s="91"/>
      <c r="T1004" s="91"/>
      <c r="U1004" s="91"/>
      <c r="V1004" s="88">
        <f t="shared" si="488"/>
        <v>0</v>
      </c>
      <c r="W1004" s="88" t="e">
        <f t="shared" si="489"/>
        <v>#DIV/0!</v>
      </c>
      <c r="X1004" s="88">
        <f t="shared" si="490"/>
        <v>0</v>
      </c>
      <c r="Y1004" s="88" t="e">
        <f t="shared" si="491"/>
        <v>#DIV/0!</v>
      </c>
      <c r="Z1004" s="88">
        <f t="shared" si="492"/>
        <v>0</v>
      </c>
      <c r="AA1004" s="88" t="e">
        <f t="shared" si="493"/>
        <v>#DIV/0!</v>
      </c>
      <c r="AB1004" s="88">
        <f t="shared" si="494"/>
        <v>0</v>
      </c>
      <c r="AC1004" s="88" t="e">
        <f t="shared" si="495"/>
        <v>#DIV/0!</v>
      </c>
      <c r="AD1004" s="168"/>
    </row>
    <row r="1005" spans="1:30" hidden="1" outlineLevel="1">
      <c r="A1005" s="76"/>
      <c r="B1005" s="103" t="s">
        <v>111</v>
      </c>
      <c r="C1005" s="96">
        <v>22153</v>
      </c>
      <c r="D1005" s="91"/>
      <c r="E1005" s="91"/>
      <c r="F1005" s="156"/>
      <c r="G1005" s="91"/>
      <c r="H1005" s="91">
        <v>5.5</v>
      </c>
      <c r="I1005" s="91"/>
      <c r="J1005" s="92"/>
      <c r="K1005" s="92"/>
      <c r="L1005" s="91">
        <v>5.5</v>
      </c>
      <c r="M1005" s="91"/>
      <c r="N1005" s="92"/>
      <c r="O1005" s="92"/>
      <c r="P1005" s="92"/>
      <c r="Q1005" s="92"/>
      <c r="R1005" s="91"/>
      <c r="S1005" s="91"/>
      <c r="T1005" s="91"/>
      <c r="U1005" s="91"/>
      <c r="V1005" s="88">
        <f t="shared" si="488"/>
        <v>5.5</v>
      </c>
      <c r="W1005" s="88" t="e">
        <f t="shared" si="489"/>
        <v>#DIV/0!</v>
      </c>
      <c r="X1005" s="88">
        <f t="shared" si="490"/>
        <v>-5.5</v>
      </c>
      <c r="Y1005" s="88">
        <f t="shared" si="491"/>
        <v>0</v>
      </c>
      <c r="Z1005" s="88">
        <f t="shared" si="492"/>
        <v>0</v>
      </c>
      <c r="AA1005" s="88" t="e">
        <f t="shared" si="493"/>
        <v>#DIV/0!</v>
      </c>
      <c r="AB1005" s="88">
        <f t="shared" si="494"/>
        <v>0</v>
      </c>
      <c r="AC1005" s="88" t="e">
        <f t="shared" si="495"/>
        <v>#DIV/0!</v>
      </c>
      <c r="AD1005" s="168"/>
    </row>
    <row r="1006" spans="1:30" hidden="1" outlineLevel="1">
      <c r="A1006" s="76"/>
      <c r="B1006" s="103" t="s">
        <v>146</v>
      </c>
      <c r="C1006" s="96">
        <v>22154</v>
      </c>
      <c r="D1006" s="91">
        <v>344.2</v>
      </c>
      <c r="E1006" s="91"/>
      <c r="F1006" s="156">
        <v>325</v>
      </c>
      <c r="G1006" s="91"/>
      <c r="H1006" s="91">
        <v>370.7</v>
      </c>
      <c r="I1006" s="91">
        <v>100</v>
      </c>
      <c r="J1006" s="92">
        <v>59.832000000000001</v>
      </c>
      <c r="K1006" s="92">
        <v>0</v>
      </c>
      <c r="L1006" s="91">
        <v>375.7</v>
      </c>
      <c r="M1006" s="91">
        <v>100</v>
      </c>
      <c r="N1006" s="92">
        <v>386.4</v>
      </c>
      <c r="O1006" s="92">
        <v>100</v>
      </c>
      <c r="P1006" s="92"/>
      <c r="Q1006" s="92"/>
      <c r="R1006" s="92">
        <v>386.4</v>
      </c>
      <c r="S1006" s="91">
        <v>100</v>
      </c>
      <c r="T1006" s="92">
        <v>386.4</v>
      </c>
      <c r="U1006" s="91">
        <v>100</v>
      </c>
      <c r="V1006" s="88">
        <f t="shared" si="488"/>
        <v>50.699999999999989</v>
      </c>
      <c r="W1006" s="88">
        <f t="shared" si="489"/>
        <v>115.6</v>
      </c>
      <c r="X1006" s="88">
        <f t="shared" si="490"/>
        <v>15.699999999999989</v>
      </c>
      <c r="Y1006" s="88">
        <f t="shared" si="491"/>
        <v>104.2352306447262</v>
      </c>
      <c r="Z1006" s="88">
        <f t="shared" si="492"/>
        <v>0</v>
      </c>
      <c r="AA1006" s="88">
        <f t="shared" si="493"/>
        <v>100</v>
      </c>
      <c r="AB1006" s="88">
        <f t="shared" si="494"/>
        <v>0</v>
      </c>
      <c r="AC1006" s="88">
        <f t="shared" si="495"/>
        <v>100</v>
      </c>
      <c r="AD1006" s="168"/>
    </row>
    <row r="1007" spans="1:30" hidden="1" outlineLevel="1">
      <c r="A1007" s="76"/>
      <c r="B1007" s="105" t="s">
        <v>113</v>
      </c>
      <c r="C1007" s="106">
        <v>2217</v>
      </c>
      <c r="D1007" s="91"/>
      <c r="E1007" s="91"/>
      <c r="F1007" s="156"/>
      <c r="G1007" s="91"/>
      <c r="H1007" s="91"/>
      <c r="I1007" s="91"/>
      <c r="J1007" s="92"/>
      <c r="K1007" s="92"/>
      <c r="L1007" s="91"/>
      <c r="M1007" s="91"/>
      <c r="N1007" s="92"/>
      <c r="O1007" s="92"/>
      <c r="P1007" s="92"/>
      <c r="Q1007" s="92"/>
      <c r="R1007" s="91"/>
      <c r="S1007" s="91"/>
      <c r="T1007" s="91"/>
      <c r="U1007" s="91"/>
      <c r="V1007" s="88">
        <f t="shared" si="488"/>
        <v>0</v>
      </c>
      <c r="W1007" s="88" t="e">
        <f t="shared" si="489"/>
        <v>#DIV/0!</v>
      </c>
      <c r="X1007" s="88">
        <f t="shared" si="490"/>
        <v>0</v>
      </c>
      <c r="Y1007" s="88" t="e">
        <f t="shared" si="491"/>
        <v>#DIV/0!</v>
      </c>
      <c r="Z1007" s="88">
        <f t="shared" si="492"/>
        <v>0</v>
      </c>
      <c r="AA1007" s="88" t="e">
        <f t="shared" si="493"/>
        <v>#DIV/0!</v>
      </c>
      <c r="AB1007" s="88">
        <f t="shared" si="494"/>
        <v>0</v>
      </c>
      <c r="AC1007" s="88" t="e">
        <f t="shared" si="495"/>
        <v>#DIV/0!</v>
      </c>
      <c r="AD1007" s="168"/>
    </row>
    <row r="1008" spans="1:30" hidden="1" outlineLevel="1">
      <c r="A1008" s="76"/>
      <c r="B1008" s="109" t="s">
        <v>114</v>
      </c>
      <c r="C1008" s="106">
        <v>2218</v>
      </c>
      <c r="D1008" s="91"/>
      <c r="E1008" s="91"/>
      <c r="F1008" s="156"/>
      <c r="G1008" s="91"/>
      <c r="H1008" s="91"/>
      <c r="I1008" s="91"/>
      <c r="J1008" s="92"/>
      <c r="K1008" s="92"/>
      <c r="L1008" s="91"/>
      <c r="M1008" s="91"/>
      <c r="N1008" s="92"/>
      <c r="O1008" s="92"/>
      <c r="P1008" s="92"/>
      <c r="Q1008" s="92"/>
      <c r="R1008" s="91"/>
      <c r="S1008" s="91"/>
      <c r="T1008" s="91"/>
      <c r="U1008" s="91"/>
      <c r="V1008" s="88">
        <f t="shared" si="488"/>
        <v>0</v>
      </c>
      <c r="W1008" s="88" t="e">
        <f t="shared" si="489"/>
        <v>#DIV/0!</v>
      </c>
      <c r="X1008" s="88">
        <f t="shared" si="490"/>
        <v>0</v>
      </c>
      <c r="Y1008" s="88" t="e">
        <f t="shared" si="491"/>
        <v>#DIV/0!</v>
      </c>
      <c r="Z1008" s="88">
        <f t="shared" si="492"/>
        <v>0</v>
      </c>
      <c r="AA1008" s="88" t="e">
        <f t="shared" si="493"/>
        <v>#DIV/0!</v>
      </c>
      <c r="AB1008" s="88">
        <f t="shared" si="494"/>
        <v>0</v>
      </c>
      <c r="AC1008" s="88" t="e">
        <f t="shared" si="495"/>
        <v>#DIV/0!</v>
      </c>
      <c r="AD1008" s="168"/>
    </row>
    <row r="1009" spans="1:30" hidden="1" outlineLevel="1">
      <c r="A1009" s="76"/>
      <c r="B1009" s="97" t="s">
        <v>147</v>
      </c>
      <c r="C1009" s="96">
        <v>2221</v>
      </c>
      <c r="D1009" s="91"/>
      <c r="E1009" s="91"/>
      <c r="F1009" s="156"/>
      <c r="G1009" s="91"/>
      <c r="H1009" s="91"/>
      <c r="I1009" s="91"/>
      <c r="J1009" s="92"/>
      <c r="K1009" s="92"/>
      <c r="L1009" s="91"/>
      <c r="M1009" s="91"/>
      <c r="N1009" s="92"/>
      <c r="O1009" s="92"/>
      <c r="P1009" s="92"/>
      <c r="Q1009" s="92"/>
      <c r="R1009" s="91"/>
      <c r="S1009" s="91"/>
      <c r="T1009" s="91"/>
      <c r="U1009" s="91"/>
      <c r="V1009" s="88">
        <f t="shared" si="488"/>
        <v>0</v>
      </c>
      <c r="W1009" s="88" t="e">
        <f t="shared" si="489"/>
        <v>#DIV/0!</v>
      </c>
      <c r="X1009" s="88">
        <f t="shared" si="490"/>
        <v>0</v>
      </c>
      <c r="Y1009" s="88" t="e">
        <f t="shared" si="491"/>
        <v>#DIV/0!</v>
      </c>
      <c r="Z1009" s="88">
        <f t="shared" si="492"/>
        <v>0</v>
      </c>
      <c r="AA1009" s="88" t="e">
        <f t="shared" si="493"/>
        <v>#DIV/0!</v>
      </c>
      <c r="AB1009" s="88">
        <f t="shared" si="494"/>
        <v>0</v>
      </c>
      <c r="AC1009" s="88" t="e">
        <f t="shared" si="495"/>
        <v>#DIV/0!</v>
      </c>
      <c r="AD1009" s="168"/>
    </row>
    <row r="1010" spans="1:30" ht="25.5" hidden="1" outlineLevel="1">
      <c r="A1010" s="76"/>
      <c r="B1010" s="110" t="s">
        <v>116</v>
      </c>
      <c r="C1010" s="96">
        <v>2222</v>
      </c>
      <c r="D1010" s="91">
        <v>4.0999999999999996</v>
      </c>
      <c r="E1010" s="91"/>
      <c r="F1010" s="156">
        <v>4.0999999999999996</v>
      </c>
      <c r="G1010" s="91"/>
      <c r="H1010" s="91">
        <v>4.5</v>
      </c>
      <c r="I1010" s="91"/>
      <c r="J1010" s="92"/>
      <c r="K1010" s="92"/>
      <c r="L1010" s="91">
        <v>4.5</v>
      </c>
      <c r="M1010" s="91"/>
      <c r="N1010" s="92">
        <v>5.2</v>
      </c>
      <c r="O1010" s="92"/>
      <c r="P1010" s="92"/>
      <c r="Q1010" s="92"/>
      <c r="R1010" s="91">
        <v>6</v>
      </c>
      <c r="S1010" s="91"/>
      <c r="T1010" s="91">
        <v>6</v>
      </c>
      <c r="U1010" s="91"/>
      <c r="V1010" s="88">
        <f t="shared" si="488"/>
        <v>0.40000000000000036</v>
      </c>
      <c r="W1010" s="88">
        <f t="shared" si="489"/>
        <v>109.75609756097562</v>
      </c>
      <c r="X1010" s="88">
        <f t="shared" si="490"/>
        <v>0.70000000000000018</v>
      </c>
      <c r="Y1010" s="88">
        <f t="shared" si="491"/>
        <v>115.55555555555557</v>
      </c>
      <c r="Z1010" s="88">
        <f t="shared" si="492"/>
        <v>0.79999999999999982</v>
      </c>
      <c r="AA1010" s="88">
        <f t="shared" si="493"/>
        <v>115.38461538461537</v>
      </c>
      <c r="AB1010" s="88">
        <f t="shared" si="494"/>
        <v>0</v>
      </c>
      <c r="AC1010" s="88">
        <f t="shared" si="495"/>
        <v>100</v>
      </c>
      <c r="AD1010" s="168"/>
    </row>
    <row r="1011" spans="1:30" hidden="1" outlineLevel="1">
      <c r="A1011" s="76"/>
      <c r="B1011" s="110" t="s">
        <v>153</v>
      </c>
      <c r="C1011" s="96">
        <v>2224</v>
      </c>
      <c r="D1011" s="91"/>
      <c r="E1011" s="91"/>
      <c r="F1011" s="91"/>
      <c r="G1011" s="91"/>
      <c r="H1011" s="91"/>
      <c r="I1011" s="91"/>
      <c r="J1011" s="92"/>
      <c r="K1011" s="92"/>
      <c r="L1011" s="91"/>
      <c r="M1011" s="91"/>
      <c r="N1011" s="92"/>
      <c r="O1011" s="92"/>
      <c r="P1011" s="92"/>
      <c r="Q1011" s="92"/>
      <c r="R1011" s="91"/>
      <c r="S1011" s="91"/>
      <c r="T1011" s="91"/>
      <c r="U1011" s="91"/>
      <c r="V1011" s="88">
        <f t="shared" si="488"/>
        <v>0</v>
      </c>
      <c r="W1011" s="88" t="e">
        <f t="shared" si="489"/>
        <v>#DIV/0!</v>
      </c>
      <c r="X1011" s="88">
        <f t="shared" si="490"/>
        <v>0</v>
      </c>
      <c r="Y1011" s="88" t="e">
        <f t="shared" si="491"/>
        <v>#DIV/0!</v>
      </c>
      <c r="Z1011" s="88">
        <f t="shared" si="492"/>
        <v>0</v>
      </c>
      <c r="AA1011" s="88" t="e">
        <f t="shared" si="493"/>
        <v>#DIV/0!</v>
      </c>
      <c r="AB1011" s="88">
        <f t="shared" si="494"/>
        <v>0</v>
      </c>
      <c r="AC1011" s="88" t="e">
        <f t="shared" si="495"/>
        <v>#DIV/0!</v>
      </c>
      <c r="AD1011" s="168"/>
    </row>
    <row r="1012" spans="1:30" ht="12.75" hidden="1" customHeight="1" outlineLevel="1">
      <c r="A1012" s="76"/>
      <c r="B1012" s="110" t="s">
        <v>148</v>
      </c>
      <c r="C1012" s="96">
        <v>2225</v>
      </c>
      <c r="D1012" s="91"/>
      <c r="E1012" s="91"/>
      <c r="F1012" s="91"/>
      <c r="G1012" s="91"/>
      <c r="H1012" s="91"/>
      <c r="I1012" s="91"/>
      <c r="J1012" s="92"/>
      <c r="K1012" s="92"/>
      <c r="L1012" s="91"/>
      <c r="M1012" s="91"/>
      <c r="N1012" s="92"/>
      <c r="O1012" s="92"/>
      <c r="P1012" s="92"/>
      <c r="Q1012" s="92"/>
      <c r="R1012" s="91"/>
      <c r="S1012" s="91"/>
      <c r="T1012" s="91"/>
      <c r="U1012" s="91"/>
      <c r="V1012" s="88">
        <f t="shared" si="488"/>
        <v>0</v>
      </c>
      <c r="W1012" s="88" t="e">
        <f t="shared" si="489"/>
        <v>#DIV/0!</v>
      </c>
      <c r="X1012" s="88">
        <f t="shared" si="490"/>
        <v>0</v>
      </c>
      <c r="Y1012" s="88" t="e">
        <f t="shared" si="491"/>
        <v>#DIV/0!</v>
      </c>
      <c r="Z1012" s="88">
        <f t="shared" si="492"/>
        <v>0</v>
      </c>
      <c r="AA1012" s="88" t="e">
        <f t="shared" si="493"/>
        <v>#DIV/0!</v>
      </c>
      <c r="AB1012" s="88">
        <f t="shared" si="494"/>
        <v>0</v>
      </c>
      <c r="AC1012" s="88" t="e">
        <f t="shared" si="495"/>
        <v>#DIV/0!</v>
      </c>
      <c r="AD1012" s="168"/>
    </row>
    <row r="1013" spans="1:30" ht="12.75" hidden="1" customHeight="1" outlineLevel="1">
      <c r="A1013" s="76"/>
      <c r="B1013" s="110" t="s">
        <v>149</v>
      </c>
      <c r="C1013" s="96">
        <v>2231</v>
      </c>
      <c r="D1013" s="91"/>
      <c r="E1013" s="91"/>
      <c r="F1013" s="91"/>
      <c r="G1013" s="91"/>
      <c r="H1013" s="91"/>
      <c r="I1013" s="91"/>
      <c r="J1013" s="92"/>
      <c r="K1013" s="92"/>
      <c r="L1013" s="91"/>
      <c r="M1013" s="91"/>
      <c r="N1013" s="92"/>
      <c r="O1013" s="92"/>
      <c r="P1013" s="92"/>
      <c r="Q1013" s="92"/>
      <c r="R1013" s="91"/>
      <c r="S1013" s="91"/>
      <c r="T1013" s="91"/>
      <c r="U1013" s="91"/>
      <c r="V1013" s="88"/>
      <c r="W1013" s="88"/>
      <c r="X1013" s="88"/>
      <c r="Y1013" s="88"/>
      <c r="Z1013" s="88"/>
      <c r="AA1013" s="88"/>
      <c r="AB1013" s="88"/>
      <c r="AC1013" s="88"/>
      <c r="AD1013" s="168"/>
    </row>
    <row r="1014" spans="1:30" ht="12.75" hidden="1" customHeight="1" outlineLevel="1">
      <c r="A1014" s="76"/>
      <c r="B1014" s="110" t="s">
        <v>121</v>
      </c>
      <c r="C1014" s="96">
        <v>22311100</v>
      </c>
      <c r="D1014" s="91"/>
      <c r="E1014" s="91"/>
      <c r="F1014" s="91"/>
      <c r="G1014" s="91"/>
      <c r="H1014" s="91"/>
      <c r="I1014" s="91"/>
      <c r="J1014" s="92"/>
      <c r="K1014" s="92"/>
      <c r="L1014" s="91"/>
      <c r="M1014" s="91"/>
      <c r="N1014" s="92"/>
      <c r="O1014" s="92"/>
      <c r="P1014" s="92"/>
      <c r="Q1014" s="92"/>
      <c r="R1014" s="91"/>
      <c r="S1014" s="91"/>
      <c r="T1014" s="91"/>
      <c r="U1014" s="91"/>
      <c r="V1014" s="88">
        <f t="shared" ref="V1014:V1027" si="497">L1014-F1014</f>
        <v>0</v>
      </c>
      <c r="W1014" s="88" t="e">
        <f t="shared" ref="W1014:W1027" si="498">+L1014/F1014*100</f>
        <v>#DIV/0!</v>
      </c>
      <c r="X1014" s="88">
        <f t="shared" ref="X1014:X1027" si="499">N1014-H1014</f>
        <v>0</v>
      </c>
      <c r="Y1014" s="88" t="e">
        <f t="shared" ref="Y1014:Y1027" si="500">+N1014/H1014*100</f>
        <v>#DIV/0!</v>
      </c>
      <c r="Z1014" s="88">
        <f t="shared" ref="Z1014:Z1027" si="501">R1014-N1014</f>
        <v>0</v>
      </c>
      <c r="AA1014" s="88" t="e">
        <f t="shared" ref="AA1014:AA1027" si="502">+R1014/N1014*100</f>
        <v>#DIV/0!</v>
      </c>
      <c r="AB1014" s="88">
        <f t="shared" si="494"/>
        <v>0</v>
      </c>
      <c r="AC1014" s="88" t="e">
        <f t="shared" si="495"/>
        <v>#DIV/0!</v>
      </c>
      <c r="AD1014" s="168"/>
    </row>
    <row r="1015" spans="1:30" ht="12.75" hidden="1" customHeight="1" outlineLevel="1">
      <c r="A1015" s="76"/>
      <c r="B1015" s="110" t="s">
        <v>122</v>
      </c>
      <c r="C1015" s="96">
        <v>22311200</v>
      </c>
      <c r="D1015" s="91"/>
      <c r="E1015" s="91"/>
      <c r="F1015" s="91"/>
      <c r="G1015" s="91"/>
      <c r="H1015" s="91"/>
      <c r="I1015" s="91"/>
      <c r="J1015" s="92"/>
      <c r="K1015" s="92"/>
      <c r="L1015" s="91"/>
      <c r="M1015" s="91"/>
      <c r="N1015" s="92"/>
      <c r="O1015" s="92"/>
      <c r="P1015" s="92"/>
      <c r="Q1015" s="92"/>
      <c r="R1015" s="91"/>
      <c r="S1015" s="91"/>
      <c r="T1015" s="91"/>
      <c r="U1015" s="91"/>
      <c r="V1015" s="88">
        <f t="shared" si="497"/>
        <v>0</v>
      </c>
      <c r="W1015" s="88" t="e">
        <f t="shared" si="498"/>
        <v>#DIV/0!</v>
      </c>
      <c r="X1015" s="88">
        <f t="shared" si="499"/>
        <v>0</v>
      </c>
      <c r="Y1015" s="88" t="e">
        <f t="shared" si="500"/>
        <v>#DIV/0!</v>
      </c>
      <c r="Z1015" s="88">
        <f t="shared" si="501"/>
        <v>0</v>
      </c>
      <c r="AA1015" s="88" t="e">
        <f t="shared" si="502"/>
        <v>#DIV/0!</v>
      </c>
      <c r="AB1015" s="88">
        <f t="shared" si="494"/>
        <v>0</v>
      </c>
      <c r="AC1015" s="88" t="e">
        <f t="shared" si="495"/>
        <v>#DIV/0!</v>
      </c>
      <c r="AD1015" s="168"/>
    </row>
    <row r="1016" spans="1:30" ht="25.5" hidden="1" customHeight="1" outlineLevel="1">
      <c r="A1016" s="76"/>
      <c r="B1016" s="110" t="s">
        <v>123</v>
      </c>
      <c r="C1016" s="96">
        <v>22311300</v>
      </c>
      <c r="D1016" s="91"/>
      <c r="E1016" s="91"/>
      <c r="F1016" s="91"/>
      <c r="G1016" s="91"/>
      <c r="H1016" s="91"/>
      <c r="I1016" s="91"/>
      <c r="J1016" s="92"/>
      <c r="K1016" s="92"/>
      <c r="L1016" s="91"/>
      <c r="M1016" s="91"/>
      <c r="N1016" s="92"/>
      <c r="O1016" s="92"/>
      <c r="P1016" s="92"/>
      <c r="Q1016" s="92"/>
      <c r="R1016" s="91"/>
      <c r="S1016" s="91"/>
      <c r="T1016" s="91"/>
      <c r="U1016" s="91"/>
      <c r="V1016" s="88">
        <f t="shared" si="497"/>
        <v>0</v>
      </c>
      <c r="W1016" s="88" t="e">
        <f t="shared" si="498"/>
        <v>#DIV/0!</v>
      </c>
      <c r="X1016" s="88">
        <f t="shared" si="499"/>
        <v>0</v>
      </c>
      <c r="Y1016" s="88" t="e">
        <f t="shared" si="500"/>
        <v>#DIV/0!</v>
      </c>
      <c r="Z1016" s="88">
        <f t="shared" si="501"/>
        <v>0</v>
      </c>
      <c r="AA1016" s="88" t="e">
        <f t="shared" si="502"/>
        <v>#DIV/0!</v>
      </c>
      <c r="AB1016" s="88">
        <f t="shared" si="494"/>
        <v>0</v>
      </c>
      <c r="AC1016" s="88" t="e">
        <f t="shared" si="495"/>
        <v>#DIV/0!</v>
      </c>
      <c r="AD1016" s="168"/>
    </row>
    <row r="1017" spans="1:30" ht="12.75" hidden="1" customHeight="1" outlineLevel="1">
      <c r="A1017" s="76"/>
      <c r="B1017" s="110" t="s">
        <v>124</v>
      </c>
      <c r="C1017" s="96">
        <v>22311400</v>
      </c>
      <c r="D1017" s="91"/>
      <c r="E1017" s="91"/>
      <c r="F1017" s="91"/>
      <c r="G1017" s="91"/>
      <c r="H1017" s="91"/>
      <c r="I1017" s="91"/>
      <c r="J1017" s="92"/>
      <c r="K1017" s="92"/>
      <c r="L1017" s="91"/>
      <c r="M1017" s="91"/>
      <c r="N1017" s="92"/>
      <c r="O1017" s="92"/>
      <c r="P1017" s="92"/>
      <c r="Q1017" s="92"/>
      <c r="R1017" s="91"/>
      <c r="S1017" s="91"/>
      <c r="T1017" s="91"/>
      <c r="U1017" s="91"/>
      <c r="V1017" s="88">
        <f t="shared" si="497"/>
        <v>0</v>
      </c>
      <c r="W1017" s="88" t="e">
        <f t="shared" si="498"/>
        <v>#DIV/0!</v>
      </c>
      <c r="X1017" s="88">
        <f t="shared" si="499"/>
        <v>0</v>
      </c>
      <c r="Y1017" s="88" t="e">
        <f t="shared" si="500"/>
        <v>#DIV/0!</v>
      </c>
      <c r="Z1017" s="88">
        <f t="shared" si="501"/>
        <v>0</v>
      </c>
      <c r="AA1017" s="88" t="e">
        <f t="shared" si="502"/>
        <v>#DIV/0!</v>
      </c>
      <c r="AB1017" s="88">
        <f t="shared" si="494"/>
        <v>0</v>
      </c>
      <c r="AC1017" s="88" t="e">
        <f t="shared" si="495"/>
        <v>#DIV/0!</v>
      </c>
      <c r="AD1017" s="168"/>
    </row>
    <row r="1018" spans="1:30" ht="12.75" hidden="1" customHeight="1" outlineLevel="1">
      <c r="A1018" s="76"/>
      <c r="B1018" s="110" t="s">
        <v>125</v>
      </c>
      <c r="C1018" s="96">
        <v>2235</v>
      </c>
      <c r="D1018" s="91"/>
      <c r="E1018" s="91"/>
      <c r="F1018" s="91"/>
      <c r="G1018" s="91"/>
      <c r="H1018" s="91"/>
      <c r="I1018" s="91"/>
      <c r="J1018" s="92"/>
      <c r="K1018" s="92"/>
      <c r="L1018" s="91"/>
      <c r="M1018" s="91"/>
      <c r="N1018" s="92"/>
      <c r="O1018" s="92"/>
      <c r="P1018" s="92"/>
      <c r="Q1018" s="92"/>
      <c r="R1018" s="91"/>
      <c r="S1018" s="91"/>
      <c r="T1018" s="91"/>
      <c r="U1018" s="91"/>
      <c r="V1018" s="88">
        <f t="shared" si="497"/>
        <v>0</v>
      </c>
      <c r="W1018" s="88" t="e">
        <f t="shared" si="498"/>
        <v>#DIV/0!</v>
      </c>
      <c r="X1018" s="88">
        <f t="shared" si="499"/>
        <v>0</v>
      </c>
      <c r="Y1018" s="88" t="e">
        <f t="shared" si="500"/>
        <v>#DIV/0!</v>
      </c>
      <c r="Z1018" s="88">
        <f t="shared" si="501"/>
        <v>0</v>
      </c>
      <c r="AA1018" s="88" t="e">
        <f t="shared" si="502"/>
        <v>#DIV/0!</v>
      </c>
      <c r="AB1018" s="88">
        <f t="shared" si="494"/>
        <v>0</v>
      </c>
      <c r="AC1018" s="88" t="e">
        <f t="shared" si="495"/>
        <v>#DIV/0!</v>
      </c>
      <c r="AD1018" s="168"/>
    </row>
    <row r="1019" spans="1:30" ht="12.75" hidden="1" customHeight="1" outlineLevel="1">
      <c r="A1019" s="76"/>
      <c r="B1019" s="97" t="s">
        <v>126</v>
      </c>
      <c r="C1019" s="119">
        <v>2511</v>
      </c>
      <c r="D1019" s="91"/>
      <c r="E1019" s="91"/>
      <c r="F1019" s="91"/>
      <c r="G1019" s="91"/>
      <c r="H1019" s="91"/>
      <c r="I1019" s="91"/>
      <c r="J1019" s="92"/>
      <c r="K1019" s="92"/>
      <c r="L1019" s="91"/>
      <c r="M1019" s="91"/>
      <c r="N1019" s="92"/>
      <c r="O1019" s="92"/>
      <c r="P1019" s="92"/>
      <c r="Q1019" s="92"/>
      <c r="R1019" s="91"/>
      <c r="S1019" s="91"/>
      <c r="T1019" s="91"/>
      <c r="U1019" s="91"/>
      <c r="V1019" s="88">
        <f t="shared" si="497"/>
        <v>0</v>
      </c>
      <c r="W1019" s="88" t="e">
        <f t="shared" si="498"/>
        <v>#DIV/0!</v>
      </c>
      <c r="X1019" s="88">
        <f t="shared" si="499"/>
        <v>0</v>
      </c>
      <c r="Y1019" s="88" t="e">
        <f t="shared" si="500"/>
        <v>#DIV/0!</v>
      </c>
      <c r="Z1019" s="88">
        <f t="shared" si="501"/>
        <v>0</v>
      </c>
      <c r="AA1019" s="88" t="e">
        <f t="shared" si="502"/>
        <v>#DIV/0!</v>
      </c>
      <c r="AB1019" s="88">
        <f t="shared" si="494"/>
        <v>0</v>
      </c>
      <c r="AC1019" s="88" t="e">
        <f t="shared" si="495"/>
        <v>#DIV/0!</v>
      </c>
      <c r="AD1019" s="168"/>
    </row>
    <row r="1020" spans="1:30" ht="12.75" hidden="1" customHeight="1" outlineLevel="1">
      <c r="A1020" s="76"/>
      <c r="B1020" s="97" t="s">
        <v>127</v>
      </c>
      <c r="C1020" s="119">
        <v>2512</v>
      </c>
      <c r="D1020" s="91"/>
      <c r="E1020" s="91"/>
      <c r="F1020" s="91"/>
      <c r="G1020" s="91"/>
      <c r="H1020" s="91"/>
      <c r="I1020" s="91"/>
      <c r="J1020" s="92"/>
      <c r="K1020" s="92"/>
      <c r="L1020" s="91"/>
      <c r="M1020" s="91"/>
      <c r="N1020" s="92"/>
      <c r="O1020" s="92"/>
      <c r="P1020" s="92"/>
      <c r="Q1020" s="92"/>
      <c r="R1020" s="91"/>
      <c r="S1020" s="91"/>
      <c r="T1020" s="91"/>
      <c r="U1020" s="91"/>
      <c r="V1020" s="88">
        <f t="shared" si="497"/>
        <v>0</v>
      </c>
      <c r="W1020" s="88" t="e">
        <f t="shared" si="498"/>
        <v>#DIV/0!</v>
      </c>
      <c r="X1020" s="88">
        <f t="shared" si="499"/>
        <v>0</v>
      </c>
      <c r="Y1020" s="88" t="e">
        <f t="shared" si="500"/>
        <v>#DIV/0!</v>
      </c>
      <c r="Z1020" s="88">
        <f t="shared" si="501"/>
        <v>0</v>
      </c>
      <c r="AA1020" s="88" t="e">
        <f t="shared" si="502"/>
        <v>#DIV/0!</v>
      </c>
      <c r="AB1020" s="88">
        <f t="shared" si="494"/>
        <v>0</v>
      </c>
      <c r="AC1020" s="88" t="e">
        <f t="shared" si="495"/>
        <v>#DIV/0!</v>
      </c>
      <c r="AD1020" s="168"/>
    </row>
    <row r="1021" spans="1:30" ht="12.75" hidden="1" customHeight="1" outlineLevel="1">
      <c r="A1021" s="76"/>
      <c r="B1021" s="97" t="s">
        <v>154</v>
      </c>
      <c r="C1021" s="119">
        <v>2521</v>
      </c>
      <c r="D1021" s="91"/>
      <c r="E1021" s="91"/>
      <c r="F1021" s="91"/>
      <c r="G1021" s="91"/>
      <c r="H1021" s="91"/>
      <c r="I1021" s="91"/>
      <c r="J1021" s="92"/>
      <c r="K1021" s="92"/>
      <c r="L1021" s="91"/>
      <c r="M1021" s="91"/>
      <c r="N1021" s="92"/>
      <c r="O1021" s="92"/>
      <c r="P1021" s="92"/>
      <c r="Q1021" s="92"/>
      <c r="R1021" s="91"/>
      <c r="S1021" s="91"/>
      <c r="T1021" s="91"/>
      <c r="U1021" s="91"/>
      <c r="V1021" s="88">
        <f t="shared" si="497"/>
        <v>0</v>
      </c>
      <c r="W1021" s="88" t="e">
        <f t="shared" si="498"/>
        <v>#DIV/0!</v>
      </c>
      <c r="X1021" s="88">
        <f t="shared" si="499"/>
        <v>0</v>
      </c>
      <c r="Y1021" s="88" t="e">
        <f t="shared" si="500"/>
        <v>#DIV/0!</v>
      </c>
      <c r="Z1021" s="88">
        <f t="shared" si="501"/>
        <v>0</v>
      </c>
      <c r="AA1021" s="88" t="e">
        <f t="shared" si="502"/>
        <v>#DIV/0!</v>
      </c>
      <c r="AB1021" s="88">
        <f t="shared" si="494"/>
        <v>0</v>
      </c>
      <c r="AC1021" s="88" t="e">
        <f t="shared" si="495"/>
        <v>#DIV/0!</v>
      </c>
      <c r="AD1021" s="168"/>
    </row>
    <row r="1022" spans="1:30" ht="25.5" hidden="1" customHeight="1" outlineLevel="1">
      <c r="A1022" s="76"/>
      <c r="B1022" s="122" t="s">
        <v>129</v>
      </c>
      <c r="C1022" s="96">
        <v>2721</v>
      </c>
      <c r="D1022" s="91"/>
      <c r="E1022" s="91"/>
      <c r="F1022" s="91"/>
      <c r="G1022" s="91"/>
      <c r="H1022" s="91"/>
      <c r="I1022" s="91"/>
      <c r="J1022" s="92"/>
      <c r="K1022" s="92"/>
      <c r="L1022" s="91"/>
      <c r="M1022" s="91"/>
      <c r="N1022" s="92"/>
      <c r="O1022" s="92"/>
      <c r="P1022" s="92"/>
      <c r="Q1022" s="92"/>
      <c r="R1022" s="91"/>
      <c r="S1022" s="91"/>
      <c r="T1022" s="91"/>
      <c r="U1022" s="91"/>
      <c r="V1022" s="88">
        <f t="shared" si="497"/>
        <v>0</v>
      </c>
      <c r="W1022" s="88" t="e">
        <f t="shared" si="498"/>
        <v>#DIV/0!</v>
      </c>
      <c r="X1022" s="88">
        <f t="shared" si="499"/>
        <v>0</v>
      </c>
      <c r="Y1022" s="88" t="e">
        <f t="shared" si="500"/>
        <v>#DIV/0!</v>
      </c>
      <c r="Z1022" s="88">
        <f t="shared" si="501"/>
        <v>0</v>
      </c>
      <c r="AA1022" s="88" t="e">
        <f t="shared" si="502"/>
        <v>#DIV/0!</v>
      </c>
      <c r="AB1022" s="88">
        <f t="shared" si="494"/>
        <v>0</v>
      </c>
      <c r="AC1022" s="88" t="e">
        <f t="shared" si="495"/>
        <v>#DIV/0!</v>
      </c>
      <c r="AD1022" s="168"/>
    </row>
    <row r="1023" spans="1:30" hidden="1" outlineLevel="1">
      <c r="A1023" s="76"/>
      <c r="B1023" s="128" t="s">
        <v>134</v>
      </c>
      <c r="C1023" s="90"/>
      <c r="D1023" s="86">
        <f>SUM(D1024:D1026)</f>
        <v>212.1</v>
      </c>
      <c r="E1023" s="130">
        <f>SUM(E1024:E1026)</f>
        <v>0</v>
      </c>
      <c r="F1023" s="130">
        <f t="shared" ref="F1023:U1023" si="503">SUM(F1024:F1026)</f>
        <v>560.6</v>
      </c>
      <c r="G1023" s="130">
        <f t="shared" si="503"/>
        <v>0</v>
      </c>
      <c r="H1023" s="86">
        <f>SUM(H1024:H1026)</f>
        <v>183</v>
      </c>
      <c r="I1023" s="130">
        <f t="shared" si="503"/>
        <v>0</v>
      </c>
      <c r="J1023" s="129">
        <f t="shared" si="503"/>
        <v>0</v>
      </c>
      <c r="K1023" s="129">
        <f t="shared" si="503"/>
        <v>0</v>
      </c>
      <c r="L1023" s="86">
        <f>SUM(L1024:L1026)</f>
        <v>183</v>
      </c>
      <c r="M1023" s="130">
        <f t="shared" si="503"/>
        <v>0</v>
      </c>
      <c r="N1023" s="85">
        <f t="shared" si="503"/>
        <v>307.7</v>
      </c>
      <c r="O1023" s="85">
        <f t="shared" si="503"/>
        <v>0</v>
      </c>
      <c r="P1023" s="85">
        <f>SUM(P1024:P1026)</f>
        <v>0</v>
      </c>
      <c r="Q1023" s="85">
        <f>SUM(Q1024:Q1026)</f>
        <v>0</v>
      </c>
      <c r="R1023" s="86">
        <f t="shared" si="503"/>
        <v>500</v>
      </c>
      <c r="S1023" s="130">
        <f t="shared" si="503"/>
        <v>0</v>
      </c>
      <c r="T1023" s="86">
        <f t="shared" si="503"/>
        <v>500</v>
      </c>
      <c r="U1023" s="130">
        <f t="shared" si="503"/>
        <v>0</v>
      </c>
      <c r="V1023" s="88">
        <f t="shared" si="497"/>
        <v>-377.6</v>
      </c>
      <c r="W1023" s="88">
        <f t="shared" si="498"/>
        <v>32.643596146985374</v>
      </c>
      <c r="X1023" s="88">
        <f t="shared" si="499"/>
        <v>124.69999999999999</v>
      </c>
      <c r="Y1023" s="88">
        <f t="shared" si="500"/>
        <v>168.14207650273224</v>
      </c>
      <c r="Z1023" s="88">
        <f t="shared" si="501"/>
        <v>192.3</v>
      </c>
      <c r="AA1023" s="88">
        <f t="shared" si="502"/>
        <v>162.49593760155994</v>
      </c>
      <c r="AB1023" s="88">
        <f t="shared" si="494"/>
        <v>0</v>
      </c>
      <c r="AC1023" s="88">
        <f t="shared" si="495"/>
        <v>100</v>
      </c>
      <c r="AD1023" s="168"/>
    </row>
    <row r="1024" spans="1:30" hidden="1" outlineLevel="1">
      <c r="A1024" s="76"/>
      <c r="B1024" s="89" t="s">
        <v>135</v>
      </c>
      <c r="C1024" s="90">
        <v>3111</v>
      </c>
      <c r="D1024" s="91"/>
      <c r="E1024" s="91"/>
      <c r="F1024" s="91"/>
      <c r="G1024" s="91"/>
      <c r="H1024" s="91"/>
      <c r="I1024" s="91"/>
      <c r="J1024" s="92"/>
      <c r="K1024" s="92"/>
      <c r="L1024" s="91"/>
      <c r="M1024" s="91"/>
      <c r="N1024" s="92"/>
      <c r="O1024" s="92"/>
      <c r="P1024" s="92"/>
      <c r="Q1024" s="92"/>
      <c r="R1024" s="91"/>
      <c r="S1024" s="91"/>
      <c r="T1024" s="91"/>
      <c r="U1024" s="91"/>
      <c r="V1024" s="88">
        <f t="shared" si="497"/>
        <v>0</v>
      </c>
      <c r="W1024" s="88" t="e">
        <f t="shared" si="498"/>
        <v>#DIV/0!</v>
      </c>
      <c r="X1024" s="88">
        <f t="shared" si="499"/>
        <v>0</v>
      </c>
      <c r="Y1024" s="88" t="e">
        <f t="shared" si="500"/>
        <v>#DIV/0!</v>
      </c>
      <c r="Z1024" s="88">
        <f t="shared" si="501"/>
        <v>0</v>
      </c>
      <c r="AA1024" s="88" t="e">
        <f t="shared" si="502"/>
        <v>#DIV/0!</v>
      </c>
      <c r="AB1024" s="88">
        <f t="shared" si="494"/>
        <v>0</v>
      </c>
      <c r="AC1024" s="88" t="e">
        <f t="shared" si="495"/>
        <v>#DIV/0!</v>
      </c>
      <c r="AD1024" s="168"/>
    </row>
    <row r="1025" spans="1:30" hidden="1" outlineLevel="1">
      <c r="A1025" s="76"/>
      <c r="B1025" s="89" t="s">
        <v>136</v>
      </c>
      <c r="C1025" s="90">
        <v>3112</v>
      </c>
      <c r="D1025" s="91">
        <v>212.1</v>
      </c>
      <c r="E1025" s="91"/>
      <c r="F1025" s="157">
        <v>560.6</v>
      </c>
      <c r="G1025" s="91"/>
      <c r="H1025" s="91">
        <v>183</v>
      </c>
      <c r="I1025" s="91"/>
      <c r="J1025" s="92"/>
      <c r="K1025" s="92"/>
      <c r="L1025" s="91">
        <v>183</v>
      </c>
      <c r="M1025" s="91"/>
      <c r="N1025" s="92">
        <v>307.7</v>
      </c>
      <c r="O1025" s="92"/>
      <c r="P1025" s="92"/>
      <c r="Q1025" s="92"/>
      <c r="R1025" s="91">
        <v>500</v>
      </c>
      <c r="S1025" s="91"/>
      <c r="T1025" s="91">
        <v>500</v>
      </c>
      <c r="U1025" s="91"/>
      <c r="V1025" s="88">
        <f t="shared" si="497"/>
        <v>-377.6</v>
      </c>
      <c r="W1025" s="88">
        <f t="shared" si="498"/>
        <v>32.643596146985374</v>
      </c>
      <c r="X1025" s="88">
        <f t="shared" si="499"/>
        <v>124.69999999999999</v>
      </c>
      <c r="Y1025" s="88">
        <f t="shared" si="500"/>
        <v>168.14207650273224</v>
      </c>
      <c r="Z1025" s="88">
        <f t="shared" si="501"/>
        <v>192.3</v>
      </c>
      <c r="AA1025" s="88">
        <f t="shared" si="502"/>
        <v>162.49593760155994</v>
      </c>
      <c r="AB1025" s="88">
        <f t="shared" si="494"/>
        <v>0</v>
      </c>
      <c r="AC1025" s="88">
        <f t="shared" si="495"/>
        <v>100</v>
      </c>
      <c r="AD1025" s="168"/>
    </row>
    <row r="1026" spans="1:30" hidden="1" outlineLevel="1">
      <c r="A1026" s="76"/>
      <c r="B1026" s="89" t="s">
        <v>137</v>
      </c>
      <c r="C1026" s="90">
        <v>3113</v>
      </c>
      <c r="D1026" s="91"/>
      <c r="E1026" s="91"/>
      <c r="F1026" s="91"/>
      <c r="G1026" s="91"/>
      <c r="H1026" s="91"/>
      <c r="I1026" s="91"/>
      <c r="J1026" s="92"/>
      <c r="K1026" s="92"/>
      <c r="L1026" s="91"/>
      <c r="M1026" s="91"/>
      <c r="N1026" s="92"/>
      <c r="O1026" s="92"/>
      <c r="P1026" s="92"/>
      <c r="Q1026" s="92"/>
      <c r="R1026" s="91"/>
      <c r="S1026" s="91"/>
      <c r="T1026" s="91"/>
      <c r="U1026" s="91"/>
      <c r="V1026" s="88">
        <f t="shared" si="497"/>
        <v>0</v>
      </c>
      <c r="W1026" s="88" t="e">
        <f t="shared" si="498"/>
        <v>#DIV/0!</v>
      </c>
      <c r="X1026" s="88">
        <f t="shared" si="499"/>
        <v>0</v>
      </c>
      <c r="Y1026" s="88" t="e">
        <f t="shared" si="500"/>
        <v>#DIV/0!</v>
      </c>
      <c r="Z1026" s="88">
        <f t="shared" si="501"/>
        <v>0</v>
      </c>
      <c r="AA1026" s="88" t="e">
        <f t="shared" si="502"/>
        <v>#DIV/0!</v>
      </c>
      <c r="AB1026" s="88">
        <f t="shared" si="494"/>
        <v>0</v>
      </c>
      <c r="AC1026" s="88" t="e">
        <f t="shared" si="495"/>
        <v>#DIV/0!</v>
      </c>
      <c r="AD1026" s="168"/>
    </row>
    <row r="1027" spans="1:30" hidden="1" outlineLevel="1">
      <c r="A1027" s="76"/>
      <c r="B1027" s="178"/>
      <c r="C1027" s="179"/>
      <c r="D1027" s="91"/>
      <c r="E1027" s="91"/>
      <c r="F1027" s="91"/>
      <c r="G1027" s="91"/>
      <c r="H1027" s="91"/>
      <c r="I1027" s="91"/>
      <c r="J1027" s="92"/>
      <c r="K1027" s="92"/>
      <c r="L1027" s="91"/>
      <c r="M1027" s="91"/>
      <c r="N1027" s="92"/>
      <c r="O1027" s="92"/>
      <c r="P1027" s="92"/>
      <c r="Q1027" s="92"/>
      <c r="R1027" s="91"/>
      <c r="S1027" s="91"/>
      <c r="T1027" s="91"/>
      <c r="U1027" s="91"/>
      <c r="V1027" s="88">
        <f t="shared" si="497"/>
        <v>0</v>
      </c>
      <c r="W1027" s="88" t="e">
        <f t="shared" si="498"/>
        <v>#DIV/0!</v>
      </c>
      <c r="X1027" s="88">
        <f t="shared" si="499"/>
        <v>0</v>
      </c>
      <c r="Y1027" s="88" t="e">
        <f t="shared" si="500"/>
        <v>#DIV/0!</v>
      </c>
      <c r="Z1027" s="88">
        <f t="shared" si="501"/>
        <v>0</v>
      </c>
      <c r="AA1027" s="88" t="e">
        <f t="shared" si="502"/>
        <v>#DIV/0!</v>
      </c>
      <c r="AB1027" s="88">
        <f>T1027-R1027</f>
        <v>0</v>
      </c>
      <c r="AC1027" s="88" t="e">
        <f>+T1027/R1027*100</f>
        <v>#DIV/0!</v>
      </c>
      <c r="AD1027" s="168"/>
    </row>
    <row r="1028" spans="1:30" ht="25.5" hidden="1" outlineLevel="1">
      <c r="A1028" s="76">
        <v>24</v>
      </c>
      <c r="B1028" s="199" t="s">
        <v>196</v>
      </c>
      <c r="C1028" s="200" t="s">
        <v>197</v>
      </c>
      <c r="D1028" s="141"/>
      <c r="E1028" s="141"/>
      <c r="F1028" s="141"/>
      <c r="G1028" s="141"/>
      <c r="H1028" s="141"/>
      <c r="I1028" s="141"/>
      <c r="J1028" s="141"/>
      <c r="K1028" s="141"/>
      <c r="L1028" s="141"/>
      <c r="M1028" s="140"/>
      <c r="N1028" s="141"/>
      <c r="O1028" s="141"/>
      <c r="P1028" s="141"/>
      <c r="Q1028" s="141"/>
      <c r="R1028" s="140"/>
      <c r="S1028" s="140"/>
      <c r="T1028" s="140"/>
      <c r="U1028" s="140"/>
      <c r="V1028" s="140"/>
      <c r="W1028" s="140"/>
      <c r="X1028" s="140"/>
      <c r="Y1028" s="140"/>
      <c r="Z1028" s="140"/>
      <c r="AA1028" s="140"/>
      <c r="AB1028" s="140"/>
      <c r="AC1028" s="140"/>
      <c r="AD1028" s="168"/>
    </row>
    <row r="1029" spans="1:30" hidden="1" outlineLevel="1">
      <c r="A1029" s="76"/>
      <c r="B1029" s="142" t="s">
        <v>142</v>
      </c>
      <c r="C1029" s="143"/>
      <c r="D1029" s="85">
        <f>SUM(D1030:D1036,D1041:D1057)</f>
        <v>10399.6</v>
      </c>
      <c r="E1029" s="85">
        <f>SUM(E1030:E1036,E1041:E1057)</f>
        <v>0</v>
      </c>
      <c r="F1029" s="85">
        <f t="shared" ref="F1029:U1029" si="504">SUM(F1030:F1036,F1041:F1057)</f>
        <v>11087.924999999999</v>
      </c>
      <c r="G1029" s="85">
        <f t="shared" si="504"/>
        <v>0</v>
      </c>
      <c r="H1029" s="85">
        <f>SUM(H1030:H1036,H1041:H1057)</f>
        <v>14614.9</v>
      </c>
      <c r="I1029" s="85">
        <f t="shared" si="504"/>
        <v>0</v>
      </c>
      <c r="J1029" s="85">
        <f t="shared" si="504"/>
        <v>7001.2060000000001</v>
      </c>
      <c r="K1029" s="85">
        <f t="shared" si="504"/>
        <v>0</v>
      </c>
      <c r="L1029" s="85">
        <f>SUM(L1030:L1036,L1041:L1057)</f>
        <v>14602.5</v>
      </c>
      <c r="M1029" s="86">
        <f t="shared" si="504"/>
        <v>0</v>
      </c>
      <c r="N1029" s="85">
        <f t="shared" si="504"/>
        <v>11422.4</v>
      </c>
      <c r="O1029" s="85">
        <f t="shared" si="504"/>
        <v>0</v>
      </c>
      <c r="P1029" s="85">
        <f>SUM(P1030:P1036,P1041:P1057)</f>
        <v>0</v>
      </c>
      <c r="Q1029" s="85">
        <f>SUM(Q1030:Q1036,Q1041:Q1057)</f>
        <v>0</v>
      </c>
      <c r="R1029" s="86">
        <f t="shared" si="504"/>
        <v>11582.4</v>
      </c>
      <c r="S1029" s="86">
        <f t="shared" si="504"/>
        <v>0</v>
      </c>
      <c r="T1029" s="86">
        <f t="shared" si="504"/>
        <v>11782.4</v>
      </c>
      <c r="U1029" s="86">
        <f t="shared" si="504"/>
        <v>0</v>
      </c>
      <c r="V1029" s="87">
        <f t="shared" ref="V1029:V1046" si="505">L1029-F1029</f>
        <v>3514.5750000000007</v>
      </c>
      <c r="W1029" s="87">
        <f t="shared" ref="W1029:W1046" si="506">+L1029/F1029*100</f>
        <v>131.69731938121876</v>
      </c>
      <c r="X1029" s="87">
        <f t="shared" ref="X1029:X1046" si="507">N1029-H1029</f>
        <v>-3192.5</v>
      </c>
      <c r="Y1029" s="87">
        <f t="shared" ref="Y1029:Y1046" si="508">+N1029/H1029*100</f>
        <v>78.155854641496006</v>
      </c>
      <c r="Z1029" s="87">
        <f t="shared" ref="Z1029:Z1046" si="509">R1029-N1029</f>
        <v>160</v>
      </c>
      <c r="AA1029" s="87">
        <f t="shared" ref="AA1029:AA1046" si="510">+R1029/N1029*100</f>
        <v>101.40075640846058</v>
      </c>
      <c r="AB1029" s="87">
        <f>T1029-R1029</f>
        <v>200</v>
      </c>
      <c r="AC1029" s="87">
        <f>+T1029/R1029*100</f>
        <v>101.7267578394806</v>
      </c>
      <c r="AD1029" s="168"/>
    </row>
    <row r="1030" spans="1:30" hidden="1" outlineLevel="1">
      <c r="A1030" s="76"/>
      <c r="B1030" s="89" t="s">
        <v>102</v>
      </c>
      <c r="C1030" s="90">
        <v>2111</v>
      </c>
      <c r="D1030" s="144">
        <v>761.1</v>
      </c>
      <c r="E1030" s="92"/>
      <c r="F1030" s="144">
        <v>893.8</v>
      </c>
      <c r="G1030" s="92"/>
      <c r="H1030" s="92">
        <v>1729.4</v>
      </c>
      <c r="I1030" s="92"/>
      <c r="J1030" s="92">
        <v>635.1</v>
      </c>
      <c r="K1030" s="92"/>
      <c r="L1030" s="92">
        <v>1729.4</v>
      </c>
      <c r="M1030" s="91"/>
      <c r="N1030" s="92">
        <v>1729.4</v>
      </c>
      <c r="O1030" s="92"/>
      <c r="P1030" s="92"/>
      <c r="Q1030" s="92"/>
      <c r="R1030" s="92">
        <v>1729.4</v>
      </c>
      <c r="S1030" s="91"/>
      <c r="T1030" s="92">
        <v>1729.4</v>
      </c>
      <c r="U1030" s="91"/>
      <c r="V1030" s="88">
        <f t="shared" si="505"/>
        <v>835.60000000000014</v>
      </c>
      <c r="W1030" s="88">
        <f t="shared" si="506"/>
        <v>193.48847616916538</v>
      </c>
      <c r="X1030" s="88">
        <f t="shared" si="507"/>
        <v>0</v>
      </c>
      <c r="Y1030" s="88">
        <f t="shared" si="508"/>
        <v>100</v>
      </c>
      <c r="Z1030" s="88">
        <f t="shared" si="509"/>
        <v>0</v>
      </c>
      <c r="AA1030" s="88">
        <f t="shared" si="510"/>
        <v>100</v>
      </c>
      <c r="AB1030" s="88">
        <f t="shared" ref="AB1030:AB1060" si="511">T1030-R1030</f>
        <v>0</v>
      </c>
      <c r="AC1030" s="88">
        <f t="shared" ref="AC1030:AC1060" si="512">+T1030/R1030*100</f>
        <v>100</v>
      </c>
      <c r="AD1030" s="168"/>
    </row>
    <row r="1031" spans="1:30" hidden="1" outlineLevel="1">
      <c r="A1031" s="76"/>
      <c r="B1031" s="89" t="s">
        <v>143</v>
      </c>
      <c r="C1031" s="90">
        <v>2121</v>
      </c>
      <c r="D1031" s="144">
        <v>112.5</v>
      </c>
      <c r="E1031" s="92"/>
      <c r="F1031" s="144">
        <v>128.80000000000001</v>
      </c>
      <c r="G1031" s="92"/>
      <c r="H1031" s="192">
        <v>224</v>
      </c>
      <c r="I1031" s="92"/>
      <c r="J1031" s="92">
        <v>80.5</v>
      </c>
      <c r="K1031" s="92"/>
      <c r="L1031" s="192">
        <v>224</v>
      </c>
      <c r="M1031" s="91"/>
      <c r="N1031" s="92">
        <v>224</v>
      </c>
      <c r="O1031" s="92"/>
      <c r="P1031" s="92"/>
      <c r="Q1031" s="92"/>
      <c r="R1031" s="91">
        <v>224</v>
      </c>
      <c r="S1031" s="91"/>
      <c r="T1031" s="91">
        <v>224</v>
      </c>
      <c r="U1031" s="91"/>
      <c r="V1031" s="88">
        <f t="shared" si="505"/>
        <v>95.199999999999989</v>
      </c>
      <c r="W1031" s="88">
        <f t="shared" si="506"/>
        <v>173.91304347826087</v>
      </c>
      <c r="X1031" s="88">
        <f t="shared" si="507"/>
        <v>0</v>
      </c>
      <c r="Y1031" s="88">
        <f t="shared" si="508"/>
        <v>100</v>
      </c>
      <c r="Z1031" s="88">
        <f t="shared" si="509"/>
        <v>0</v>
      </c>
      <c r="AA1031" s="88">
        <f t="shared" si="510"/>
        <v>100</v>
      </c>
      <c r="AB1031" s="88">
        <f t="shared" si="511"/>
        <v>0</v>
      </c>
      <c r="AC1031" s="88">
        <f t="shared" si="512"/>
        <v>100</v>
      </c>
      <c r="AD1031" s="168"/>
    </row>
    <row r="1032" spans="1:30" hidden="1" outlineLevel="1">
      <c r="A1032" s="76"/>
      <c r="B1032" s="147" t="s">
        <v>104</v>
      </c>
      <c r="C1032" s="90">
        <v>2211</v>
      </c>
      <c r="D1032" s="144">
        <v>4909</v>
      </c>
      <c r="E1032" s="92"/>
      <c r="F1032" s="144">
        <v>4873.7</v>
      </c>
      <c r="G1032" s="92"/>
      <c r="H1032" s="192">
        <v>5109</v>
      </c>
      <c r="I1032" s="92"/>
      <c r="J1032" s="92">
        <v>2381.9</v>
      </c>
      <c r="K1032" s="92"/>
      <c r="L1032" s="192">
        <v>5109</v>
      </c>
      <c r="M1032" s="91"/>
      <c r="N1032" s="92">
        <v>5209</v>
      </c>
      <c r="O1032" s="92"/>
      <c r="P1032" s="92"/>
      <c r="Q1032" s="92"/>
      <c r="R1032" s="91">
        <v>5309</v>
      </c>
      <c r="S1032" s="91"/>
      <c r="T1032" s="91">
        <v>5409</v>
      </c>
      <c r="U1032" s="91"/>
      <c r="V1032" s="88">
        <f t="shared" si="505"/>
        <v>235.30000000000018</v>
      </c>
      <c r="W1032" s="88">
        <f t="shared" si="506"/>
        <v>104.82795412109895</v>
      </c>
      <c r="X1032" s="88">
        <f t="shared" si="507"/>
        <v>100</v>
      </c>
      <c r="Y1032" s="88">
        <f t="shared" si="508"/>
        <v>101.957330201605</v>
      </c>
      <c r="Z1032" s="88">
        <f t="shared" si="509"/>
        <v>100</v>
      </c>
      <c r="AA1032" s="88">
        <f t="shared" si="510"/>
        <v>101.91975427145326</v>
      </c>
      <c r="AB1032" s="88">
        <f t="shared" si="511"/>
        <v>100</v>
      </c>
      <c r="AC1032" s="88">
        <f t="shared" si="512"/>
        <v>101.88359389715578</v>
      </c>
      <c r="AD1032" s="168"/>
    </row>
    <row r="1033" spans="1:30" hidden="1" outlineLevel="1">
      <c r="A1033" s="76"/>
      <c r="B1033" s="95" t="s">
        <v>105</v>
      </c>
      <c r="C1033" s="96">
        <v>2212</v>
      </c>
      <c r="D1033" s="91"/>
      <c r="E1033" s="91"/>
      <c r="F1033" s="144"/>
      <c r="G1033" s="91"/>
      <c r="H1033" s="91"/>
      <c r="I1033" s="91"/>
      <c r="J1033" s="92"/>
      <c r="K1033" s="92"/>
      <c r="L1033" s="91"/>
      <c r="M1033" s="91"/>
      <c r="N1033" s="92"/>
      <c r="O1033" s="92"/>
      <c r="P1033" s="92"/>
      <c r="Q1033" s="92"/>
      <c r="R1033" s="91"/>
      <c r="S1033" s="91"/>
      <c r="T1033" s="91"/>
      <c r="U1033" s="91"/>
      <c r="V1033" s="88">
        <f t="shared" si="505"/>
        <v>0</v>
      </c>
      <c r="W1033" s="88" t="e">
        <f t="shared" si="506"/>
        <v>#DIV/0!</v>
      </c>
      <c r="X1033" s="88">
        <f t="shared" si="507"/>
        <v>0</v>
      </c>
      <c r="Y1033" s="88" t="e">
        <f t="shared" si="508"/>
        <v>#DIV/0!</v>
      </c>
      <c r="Z1033" s="88">
        <f t="shared" si="509"/>
        <v>0</v>
      </c>
      <c r="AA1033" s="88" t="e">
        <f t="shared" si="510"/>
        <v>#DIV/0!</v>
      </c>
      <c r="AB1033" s="88">
        <f t="shared" si="511"/>
        <v>0</v>
      </c>
      <c r="AC1033" s="88" t="e">
        <f t="shared" si="512"/>
        <v>#DIV/0!</v>
      </c>
      <c r="AD1033" s="168"/>
    </row>
    <row r="1034" spans="1:30" hidden="1" outlineLevel="1">
      <c r="A1034" s="76"/>
      <c r="B1034" s="97" t="s">
        <v>106</v>
      </c>
      <c r="C1034" s="96">
        <v>2213</v>
      </c>
      <c r="D1034" s="91"/>
      <c r="E1034" s="91"/>
      <c r="F1034" s="144"/>
      <c r="G1034" s="91"/>
      <c r="H1034" s="91"/>
      <c r="I1034" s="91"/>
      <c r="J1034" s="92"/>
      <c r="K1034" s="92"/>
      <c r="L1034" s="91"/>
      <c r="M1034" s="91"/>
      <c r="N1034" s="92"/>
      <c r="O1034" s="92"/>
      <c r="P1034" s="92"/>
      <c r="Q1034" s="92"/>
      <c r="R1034" s="91"/>
      <c r="S1034" s="91"/>
      <c r="T1034" s="91"/>
      <c r="U1034" s="91"/>
      <c r="V1034" s="88">
        <f t="shared" si="505"/>
        <v>0</v>
      </c>
      <c r="W1034" s="88" t="e">
        <f t="shared" si="506"/>
        <v>#DIV/0!</v>
      </c>
      <c r="X1034" s="88">
        <f t="shared" si="507"/>
        <v>0</v>
      </c>
      <c r="Y1034" s="88" t="e">
        <f t="shared" si="508"/>
        <v>#DIV/0!</v>
      </c>
      <c r="Z1034" s="88">
        <f t="shared" si="509"/>
        <v>0</v>
      </c>
      <c r="AA1034" s="88" t="e">
        <f t="shared" si="510"/>
        <v>#DIV/0!</v>
      </c>
      <c r="AB1034" s="88">
        <f t="shared" si="511"/>
        <v>0</v>
      </c>
      <c r="AC1034" s="88" t="e">
        <f t="shared" si="512"/>
        <v>#DIV/0!</v>
      </c>
      <c r="AD1034" s="168"/>
    </row>
    <row r="1035" spans="1:30" hidden="1" outlineLevel="1">
      <c r="A1035" s="76"/>
      <c r="B1035" s="97" t="s">
        <v>107</v>
      </c>
      <c r="C1035" s="96">
        <v>2214</v>
      </c>
      <c r="D1035" s="91"/>
      <c r="E1035" s="91"/>
      <c r="F1035" s="144"/>
      <c r="G1035" s="91"/>
      <c r="H1035" s="91"/>
      <c r="I1035" s="91"/>
      <c r="J1035" s="92"/>
      <c r="K1035" s="92"/>
      <c r="L1035" s="91"/>
      <c r="M1035" s="91"/>
      <c r="N1035" s="92"/>
      <c r="O1035" s="92"/>
      <c r="P1035" s="92"/>
      <c r="Q1035" s="92"/>
      <c r="R1035" s="91"/>
      <c r="S1035" s="91"/>
      <c r="T1035" s="91"/>
      <c r="U1035" s="91"/>
      <c r="V1035" s="88">
        <f t="shared" si="505"/>
        <v>0</v>
      </c>
      <c r="W1035" s="88" t="e">
        <f t="shared" si="506"/>
        <v>#DIV/0!</v>
      </c>
      <c r="X1035" s="88">
        <f t="shared" si="507"/>
        <v>0</v>
      </c>
      <c r="Y1035" s="88" t="e">
        <f t="shared" si="508"/>
        <v>#DIV/0!</v>
      </c>
      <c r="Z1035" s="88">
        <f t="shared" si="509"/>
        <v>0</v>
      </c>
      <c r="AA1035" s="88" t="e">
        <f t="shared" si="510"/>
        <v>#DIV/0!</v>
      </c>
      <c r="AB1035" s="88">
        <f t="shared" si="511"/>
        <v>0</v>
      </c>
      <c r="AC1035" s="88" t="e">
        <f t="shared" si="512"/>
        <v>#DIV/0!</v>
      </c>
      <c r="AD1035" s="168"/>
    </row>
    <row r="1036" spans="1:30" hidden="1" outlineLevel="1">
      <c r="A1036" s="76"/>
      <c r="B1036" s="149" t="s">
        <v>108</v>
      </c>
      <c r="C1036" s="99">
        <v>2215</v>
      </c>
      <c r="D1036" s="148">
        <f>D1037+D1038+D1039+D1040</f>
        <v>1565</v>
      </c>
      <c r="E1036" s="102">
        <f>E1037+E1038+E1039+E1040</f>
        <v>0</v>
      </c>
      <c r="F1036" s="203">
        <f>F1037+F1038+F1039+F1040</f>
        <v>2110.3249999999998</v>
      </c>
      <c r="G1036" s="102">
        <f t="shared" ref="G1036:U1036" si="513">G1037+G1038+G1039+G1040</f>
        <v>0</v>
      </c>
      <c r="H1036" s="148">
        <f>H1037+H1038+H1039+H1040</f>
        <v>4474</v>
      </c>
      <c r="I1036" s="102">
        <f t="shared" si="513"/>
        <v>0</v>
      </c>
      <c r="J1036" s="100">
        <f t="shared" si="513"/>
        <v>2529.4059999999999</v>
      </c>
      <c r="K1036" s="100">
        <f t="shared" si="513"/>
        <v>0</v>
      </c>
      <c r="L1036" s="148">
        <f>L1037+L1038+L1039+L1040</f>
        <v>4461.6000000000004</v>
      </c>
      <c r="M1036" s="102">
        <f t="shared" si="513"/>
        <v>0</v>
      </c>
      <c r="N1036" s="197">
        <f t="shared" si="513"/>
        <v>1000</v>
      </c>
      <c r="O1036" s="197">
        <f t="shared" si="513"/>
        <v>0</v>
      </c>
      <c r="P1036" s="197">
        <f>P1037+P1038+P1039+P1040</f>
        <v>0</v>
      </c>
      <c r="Q1036" s="197">
        <f>Q1037+Q1038+Q1039+Q1040</f>
        <v>0</v>
      </c>
      <c r="R1036" s="148">
        <f t="shared" si="513"/>
        <v>1000</v>
      </c>
      <c r="S1036" s="102">
        <f t="shared" si="513"/>
        <v>0</v>
      </c>
      <c r="T1036" s="148">
        <f t="shared" si="513"/>
        <v>1100</v>
      </c>
      <c r="U1036" s="102">
        <f t="shared" si="513"/>
        <v>0</v>
      </c>
      <c r="V1036" s="88">
        <f t="shared" si="505"/>
        <v>2351.2750000000005</v>
      </c>
      <c r="W1036" s="88">
        <f t="shared" si="506"/>
        <v>211.41767263336217</v>
      </c>
      <c r="X1036" s="88">
        <f t="shared" si="507"/>
        <v>-3474</v>
      </c>
      <c r="Y1036" s="88">
        <f t="shared" si="508"/>
        <v>22.351363433169425</v>
      </c>
      <c r="Z1036" s="88">
        <f t="shared" si="509"/>
        <v>0</v>
      </c>
      <c r="AA1036" s="88">
        <f t="shared" si="510"/>
        <v>100</v>
      </c>
      <c r="AB1036" s="88">
        <f t="shared" si="511"/>
        <v>100</v>
      </c>
      <c r="AC1036" s="88">
        <f t="shared" si="512"/>
        <v>110.00000000000001</v>
      </c>
      <c r="AD1036" s="168"/>
    </row>
    <row r="1037" spans="1:30" hidden="1" outlineLevel="1">
      <c r="A1037" s="76"/>
      <c r="B1037" s="103" t="s">
        <v>144</v>
      </c>
      <c r="C1037" s="96">
        <v>22151</v>
      </c>
      <c r="D1037" s="91"/>
      <c r="E1037" s="91"/>
      <c r="F1037" s="144"/>
      <c r="G1037" s="91"/>
      <c r="H1037" s="91"/>
      <c r="I1037" s="91"/>
      <c r="J1037" s="92"/>
      <c r="K1037" s="92"/>
      <c r="L1037" s="91"/>
      <c r="M1037" s="91"/>
      <c r="N1037" s="92"/>
      <c r="O1037" s="92"/>
      <c r="P1037" s="92"/>
      <c r="Q1037" s="92"/>
      <c r="R1037" s="91"/>
      <c r="S1037" s="91"/>
      <c r="T1037" s="91"/>
      <c r="U1037" s="91"/>
      <c r="V1037" s="88">
        <f t="shared" si="505"/>
        <v>0</v>
      </c>
      <c r="W1037" s="88" t="e">
        <f t="shared" si="506"/>
        <v>#DIV/0!</v>
      </c>
      <c r="X1037" s="88">
        <f t="shared" si="507"/>
        <v>0</v>
      </c>
      <c r="Y1037" s="88" t="e">
        <f t="shared" si="508"/>
        <v>#DIV/0!</v>
      </c>
      <c r="Z1037" s="88">
        <f t="shared" si="509"/>
        <v>0</v>
      </c>
      <c r="AA1037" s="88" t="e">
        <f t="shared" si="510"/>
        <v>#DIV/0!</v>
      </c>
      <c r="AB1037" s="88">
        <f t="shared" si="511"/>
        <v>0</v>
      </c>
      <c r="AC1037" s="88" t="e">
        <f t="shared" si="512"/>
        <v>#DIV/0!</v>
      </c>
      <c r="AD1037" s="168"/>
    </row>
    <row r="1038" spans="1:30" hidden="1" outlineLevel="1">
      <c r="A1038" s="76"/>
      <c r="B1038" s="103" t="s">
        <v>145</v>
      </c>
      <c r="C1038" s="96">
        <v>22152</v>
      </c>
      <c r="D1038" s="91"/>
      <c r="E1038" s="91"/>
      <c r="F1038" s="144"/>
      <c r="G1038" s="91"/>
      <c r="H1038" s="91"/>
      <c r="I1038" s="91"/>
      <c r="J1038" s="92"/>
      <c r="K1038" s="92"/>
      <c r="L1038" s="91"/>
      <c r="M1038" s="91"/>
      <c r="N1038" s="92"/>
      <c r="O1038" s="92"/>
      <c r="P1038" s="92"/>
      <c r="Q1038" s="92"/>
      <c r="R1038" s="91"/>
      <c r="S1038" s="91"/>
      <c r="T1038" s="91"/>
      <c r="U1038" s="91"/>
      <c r="V1038" s="88">
        <f t="shared" si="505"/>
        <v>0</v>
      </c>
      <c r="W1038" s="88" t="e">
        <f t="shared" si="506"/>
        <v>#DIV/0!</v>
      </c>
      <c r="X1038" s="88">
        <f t="shared" si="507"/>
        <v>0</v>
      </c>
      <c r="Y1038" s="88" t="e">
        <f t="shared" si="508"/>
        <v>#DIV/0!</v>
      </c>
      <c r="Z1038" s="88">
        <f t="shared" si="509"/>
        <v>0</v>
      </c>
      <c r="AA1038" s="88" t="e">
        <f t="shared" si="510"/>
        <v>#DIV/0!</v>
      </c>
      <c r="AB1038" s="88">
        <f t="shared" si="511"/>
        <v>0</v>
      </c>
      <c r="AC1038" s="88" t="e">
        <f t="shared" si="512"/>
        <v>#DIV/0!</v>
      </c>
      <c r="AD1038" s="168"/>
    </row>
    <row r="1039" spans="1:30" hidden="1" outlineLevel="1">
      <c r="A1039" s="76"/>
      <c r="B1039" s="103" t="s">
        <v>111</v>
      </c>
      <c r="C1039" s="96">
        <v>22153</v>
      </c>
      <c r="D1039" s="91"/>
      <c r="E1039" s="91"/>
      <c r="F1039" s="144"/>
      <c r="G1039" s="91"/>
      <c r="H1039" s="91"/>
      <c r="I1039" s="91"/>
      <c r="J1039" s="92"/>
      <c r="K1039" s="92"/>
      <c r="L1039" s="91"/>
      <c r="M1039" s="91"/>
      <c r="N1039" s="92"/>
      <c r="O1039" s="92"/>
      <c r="P1039" s="92"/>
      <c r="Q1039" s="92"/>
      <c r="R1039" s="91"/>
      <c r="S1039" s="91"/>
      <c r="T1039" s="91"/>
      <c r="U1039" s="91"/>
      <c r="V1039" s="88">
        <f t="shared" si="505"/>
        <v>0</v>
      </c>
      <c r="W1039" s="88" t="e">
        <f t="shared" si="506"/>
        <v>#DIV/0!</v>
      </c>
      <c r="X1039" s="88">
        <f t="shared" si="507"/>
        <v>0</v>
      </c>
      <c r="Y1039" s="88" t="e">
        <f t="shared" si="508"/>
        <v>#DIV/0!</v>
      </c>
      <c r="Z1039" s="88">
        <f t="shared" si="509"/>
        <v>0</v>
      </c>
      <c r="AA1039" s="88" t="e">
        <f t="shared" si="510"/>
        <v>#DIV/0!</v>
      </c>
      <c r="AB1039" s="88">
        <f t="shared" si="511"/>
        <v>0</v>
      </c>
      <c r="AC1039" s="88" t="e">
        <f t="shared" si="512"/>
        <v>#DIV/0!</v>
      </c>
      <c r="AD1039" s="168"/>
    </row>
    <row r="1040" spans="1:30" hidden="1" outlineLevel="1">
      <c r="A1040" s="76"/>
      <c r="B1040" s="103" t="s">
        <v>146</v>
      </c>
      <c r="C1040" s="96">
        <v>22154</v>
      </c>
      <c r="D1040" s="144">
        <v>1565</v>
      </c>
      <c r="E1040" s="91"/>
      <c r="F1040" s="144">
        <f>58.575+2.55+2049.2</f>
        <v>2110.3249999999998</v>
      </c>
      <c r="G1040" s="91"/>
      <c r="H1040" s="91">
        <v>4474</v>
      </c>
      <c r="I1040" s="91"/>
      <c r="J1040" s="92">
        <v>2529.4059999999999</v>
      </c>
      <c r="K1040" s="92"/>
      <c r="L1040" s="91">
        <v>4461.6000000000004</v>
      </c>
      <c r="M1040" s="91"/>
      <c r="N1040" s="92">
        <v>1000</v>
      </c>
      <c r="O1040" s="92"/>
      <c r="P1040" s="92"/>
      <c r="Q1040" s="92"/>
      <c r="R1040" s="91">
        <v>1000</v>
      </c>
      <c r="S1040" s="91"/>
      <c r="T1040" s="91">
        <v>1100</v>
      </c>
      <c r="U1040" s="91"/>
      <c r="V1040" s="88">
        <f t="shared" si="505"/>
        <v>2351.2750000000005</v>
      </c>
      <c r="W1040" s="88">
        <f t="shared" si="506"/>
        <v>211.41767263336217</v>
      </c>
      <c r="X1040" s="88">
        <f t="shared" si="507"/>
        <v>-3474</v>
      </c>
      <c r="Y1040" s="88">
        <f t="shared" si="508"/>
        <v>22.351363433169425</v>
      </c>
      <c r="Z1040" s="88">
        <f t="shared" si="509"/>
        <v>0</v>
      </c>
      <c r="AA1040" s="88">
        <f t="shared" si="510"/>
        <v>100</v>
      </c>
      <c r="AB1040" s="88">
        <f t="shared" si="511"/>
        <v>100</v>
      </c>
      <c r="AC1040" s="88">
        <f t="shared" si="512"/>
        <v>110.00000000000001</v>
      </c>
      <c r="AD1040" s="168"/>
    </row>
    <row r="1041" spans="1:30" hidden="1" outlineLevel="1">
      <c r="A1041" s="76"/>
      <c r="B1041" s="105" t="s">
        <v>113</v>
      </c>
      <c r="C1041" s="106">
        <v>2217</v>
      </c>
      <c r="D1041" s="144"/>
      <c r="E1041" s="91"/>
      <c r="F1041" s="144"/>
      <c r="G1041" s="91"/>
      <c r="H1041" s="146"/>
      <c r="I1041" s="91"/>
      <c r="J1041" s="92"/>
      <c r="K1041" s="92"/>
      <c r="L1041" s="146"/>
      <c r="M1041" s="91"/>
      <c r="N1041" s="92"/>
      <c r="O1041" s="92"/>
      <c r="P1041" s="92"/>
      <c r="Q1041" s="92"/>
      <c r="R1041" s="91"/>
      <c r="S1041" s="91"/>
      <c r="T1041" s="91"/>
      <c r="U1041" s="91"/>
      <c r="V1041" s="88">
        <f t="shared" si="505"/>
        <v>0</v>
      </c>
      <c r="W1041" s="88" t="e">
        <f t="shared" si="506"/>
        <v>#DIV/0!</v>
      </c>
      <c r="X1041" s="88">
        <f t="shared" si="507"/>
        <v>0</v>
      </c>
      <c r="Y1041" s="88" t="e">
        <f t="shared" si="508"/>
        <v>#DIV/0!</v>
      </c>
      <c r="Z1041" s="88">
        <f t="shared" si="509"/>
        <v>0</v>
      </c>
      <c r="AA1041" s="88" t="e">
        <f t="shared" si="510"/>
        <v>#DIV/0!</v>
      </c>
      <c r="AB1041" s="88">
        <f t="shared" si="511"/>
        <v>0</v>
      </c>
      <c r="AC1041" s="88" t="e">
        <f t="shared" si="512"/>
        <v>#DIV/0!</v>
      </c>
      <c r="AD1041" s="168"/>
    </row>
    <row r="1042" spans="1:30" hidden="1" outlineLevel="1">
      <c r="A1042" s="76"/>
      <c r="B1042" s="109" t="s">
        <v>114</v>
      </c>
      <c r="C1042" s="106">
        <v>2218</v>
      </c>
      <c r="D1042" s="144">
        <v>3000</v>
      </c>
      <c r="E1042" s="91"/>
      <c r="F1042" s="144">
        <v>3032.4</v>
      </c>
      <c r="G1042" s="91"/>
      <c r="H1042" s="146">
        <v>3000</v>
      </c>
      <c r="I1042" s="91"/>
      <c r="J1042" s="92">
        <v>1374.3</v>
      </c>
      <c r="K1042" s="92"/>
      <c r="L1042" s="146">
        <v>3000</v>
      </c>
      <c r="M1042" s="91"/>
      <c r="N1042" s="92">
        <v>3200</v>
      </c>
      <c r="O1042" s="92"/>
      <c r="P1042" s="92"/>
      <c r="Q1042" s="92"/>
      <c r="R1042" s="91">
        <v>3300</v>
      </c>
      <c r="S1042" s="91"/>
      <c r="T1042" s="91">
        <v>3300</v>
      </c>
      <c r="U1042" s="91"/>
      <c r="V1042" s="88">
        <f t="shared" si="505"/>
        <v>-32.400000000000091</v>
      </c>
      <c r="W1042" s="88">
        <f t="shared" si="506"/>
        <v>98.93153937475266</v>
      </c>
      <c r="X1042" s="88">
        <f t="shared" si="507"/>
        <v>200</v>
      </c>
      <c r="Y1042" s="88">
        <f t="shared" si="508"/>
        <v>106.66666666666667</v>
      </c>
      <c r="Z1042" s="88">
        <f t="shared" si="509"/>
        <v>100</v>
      </c>
      <c r="AA1042" s="88">
        <f t="shared" si="510"/>
        <v>103.125</v>
      </c>
      <c r="AB1042" s="88">
        <f t="shared" si="511"/>
        <v>0</v>
      </c>
      <c r="AC1042" s="88">
        <f t="shared" si="512"/>
        <v>100</v>
      </c>
      <c r="AD1042" s="168"/>
    </row>
    <row r="1043" spans="1:30" hidden="1" outlineLevel="1">
      <c r="A1043" s="76"/>
      <c r="B1043" s="97" t="s">
        <v>147</v>
      </c>
      <c r="C1043" s="96">
        <v>2221</v>
      </c>
      <c r="D1043" s="144"/>
      <c r="E1043" s="91"/>
      <c r="F1043" s="144"/>
      <c r="G1043" s="91"/>
      <c r="H1043" s="146"/>
      <c r="I1043" s="91"/>
      <c r="J1043" s="92"/>
      <c r="K1043" s="92"/>
      <c r="L1043" s="146"/>
      <c r="M1043" s="91"/>
      <c r="N1043" s="92"/>
      <c r="O1043" s="92"/>
      <c r="P1043" s="92"/>
      <c r="Q1043" s="92"/>
      <c r="R1043" s="91"/>
      <c r="S1043" s="91"/>
      <c r="T1043" s="91"/>
      <c r="U1043" s="91"/>
      <c r="V1043" s="88">
        <f t="shared" si="505"/>
        <v>0</v>
      </c>
      <c r="W1043" s="88" t="e">
        <f t="shared" si="506"/>
        <v>#DIV/0!</v>
      </c>
      <c r="X1043" s="88">
        <f t="shared" si="507"/>
        <v>0</v>
      </c>
      <c r="Y1043" s="88" t="e">
        <f t="shared" si="508"/>
        <v>#DIV/0!</v>
      </c>
      <c r="Z1043" s="88">
        <f t="shared" si="509"/>
        <v>0</v>
      </c>
      <c r="AA1043" s="88" t="e">
        <f t="shared" si="510"/>
        <v>#DIV/0!</v>
      </c>
      <c r="AB1043" s="88">
        <f t="shared" si="511"/>
        <v>0</v>
      </c>
      <c r="AC1043" s="88" t="e">
        <f t="shared" si="512"/>
        <v>#DIV/0!</v>
      </c>
      <c r="AD1043" s="168"/>
    </row>
    <row r="1044" spans="1:30" ht="25.5" hidden="1" outlineLevel="1">
      <c r="A1044" s="76"/>
      <c r="B1044" s="110" t="s">
        <v>116</v>
      </c>
      <c r="C1044" s="96">
        <v>2222</v>
      </c>
      <c r="D1044" s="144">
        <v>12</v>
      </c>
      <c r="E1044" s="91"/>
      <c r="F1044" s="144">
        <v>12</v>
      </c>
      <c r="G1044" s="91"/>
      <c r="H1044" s="146">
        <v>18.5</v>
      </c>
      <c r="I1044" s="91"/>
      <c r="J1044" s="92"/>
      <c r="K1044" s="92"/>
      <c r="L1044" s="146">
        <v>18.5</v>
      </c>
      <c r="M1044" s="91"/>
      <c r="N1044" s="92">
        <v>20</v>
      </c>
      <c r="O1044" s="92"/>
      <c r="P1044" s="92"/>
      <c r="Q1044" s="92"/>
      <c r="R1044" s="91">
        <v>20</v>
      </c>
      <c r="S1044" s="91"/>
      <c r="T1044" s="91">
        <v>20</v>
      </c>
      <c r="U1044" s="91"/>
      <c r="V1044" s="88">
        <f t="shared" si="505"/>
        <v>6.5</v>
      </c>
      <c r="W1044" s="88">
        <f t="shared" si="506"/>
        <v>154.16666666666669</v>
      </c>
      <c r="X1044" s="88">
        <f t="shared" si="507"/>
        <v>1.5</v>
      </c>
      <c r="Y1044" s="88">
        <f t="shared" si="508"/>
        <v>108.10810810810811</v>
      </c>
      <c r="Z1044" s="88">
        <f t="shared" si="509"/>
        <v>0</v>
      </c>
      <c r="AA1044" s="88">
        <f t="shared" si="510"/>
        <v>100</v>
      </c>
      <c r="AB1044" s="88">
        <f t="shared" si="511"/>
        <v>0</v>
      </c>
      <c r="AC1044" s="88">
        <f t="shared" si="512"/>
        <v>100</v>
      </c>
      <c r="AD1044" s="168"/>
    </row>
    <row r="1045" spans="1:30" hidden="1" outlineLevel="1">
      <c r="A1045" s="76"/>
      <c r="B1045" s="110" t="s">
        <v>153</v>
      </c>
      <c r="C1045" s="96">
        <v>2224</v>
      </c>
      <c r="D1045" s="91"/>
      <c r="E1045" s="91"/>
      <c r="F1045" s="91"/>
      <c r="G1045" s="91"/>
      <c r="H1045" s="91"/>
      <c r="I1045" s="91"/>
      <c r="J1045" s="92"/>
      <c r="K1045" s="92"/>
      <c r="L1045" s="91"/>
      <c r="M1045" s="91"/>
      <c r="N1045" s="92"/>
      <c r="O1045" s="92"/>
      <c r="P1045" s="92"/>
      <c r="Q1045" s="92"/>
      <c r="R1045" s="91"/>
      <c r="S1045" s="91"/>
      <c r="T1045" s="91"/>
      <c r="U1045" s="91"/>
      <c r="V1045" s="88">
        <f t="shared" si="505"/>
        <v>0</v>
      </c>
      <c r="W1045" s="88" t="e">
        <f t="shared" si="506"/>
        <v>#DIV/0!</v>
      </c>
      <c r="X1045" s="88">
        <f t="shared" si="507"/>
        <v>0</v>
      </c>
      <c r="Y1045" s="88" t="e">
        <f t="shared" si="508"/>
        <v>#DIV/0!</v>
      </c>
      <c r="Z1045" s="88">
        <f t="shared" si="509"/>
        <v>0</v>
      </c>
      <c r="AA1045" s="88" t="e">
        <f t="shared" si="510"/>
        <v>#DIV/0!</v>
      </c>
      <c r="AB1045" s="88">
        <f t="shared" si="511"/>
        <v>0</v>
      </c>
      <c r="AC1045" s="88" t="e">
        <f t="shared" si="512"/>
        <v>#DIV/0!</v>
      </c>
      <c r="AD1045" s="168"/>
    </row>
    <row r="1046" spans="1:30" ht="13.5" hidden="1" customHeight="1" outlineLevel="1">
      <c r="A1046" s="76"/>
      <c r="B1046" s="110" t="s">
        <v>148</v>
      </c>
      <c r="C1046" s="96">
        <v>2225</v>
      </c>
      <c r="D1046" s="91"/>
      <c r="E1046" s="91"/>
      <c r="F1046" s="91"/>
      <c r="G1046" s="91"/>
      <c r="H1046" s="91"/>
      <c r="I1046" s="91"/>
      <c r="J1046" s="92"/>
      <c r="K1046" s="92"/>
      <c r="L1046" s="91"/>
      <c r="M1046" s="91"/>
      <c r="N1046" s="92"/>
      <c r="O1046" s="92"/>
      <c r="P1046" s="92"/>
      <c r="Q1046" s="92"/>
      <c r="R1046" s="91"/>
      <c r="S1046" s="91"/>
      <c r="T1046" s="91"/>
      <c r="U1046" s="91"/>
      <c r="V1046" s="88">
        <f t="shared" si="505"/>
        <v>0</v>
      </c>
      <c r="W1046" s="88" t="e">
        <f t="shared" si="506"/>
        <v>#DIV/0!</v>
      </c>
      <c r="X1046" s="88">
        <f t="shared" si="507"/>
        <v>0</v>
      </c>
      <c r="Y1046" s="88" t="e">
        <f t="shared" si="508"/>
        <v>#DIV/0!</v>
      </c>
      <c r="Z1046" s="88">
        <f t="shared" si="509"/>
        <v>0</v>
      </c>
      <c r="AA1046" s="88" t="e">
        <f t="shared" si="510"/>
        <v>#DIV/0!</v>
      </c>
      <c r="AB1046" s="88">
        <f t="shared" si="511"/>
        <v>0</v>
      </c>
      <c r="AC1046" s="88" t="e">
        <f t="shared" si="512"/>
        <v>#DIV/0!</v>
      </c>
      <c r="AD1046" s="168"/>
    </row>
    <row r="1047" spans="1:30" ht="13.5" hidden="1" customHeight="1" outlineLevel="1">
      <c r="A1047" s="76"/>
      <c r="B1047" s="110" t="s">
        <v>149</v>
      </c>
      <c r="C1047" s="96">
        <v>2231</v>
      </c>
      <c r="D1047" s="91"/>
      <c r="E1047" s="91"/>
      <c r="F1047" s="91"/>
      <c r="G1047" s="91"/>
      <c r="H1047" s="91"/>
      <c r="I1047" s="91"/>
      <c r="J1047" s="92"/>
      <c r="K1047" s="92"/>
      <c r="L1047" s="91"/>
      <c r="M1047" s="91"/>
      <c r="N1047" s="92"/>
      <c r="O1047" s="92"/>
      <c r="P1047" s="92"/>
      <c r="Q1047" s="92"/>
      <c r="R1047" s="91"/>
      <c r="S1047" s="91"/>
      <c r="T1047" s="91"/>
      <c r="U1047" s="91"/>
      <c r="V1047" s="88"/>
      <c r="W1047" s="88"/>
      <c r="X1047" s="88"/>
      <c r="Y1047" s="88"/>
      <c r="Z1047" s="88"/>
      <c r="AA1047" s="88"/>
      <c r="AB1047" s="88"/>
      <c r="AC1047" s="88"/>
      <c r="AD1047" s="168"/>
    </row>
    <row r="1048" spans="1:30" ht="13.5" hidden="1" customHeight="1" outlineLevel="1">
      <c r="A1048" s="76"/>
      <c r="B1048" s="110" t="s">
        <v>121</v>
      </c>
      <c r="C1048" s="96">
        <v>22311100</v>
      </c>
      <c r="D1048" s="91"/>
      <c r="E1048" s="91"/>
      <c r="F1048" s="91"/>
      <c r="G1048" s="91"/>
      <c r="H1048" s="91"/>
      <c r="I1048" s="91"/>
      <c r="J1048" s="92"/>
      <c r="K1048" s="92"/>
      <c r="L1048" s="91"/>
      <c r="M1048" s="91"/>
      <c r="N1048" s="92"/>
      <c r="O1048" s="92"/>
      <c r="P1048" s="92"/>
      <c r="Q1048" s="92"/>
      <c r="R1048" s="91"/>
      <c r="S1048" s="91"/>
      <c r="T1048" s="91"/>
      <c r="U1048" s="91"/>
      <c r="V1048" s="88">
        <f t="shared" ref="V1048:V1061" si="514">L1048-F1048</f>
        <v>0</v>
      </c>
      <c r="W1048" s="88" t="e">
        <f t="shared" ref="W1048:W1061" si="515">+L1048/F1048*100</f>
        <v>#DIV/0!</v>
      </c>
      <c r="X1048" s="88">
        <f t="shared" ref="X1048:X1061" si="516">N1048-H1048</f>
        <v>0</v>
      </c>
      <c r="Y1048" s="88" t="e">
        <f t="shared" ref="Y1048:Y1061" si="517">+N1048/H1048*100</f>
        <v>#DIV/0!</v>
      </c>
      <c r="Z1048" s="88">
        <f t="shared" ref="Z1048:Z1061" si="518">R1048-N1048</f>
        <v>0</v>
      </c>
      <c r="AA1048" s="88" t="e">
        <f t="shared" ref="AA1048:AA1061" si="519">+R1048/N1048*100</f>
        <v>#DIV/0!</v>
      </c>
      <c r="AB1048" s="88">
        <f t="shared" si="511"/>
        <v>0</v>
      </c>
      <c r="AC1048" s="88" t="e">
        <f t="shared" si="512"/>
        <v>#DIV/0!</v>
      </c>
      <c r="AD1048" s="168"/>
    </row>
    <row r="1049" spans="1:30" ht="13.5" hidden="1" customHeight="1" outlineLevel="1">
      <c r="A1049" s="76"/>
      <c r="B1049" s="110" t="s">
        <v>122</v>
      </c>
      <c r="C1049" s="96">
        <v>22311200</v>
      </c>
      <c r="D1049" s="91"/>
      <c r="E1049" s="91"/>
      <c r="F1049" s="91"/>
      <c r="G1049" s="91"/>
      <c r="H1049" s="91"/>
      <c r="I1049" s="91"/>
      <c r="J1049" s="92"/>
      <c r="K1049" s="92"/>
      <c r="L1049" s="91"/>
      <c r="M1049" s="91"/>
      <c r="N1049" s="92"/>
      <c r="O1049" s="92"/>
      <c r="P1049" s="92"/>
      <c r="Q1049" s="92"/>
      <c r="R1049" s="91"/>
      <c r="S1049" s="91"/>
      <c r="T1049" s="91"/>
      <c r="U1049" s="91"/>
      <c r="V1049" s="88">
        <f t="shared" si="514"/>
        <v>0</v>
      </c>
      <c r="W1049" s="88" t="e">
        <f t="shared" si="515"/>
        <v>#DIV/0!</v>
      </c>
      <c r="X1049" s="88">
        <f t="shared" si="516"/>
        <v>0</v>
      </c>
      <c r="Y1049" s="88" t="e">
        <f t="shared" si="517"/>
        <v>#DIV/0!</v>
      </c>
      <c r="Z1049" s="88">
        <f t="shared" si="518"/>
        <v>0</v>
      </c>
      <c r="AA1049" s="88" t="e">
        <f t="shared" si="519"/>
        <v>#DIV/0!</v>
      </c>
      <c r="AB1049" s="88">
        <f t="shared" si="511"/>
        <v>0</v>
      </c>
      <c r="AC1049" s="88" t="e">
        <f t="shared" si="512"/>
        <v>#DIV/0!</v>
      </c>
      <c r="AD1049" s="168"/>
    </row>
    <row r="1050" spans="1:30" ht="13.5" hidden="1" customHeight="1" outlineLevel="1">
      <c r="A1050" s="76"/>
      <c r="B1050" s="110" t="s">
        <v>123</v>
      </c>
      <c r="C1050" s="96">
        <v>22311300</v>
      </c>
      <c r="D1050" s="91"/>
      <c r="E1050" s="91"/>
      <c r="F1050" s="91"/>
      <c r="G1050" s="91"/>
      <c r="H1050" s="91"/>
      <c r="I1050" s="91"/>
      <c r="J1050" s="92"/>
      <c r="K1050" s="92"/>
      <c r="L1050" s="91"/>
      <c r="M1050" s="91"/>
      <c r="N1050" s="92"/>
      <c r="O1050" s="92"/>
      <c r="P1050" s="92"/>
      <c r="Q1050" s="92"/>
      <c r="R1050" s="91"/>
      <c r="S1050" s="91"/>
      <c r="T1050" s="91"/>
      <c r="U1050" s="91"/>
      <c r="V1050" s="88">
        <f t="shared" si="514"/>
        <v>0</v>
      </c>
      <c r="W1050" s="88" t="e">
        <f t="shared" si="515"/>
        <v>#DIV/0!</v>
      </c>
      <c r="X1050" s="88">
        <f t="shared" si="516"/>
        <v>0</v>
      </c>
      <c r="Y1050" s="88" t="e">
        <f t="shared" si="517"/>
        <v>#DIV/0!</v>
      </c>
      <c r="Z1050" s="88">
        <f t="shared" si="518"/>
        <v>0</v>
      </c>
      <c r="AA1050" s="88" t="e">
        <f t="shared" si="519"/>
        <v>#DIV/0!</v>
      </c>
      <c r="AB1050" s="88">
        <f t="shared" si="511"/>
        <v>0</v>
      </c>
      <c r="AC1050" s="88" t="e">
        <f t="shared" si="512"/>
        <v>#DIV/0!</v>
      </c>
      <c r="AD1050" s="168"/>
    </row>
    <row r="1051" spans="1:30" ht="13.5" hidden="1" customHeight="1" outlineLevel="1">
      <c r="A1051" s="76"/>
      <c r="B1051" s="110" t="s">
        <v>124</v>
      </c>
      <c r="C1051" s="96">
        <v>22311400</v>
      </c>
      <c r="D1051" s="91"/>
      <c r="E1051" s="91"/>
      <c r="F1051" s="91"/>
      <c r="G1051" s="91"/>
      <c r="H1051" s="91"/>
      <c r="I1051" s="91"/>
      <c r="J1051" s="92"/>
      <c r="K1051" s="92"/>
      <c r="L1051" s="91"/>
      <c r="M1051" s="91"/>
      <c r="N1051" s="92"/>
      <c r="O1051" s="92"/>
      <c r="P1051" s="92"/>
      <c r="Q1051" s="92"/>
      <c r="R1051" s="91"/>
      <c r="S1051" s="91"/>
      <c r="T1051" s="91"/>
      <c r="U1051" s="91"/>
      <c r="V1051" s="88">
        <f t="shared" si="514"/>
        <v>0</v>
      </c>
      <c r="W1051" s="88" t="e">
        <f t="shared" si="515"/>
        <v>#DIV/0!</v>
      </c>
      <c r="X1051" s="88">
        <f t="shared" si="516"/>
        <v>0</v>
      </c>
      <c r="Y1051" s="88" t="e">
        <f t="shared" si="517"/>
        <v>#DIV/0!</v>
      </c>
      <c r="Z1051" s="88">
        <f t="shared" si="518"/>
        <v>0</v>
      </c>
      <c r="AA1051" s="88" t="e">
        <f t="shared" si="519"/>
        <v>#DIV/0!</v>
      </c>
      <c r="AB1051" s="88">
        <f t="shared" si="511"/>
        <v>0</v>
      </c>
      <c r="AC1051" s="88" t="e">
        <f t="shared" si="512"/>
        <v>#DIV/0!</v>
      </c>
      <c r="AD1051" s="168"/>
    </row>
    <row r="1052" spans="1:30" ht="13.5" hidden="1" customHeight="1" outlineLevel="1">
      <c r="A1052" s="76"/>
      <c r="B1052" s="110" t="s">
        <v>125</v>
      </c>
      <c r="C1052" s="96">
        <v>2235</v>
      </c>
      <c r="D1052" s="91"/>
      <c r="E1052" s="91"/>
      <c r="F1052" s="91"/>
      <c r="G1052" s="91"/>
      <c r="H1052" s="91"/>
      <c r="I1052" s="91"/>
      <c r="J1052" s="92"/>
      <c r="K1052" s="92"/>
      <c r="L1052" s="91"/>
      <c r="M1052" s="91"/>
      <c r="N1052" s="92"/>
      <c r="O1052" s="92"/>
      <c r="P1052" s="92"/>
      <c r="Q1052" s="92"/>
      <c r="R1052" s="91"/>
      <c r="S1052" s="91"/>
      <c r="T1052" s="91"/>
      <c r="U1052" s="91"/>
      <c r="V1052" s="88">
        <f t="shared" si="514"/>
        <v>0</v>
      </c>
      <c r="W1052" s="88" t="e">
        <f t="shared" si="515"/>
        <v>#DIV/0!</v>
      </c>
      <c r="X1052" s="88">
        <f t="shared" si="516"/>
        <v>0</v>
      </c>
      <c r="Y1052" s="88" t="e">
        <f t="shared" si="517"/>
        <v>#DIV/0!</v>
      </c>
      <c r="Z1052" s="88">
        <f t="shared" si="518"/>
        <v>0</v>
      </c>
      <c r="AA1052" s="88" t="e">
        <f t="shared" si="519"/>
        <v>#DIV/0!</v>
      </c>
      <c r="AB1052" s="88">
        <f t="shared" si="511"/>
        <v>0</v>
      </c>
      <c r="AC1052" s="88" t="e">
        <f t="shared" si="512"/>
        <v>#DIV/0!</v>
      </c>
      <c r="AD1052" s="168"/>
    </row>
    <row r="1053" spans="1:30" ht="13.5" hidden="1" customHeight="1" outlineLevel="1">
      <c r="A1053" s="76"/>
      <c r="B1053" s="97" t="s">
        <v>126</v>
      </c>
      <c r="C1053" s="119">
        <v>2511</v>
      </c>
      <c r="D1053" s="91"/>
      <c r="E1053" s="91"/>
      <c r="F1053" s="91"/>
      <c r="G1053" s="91"/>
      <c r="H1053" s="91"/>
      <c r="I1053" s="91"/>
      <c r="J1053" s="92"/>
      <c r="K1053" s="92"/>
      <c r="L1053" s="91"/>
      <c r="M1053" s="91"/>
      <c r="N1053" s="92"/>
      <c r="O1053" s="92"/>
      <c r="P1053" s="92"/>
      <c r="Q1053" s="92"/>
      <c r="R1053" s="91"/>
      <c r="S1053" s="91"/>
      <c r="T1053" s="91"/>
      <c r="U1053" s="91"/>
      <c r="V1053" s="88">
        <f t="shared" si="514"/>
        <v>0</v>
      </c>
      <c r="W1053" s="88" t="e">
        <f t="shared" si="515"/>
        <v>#DIV/0!</v>
      </c>
      <c r="X1053" s="88">
        <f t="shared" si="516"/>
        <v>0</v>
      </c>
      <c r="Y1053" s="88" t="e">
        <f t="shared" si="517"/>
        <v>#DIV/0!</v>
      </c>
      <c r="Z1053" s="88">
        <f t="shared" si="518"/>
        <v>0</v>
      </c>
      <c r="AA1053" s="88" t="e">
        <f t="shared" si="519"/>
        <v>#DIV/0!</v>
      </c>
      <c r="AB1053" s="88">
        <f t="shared" si="511"/>
        <v>0</v>
      </c>
      <c r="AC1053" s="88" t="e">
        <f t="shared" si="512"/>
        <v>#DIV/0!</v>
      </c>
      <c r="AD1053" s="168"/>
    </row>
    <row r="1054" spans="1:30" ht="13.5" hidden="1" customHeight="1" outlineLevel="1">
      <c r="A1054" s="76"/>
      <c r="B1054" s="97" t="s">
        <v>127</v>
      </c>
      <c r="C1054" s="119">
        <v>2512</v>
      </c>
      <c r="D1054" s="91"/>
      <c r="E1054" s="91"/>
      <c r="F1054" s="91"/>
      <c r="G1054" s="91"/>
      <c r="H1054" s="91"/>
      <c r="I1054" s="91"/>
      <c r="J1054" s="92"/>
      <c r="K1054" s="92"/>
      <c r="L1054" s="91"/>
      <c r="M1054" s="91"/>
      <c r="N1054" s="92"/>
      <c r="O1054" s="92"/>
      <c r="P1054" s="92"/>
      <c r="Q1054" s="92"/>
      <c r="R1054" s="91"/>
      <c r="S1054" s="91"/>
      <c r="T1054" s="91"/>
      <c r="U1054" s="91"/>
      <c r="V1054" s="88">
        <f t="shared" si="514"/>
        <v>0</v>
      </c>
      <c r="W1054" s="88" t="e">
        <f t="shared" si="515"/>
        <v>#DIV/0!</v>
      </c>
      <c r="X1054" s="88">
        <f t="shared" si="516"/>
        <v>0</v>
      </c>
      <c r="Y1054" s="88" t="e">
        <f t="shared" si="517"/>
        <v>#DIV/0!</v>
      </c>
      <c r="Z1054" s="88">
        <f t="shared" si="518"/>
        <v>0</v>
      </c>
      <c r="AA1054" s="88" t="e">
        <f t="shared" si="519"/>
        <v>#DIV/0!</v>
      </c>
      <c r="AB1054" s="88">
        <f t="shared" si="511"/>
        <v>0</v>
      </c>
      <c r="AC1054" s="88" t="e">
        <f t="shared" si="512"/>
        <v>#DIV/0!</v>
      </c>
      <c r="AD1054" s="168"/>
    </row>
    <row r="1055" spans="1:30" ht="13.5" hidden="1" customHeight="1" outlineLevel="1">
      <c r="A1055" s="76"/>
      <c r="B1055" s="97" t="s">
        <v>154</v>
      </c>
      <c r="C1055" s="119">
        <v>2521</v>
      </c>
      <c r="D1055" s="91"/>
      <c r="E1055" s="91"/>
      <c r="F1055" s="91"/>
      <c r="G1055" s="91"/>
      <c r="H1055" s="91"/>
      <c r="I1055" s="91"/>
      <c r="J1055" s="92"/>
      <c r="K1055" s="92"/>
      <c r="L1055" s="91"/>
      <c r="M1055" s="91"/>
      <c r="N1055" s="92"/>
      <c r="O1055" s="92"/>
      <c r="P1055" s="92"/>
      <c r="Q1055" s="92"/>
      <c r="R1055" s="91"/>
      <c r="S1055" s="91"/>
      <c r="T1055" s="91"/>
      <c r="U1055" s="91"/>
      <c r="V1055" s="88">
        <f t="shared" si="514"/>
        <v>0</v>
      </c>
      <c r="W1055" s="88" t="e">
        <f t="shared" si="515"/>
        <v>#DIV/0!</v>
      </c>
      <c r="X1055" s="88">
        <f t="shared" si="516"/>
        <v>0</v>
      </c>
      <c r="Y1055" s="88" t="e">
        <f t="shared" si="517"/>
        <v>#DIV/0!</v>
      </c>
      <c r="Z1055" s="88">
        <f t="shared" si="518"/>
        <v>0</v>
      </c>
      <c r="AA1055" s="88" t="e">
        <f t="shared" si="519"/>
        <v>#DIV/0!</v>
      </c>
      <c r="AB1055" s="88">
        <f t="shared" si="511"/>
        <v>0</v>
      </c>
      <c r="AC1055" s="88" t="e">
        <f t="shared" si="512"/>
        <v>#DIV/0!</v>
      </c>
      <c r="AD1055" s="168"/>
    </row>
    <row r="1056" spans="1:30" ht="13.5" hidden="1" customHeight="1" outlineLevel="1">
      <c r="A1056" s="76"/>
      <c r="B1056" s="122" t="s">
        <v>129</v>
      </c>
      <c r="C1056" s="96">
        <v>2721</v>
      </c>
      <c r="D1056" s="91"/>
      <c r="E1056" s="91"/>
      <c r="F1056" s="91"/>
      <c r="G1056" s="91"/>
      <c r="H1056" s="91"/>
      <c r="I1056" s="91"/>
      <c r="J1056" s="92"/>
      <c r="K1056" s="92"/>
      <c r="L1056" s="91"/>
      <c r="M1056" s="91"/>
      <c r="N1056" s="92"/>
      <c r="O1056" s="92"/>
      <c r="P1056" s="92"/>
      <c r="Q1056" s="92"/>
      <c r="R1056" s="91"/>
      <c r="S1056" s="91"/>
      <c r="T1056" s="91"/>
      <c r="U1056" s="91"/>
      <c r="V1056" s="88">
        <f t="shared" si="514"/>
        <v>0</v>
      </c>
      <c r="W1056" s="88" t="e">
        <f t="shared" si="515"/>
        <v>#DIV/0!</v>
      </c>
      <c r="X1056" s="88">
        <f t="shared" si="516"/>
        <v>0</v>
      </c>
      <c r="Y1056" s="88" t="e">
        <f t="shared" si="517"/>
        <v>#DIV/0!</v>
      </c>
      <c r="Z1056" s="88">
        <f t="shared" si="518"/>
        <v>0</v>
      </c>
      <c r="AA1056" s="88" t="e">
        <f t="shared" si="519"/>
        <v>#DIV/0!</v>
      </c>
      <c r="AB1056" s="88">
        <f t="shared" si="511"/>
        <v>0</v>
      </c>
      <c r="AC1056" s="88" t="e">
        <f t="shared" si="512"/>
        <v>#DIV/0!</v>
      </c>
      <c r="AD1056" s="168"/>
    </row>
    <row r="1057" spans="1:30" hidden="1" outlineLevel="1">
      <c r="A1057" s="76"/>
      <c r="B1057" s="128" t="s">
        <v>134</v>
      </c>
      <c r="C1057" s="90"/>
      <c r="D1057" s="86">
        <f>SUM(D1058:D1060)</f>
        <v>40</v>
      </c>
      <c r="E1057" s="130">
        <f>SUM(E1058:E1060)</f>
        <v>0</v>
      </c>
      <c r="F1057" s="130">
        <f t="shared" ref="F1057:U1057" si="520">SUM(F1058:F1060)</f>
        <v>36.9</v>
      </c>
      <c r="G1057" s="130">
        <f t="shared" si="520"/>
        <v>0</v>
      </c>
      <c r="H1057" s="86">
        <f>SUM(H1058:H1060)</f>
        <v>60</v>
      </c>
      <c r="I1057" s="130">
        <f t="shared" si="520"/>
        <v>0</v>
      </c>
      <c r="J1057" s="129">
        <f t="shared" si="520"/>
        <v>0</v>
      </c>
      <c r="K1057" s="129">
        <f t="shared" si="520"/>
        <v>0</v>
      </c>
      <c r="L1057" s="86">
        <f>SUM(L1058:L1060)</f>
        <v>60</v>
      </c>
      <c r="M1057" s="130">
        <f t="shared" si="520"/>
        <v>0</v>
      </c>
      <c r="N1057" s="85">
        <f t="shared" si="520"/>
        <v>40</v>
      </c>
      <c r="O1057" s="85">
        <f t="shared" si="520"/>
        <v>0</v>
      </c>
      <c r="P1057" s="85">
        <f>SUM(P1058:P1060)</f>
        <v>0</v>
      </c>
      <c r="Q1057" s="85">
        <f>SUM(Q1058:Q1060)</f>
        <v>0</v>
      </c>
      <c r="R1057" s="86">
        <f t="shared" si="520"/>
        <v>0</v>
      </c>
      <c r="S1057" s="130">
        <f t="shared" si="520"/>
        <v>0</v>
      </c>
      <c r="T1057" s="86">
        <f t="shared" si="520"/>
        <v>0</v>
      </c>
      <c r="U1057" s="130">
        <f t="shared" si="520"/>
        <v>0</v>
      </c>
      <c r="V1057" s="88">
        <f t="shared" si="514"/>
        <v>23.1</v>
      </c>
      <c r="W1057" s="88">
        <f t="shared" si="515"/>
        <v>162.60162601626016</v>
      </c>
      <c r="X1057" s="88">
        <f t="shared" si="516"/>
        <v>-20</v>
      </c>
      <c r="Y1057" s="88">
        <f t="shared" si="517"/>
        <v>66.666666666666657</v>
      </c>
      <c r="Z1057" s="88">
        <f t="shared" si="518"/>
        <v>-40</v>
      </c>
      <c r="AA1057" s="88">
        <f t="shared" si="519"/>
        <v>0</v>
      </c>
      <c r="AB1057" s="88">
        <f t="shared" si="511"/>
        <v>0</v>
      </c>
      <c r="AC1057" s="88" t="e">
        <f t="shared" si="512"/>
        <v>#DIV/0!</v>
      </c>
      <c r="AD1057" s="168"/>
    </row>
    <row r="1058" spans="1:30" hidden="1" outlineLevel="1">
      <c r="A1058" s="76"/>
      <c r="B1058" s="89" t="s">
        <v>135</v>
      </c>
      <c r="C1058" s="90">
        <v>3111</v>
      </c>
      <c r="D1058" s="91"/>
      <c r="E1058" s="91"/>
      <c r="F1058" s="91"/>
      <c r="G1058" s="91"/>
      <c r="H1058" s="91"/>
      <c r="I1058" s="91"/>
      <c r="J1058" s="92"/>
      <c r="K1058" s="92"/>
      <c r="L1058" s="91"/>
      <c r="M1058" s="91"/>
      <c r="N1058" s="92"/>
      <c r="O1058" s="92"/>
      <c r="P1058" s="92"/>
      <c r="Q1058" s="92"/>
      <c r="R1058" s="91"/>
      <c r="S1058" s="91"/>
      <c r="T1058" s="91"/>
      <c r="U1058" s="91"/>
      <c r="V1058" s="88">
        <f t="shared" si="514"/>
        <v>0</v>
      </c>
      <c r="W1058" s="88" t="e">
        <f t="shared" si="515"/>
        <v>#DIV/0!</v>
      </c>
      <c r="X1058" s="88">
        <f t="shared" si="516"/>
        <v>0</v>
      </c>
      <c r="Y1058" s="88" t="e">
        <f t="shared" si="517"/>
        <v>#DIV/0!</v>
      </c>
      <c r="Z1058" s="88">
        <f t="shared" si="518"/>
        <v>0</v>
      </c>
      <c r="AA1058" s="88" t="e">
        <f t="shared" si="519"/>
        <v>#DIV/0!</v>
      </c>
      <c r="AB1058" s="88">
        <f t="shared" si="511"/>
        <v>0</v>
      </c>
      <c r="AC1058" s="88" t="e">
        <f t="shared" si="512"/>
        <v>#DIV/0!</v>
      </c>
      <c r="AD1058" s="168"/>
    </row>
    <row r="1059" spans="1:30" hidden="1" outlineLevel="1">
      <c r="A1059" s="76"/>
      <c r="B1059" s="89" t="s">
        <v>136</v>
      </c>
      <c r="C1059" s="90">
        <v>3112</v>
      </c>
      <c r="D1059" s="91">
        <v>40</v>
      </c>
      <c r="E1059" s="91"/>
      <c r="F1059" s="157">
        <v>36.9</v>
      </c>
      <c r="G1059" s="91"/>
      <c r="H1059" s="91">
        <v>60</v>
      </c>
      <c r="I1059" s="91"/>
      <c r="J1059" s="92"/>
      <c r="K1059" s="92"/>
      <c r="L1059" s="91">
        <v>60</v>
      </c>
      <c r="M1059" s="91"/>
      <c r="N1059" s="92">
        <v>40</v>
      </c>
      <c r="O1059" s="92"/>
      <c r="P1059" s="92"/>
      <c r="Q1059" s="92"/>
      <c r="R1059" s="91"/>
      <c r="S1059" s="91"/>
      <c r="T1059" s="91"/>
      <c r="U1059" s="91"/>
      <c r="V1059" s="88">
        <f t="shared" si="514"/>
        <v>23.1</v>
      </c>
      <c r="W1059" s="88">
        <f t="shared" si="515"/>
        <v>162.60162601626016</v>
      </c>
      <c r="X1059" s="88">
        <f t="shared" si="516"/>
        <v>-20</v>
      </c>
      <c r="Y1059" s="88">
        <f t="shared" si="517"/>
        <v>66.666666666666657</v>
      </c>
      <c r="Z1059" s="88">
        <f t="shared" si="518"/>
        <v>-40</v>
      </c>
      <c r="AA1059" s="88">
        <f t="shared" si="519"/>
        <v>0</v>
      </c>
      <c r="AB1059" s="88">
        <f t="shared" si="511"/>
        <v>0</v>
      </c>
      <c r="AC1059" s="88" t="e">
        <f t="shared" si="512"/>
        <v>#DIV/0!</v>
      </c>
      <c r="AD1059" s="168"/>
    </row>
    <row r="1060" spans="1:30" hidden="1" outlineLevel="1">
      <c r="A1060" s="76"/>
      <c r="B1060" s="89" t="s">
        <v>137</v>
      </c>
      <c r="C1060" s="90">
        <v>3113</v>
      </c>
      <c r="D1060" s="91"/>
      <c r="E1060" s="91"/>
      <c r="F1060" s="91"/>
      <c r="G1060" s="91"/>
      <c r="H1060" s="91"/>
      <c r="I1060" s="91"/>
      <c r="J1060" s="92"/>
      <c r="K1060" s="92"/>
      <c r="L1060" s="91"/>
      <c r="M1060" s="91"/>
      <c r="N1060" s="92"/>
      <c r="O1060" s="92"/>
      <c r="P1060" s="92"/>
      <c r="Q1060" s="92"/>
      <c r="R1060" s="91"/>
      <c r="S1060" s="91"/>
      <c r="T1060" s="91"/>
      <c r="U1060" s="91"/>
      <c r="V1060" s="88">
        <f t="shared" si="514"/>
        <v>0</v>
      </c>
      <c r="W1060" s="88" t="e">
        <f t="shared" si="515"/>
        <v>#DIV/0!</v>
      </c>
      <c r="X1060" s="88">
        <f t="shared" si="516"/>
        <v>0</v>
      </c>
      <c r="Y1060" s="88" t="e">
        <f t="shared" si="517"/>
        <v>#DIV/0!</v>
      </c>
      <c r="Z1060" s="88">
        <f t="shared" si="518"/>
        <v>0</v>
      </c>
      <c r="AA1060" s="88" t="e">
        <f t="shared" si="519"/>
        <v>#DIV/0!</v>
      </c>
      <c r="AB1060" s="88">
        <f t="shared" si="511"/>
        <v>0</v>
      </c>
      <c r="AC1060" s="88" t="e">
        <f t="shared" si="512"/>
        <v>#DIV/0!</v>
      </c>
      <c r="AD1060" s="168"/>
    </row>
    <row r="1061" spans="1:30" hidden="1" outlineLevel="1">
      <c r="A1061" s="76"/>
      <c r="B1061" s="178"/>
      <c r="C1061" s="179"/>
      <c r="D1061" s="91"/>
      <c r="E1061" s="91"/>
      <c r="F1061" s="91"/>
      <c r="G1061" s="91"/>
      <c r="H1061" s="91"/>
      <c r="I1061" s="91"/>
      <c r="J1061" s="92"/>
      <c r="K1061" s="92"/>
      <c r="L1061" s="91"/>
      <c r="M1061" s="91"/>
      <c r="N1061" s="92"/>
      <c r="O1061" s="92"/>
      <c r="P1061" s="92"/>
      <c r="Q1061" s="92"/>
      <c r="R1061" s="91"/>
      <c r="S1061" s="91"/>
      <c r="T1061" s="91"/>
      <c r="U1061" s="91"/>
      <c r="V1061" s="88">
        <f t="shared" si="514"/>
        <v>0</v>
      </c>
      <c r="W1061" s="88" t="e">
        <f t="shared" si="515"/>
        <v>#DIV/0!</v>
      </c>
      <c r="X1061" s="88">
        <f t="shared" si="516"/>
        <v>0</v>
      </c>
      <c r="Y1061" s="88" t="e">
        <f t="shared" si="517"/>
        <v>#DIV/0!</v>
      </c>
      <c r="Z1061" s="88">
        <f t="shared" si="518"/>
        <v>0</v>
      </c>
      <c r="AA1061" s="88" t="e">
        <f t="shared" si="519"/>
        <v>#DIV/0!</v>
      </c>
      <c r="AB1061" s="88">
        <f>T1061-R1061</f>
        <v>0</v>
      </c>
      <c r="AC1061" s="88" t="e">
        <f>+T1061/R1061*100</f>
        <v>#DIV/0!</v>
      </c>
      <c r="AD1061" s="168"/>
    </row>
    <row r="1062" spans="1:30" hidden="1" outlineLevel="1">
      <c r="A1062" s="76">
        <v>25</v>
      </c>
      <c r="B1062" s="199" t="s">
        <v>198</v>
      </c>
      <c r="C1062" s="200" t="s">
        <v>199</v>
      </c>
      <c r="D1062" s="141"/>
      <c r="E1062" s="141"/>
      <c r="F1062" s="141"/>
      <c r="G1062" s="141"/>
      <c r="H1062" s="141"/>
      <c r="I1062" s="141"/>
      <c r="J1062" s="141"/>
      <c r="K1062" s="141"/>
      <c r="L1062" s="140"/>
      <c r="M1062" s="140"/>
      <c r="N1062" s="141"/>
      <c r="O1062" s="141"/>
      <c r="P1062" s="141"/>
      <c r="Q1062" s="141"/>
      <c r="R1062" s="140"/>
      <c r="S1062" s="140"/>
      <c r="T1062" s="140"/>
      <c r="U1062" s="140"/>
      <c r="V1062" s="140"/>
      <c r="W1062" s="140"/>
      <c r="X1062" s="140"/>
      <c r="Y1062" s="140"/>
      <c r="Z1062" s="140"/>
      <c r="AA1062" s="140"/>
      <c r="AB1062" s="140"/>
      <c r="AC1062" s="140"/>
      <c r="AD1062" s="168"/>
    </row>
    <row r="1063" spans="1:30" hidden="1" outlineLevel="1">
      <c r="A1063" s="76"/>
      <c r="B1063" s="142" t="s">
        <v>142</v>
      </c>
      <c r="C1063" s="143"/>
      <c r="D1063" s="85">
        <f>SUM(D1064:D1070,D1075:D1091)</f>
        <v>2912.6000000000004</v>
      </c>
      <c r="E1063" s="85">
        <f>SUM(E1064:E1070,E1075:E1091)</f>
        <v>233.6</v>
      </c>
      <c r="F1063" s="85">
        <f t="shared" ref="F1063:U1063" si="521">SUM(F1064:F1070,F1075:F1091)</f>
        <v>3784.697999999999</v>
      </c>
      <c r="G1063" s="85">
        <f t="shared" si="521"/>
        <v>0</v>
      </c>
      <c r="H1063" s="85">
        <f>SUM(H1064:H1070,H1075:H1091)</f>
        <v>5286.1</v>
      </c>
      <c r="I1063" s="85">
        <f t="shared" si="521"/>
        <v>233.60000000000002</v>
      </c>
      <c r="J1063" s="85">
        <f t="shared" si="521"/>
        <v>1855.519</v>
      </c>
      <c r="K1063" s="85">
        <f t="shared" si="521"/>
        <v>0</v>
      </c>
      <c r="L1063" s="86">
        <f>SUM(L1064:L1070,L1075:L1091)</f>
        <v>5602.2000000000007</v>
      </c>
      <c r="M1063" s="86">
        <f t="shared" si="521"/>
        <v>306.60000000000002</v>
      </c>
      <c r="N1063" s="85">
        <f t="shared" si="521"/>
        <v>8062.6000000000013</v>
      </c>
      <c r="O1063" s="85">
        <f t="shared" si="521"/>
        <v>179</v>
      </c>
      <c r="P1063" s="85">
        <f>SUM(P1064:P1070,P1075:P1091)</f>
        <v>0</v>
      </c>
      <c r="Q1063" s="85">
        <f>SUM(Q1064:Q1070,Q1075:Q1091)</f>
        <v>0</v>
      </c>
      <c r="R1063" s="86">
        <f t="shared" si="521"/>
        <v>5295.4000000000015</v>
      </c>
      <c r="S1063" s="86">
        <f t="shared" si="521"/>
        <v>179</v>
      </c>
      <c r="T1063" s="86">
        <f>SUM(T1064:T1070,T1075:T1091)</f>
        <v>5295.4000000000015</v>
      </c>
      <c r="U1063" s="86">
        <f t="shared" si="521"/>
        <v>179</v>
      </c>
      <c r="V1063" s="87">
        <f t="shared" ref="V1063:V1080" si="522">L1063-F1063</f>
        <v>1817.5020000000018</v>
      </c>
      <c r="W1063" s="87">
        <f t="shared" ref="W1063:W1080" si="523">+L1063/F1063*100</f>
        <v>148.02237853588323</v>
      </c>
      <c r="X1063" s="87">
        <f t="shared" ref="X1063:X1080" si="524">N1063-H1063</f>
        <v>2776.5000000000009</v>
      </c>
      <c r="Y1063" s="87">
        <f t="shared" ref="Y1063:Y1080" si="525">+N1063/H1063*100</f>
        <v>152.52454550613876</v>
      </c>
      <c r="Z1063" s="87">
        <f t="shared" ref="Z1063:Z1080" si="526">R1063-N1063</f>
        <v>-2767.2</v>
      </c>
      <c r="AA1063" s="87">
        <f t="shared" ref="AA1063:AA1080" si="527">+R1063/N1063*100</f>
        <v>65.678565227097963</v>
      </c>
      <c r="AB1063" s="87">
        <f>T1063-R1063</f>
        <v>0</v>
      </c>
      <c r="AC1063" s="87">
        <f>+T1063/R1063*100</f>
        <v>100</v>
      </c>
      <c r="AD1063" s="168"/>
    </row>
    <row r="1064" spans="1:30" hidden="1" outlineLevel="1">
      <c r="A1064" s="76"/>
      <c r="B1064" s="89" t="s">
        <v>102</v>
      </c>
      <c r="C1064" s="90">
        <v>2111</v>
      </c>
      <c r="D1064" s="144">
        <v>1876.1</v>
      </c>
      <c r="E1064" s="144"/>
      <c r="F1064" s="144">
        <v>2668.9989999999998</v>
      </c>
      <c r="G1064" s="92"/>
      <c r="H1064" s="92">
        <v>3787.2</v>
      </c>
      <c r="I1064" s="92"/>
      <c r="J1064" s="92">
        <v>1336.0989999999999</v>
      </c>
      <c r="K1064" s="92"/>
      <c r="L1064" s="91">
        <v>3787.2</v>
      </c>
      <c r="M1064" s="91"/>
      <c r="N1064" s="92">
        <v>3787.2</v>
      </c>
      <c r="O1064" s="92"/>
      <c r="P1064" s="92"/>
      <c r="Q1064" s="92"/>
      <c r="R1064" s="92">
        <v>3787.3</v>
      </c>
      <c r="S1064" s="91"/>
      <c r="T1064" s="92">
        <v>3787.3</v>
      </c>
      <c r="U1064" s="91"/>
      <c r="V1064" s="88">
        <f t="shared" si="522"/>
        <v>1118.201</v>
      </c>
      <c r="W1064" s="88">
        <f t="shared" si="523"/>
        <v>141.89589430344483</v>
      </c>
      <c r="X1064" s="88">
        <f t="shared" si="524"/>
        <v>0</v>
      </c>
      <c r="Y1064" s="88">
        <f t="shared" si="525"/>
        <v>100</v>
      </c>
      <c r="Z1064" s="88">
        <f t="shared" si="526"/>
        <v>0.1000000000003638</v>
      </c>
      <c r="AA1064" s="88">
        <f t="shared" si="527"/>
        <v>100.0026404731728</v>
      </c>
      <c r="AB1064" s="88">
        <f t="shared" ref="AB1064:AB1094" si="528">T1064-R1064</f>
        <v>0</v>
      </c>
      <c r="AC1064" s="88">
        <f t="shared" ref="AC1064:AC1094" si="529">+T1064/R1064*100</f>
        <v>100</v>
      </c>
      <c r="AD1064" s="168"/>
    </row>
    <row r="1065" spans="1:30" hidden="1" outlineLevel="1">
      <c r="A1065" s="76"/>
      <c r="B1065" s="89" t="s">
        <v>143</v>
      </c>
      <c r="C1065" s="90">
        <v>2121</v>
      </c>
      <c r="D1065" s="144">
        <v>277.39999999999998</v>
      </c>
      <c r="E1065" s="144"/>
      <c r="F1065" s="144">
        <v>410.2</v>
      </c>
      <c r="G1065" s="92"/>
      <c r="H1065" s="192">
        <v>566.20000000000005</v>
      </c>
      <c r="I1065" s="92"/>
      <c r="J1065" s="92">
        <v>217.1</v>
      </c>
      <c r="K1065" s="92"/>
      <c r="L1065" s="146">
        <v>566.20000000000005</v>
      </c>
      <c r="M1065" s="91"/>
      <c r="N1065" s="92">
        <v>566.20000000000005</v>
      </c>
      <c r="O1065" s="92"/>
      <c r="P1065" s="92"/>
      <c r="Q1065" s="92"/>
      <c r="R1065" s="92">
        <v>566.20000000000005</v>
      </c>
      <c r="S1065" s="91"/>
      <c r="T1065" s="92">
        <v>566.20000000000005</v>
      </c>
      <c r="U1065" s="91"/>
      <c r="V1065" s="88">
        <f t="shared" si="522"/>
        <v>156.00000000000006</v>
      </c>
      <c r="W1065" s="88">
        <f t="shared" si="523"/>
        <v>138.03022915650905</v>
      </c>
      <c r="X1065" s="88">
        <f t="shared" si="524"/>
        <v>0</v>
      </c>
      <c r="Y1065" s="88">
        <f t="shared" si="525"/>
        <v>100</v>
      </c>
      <c r="Z1065" s="88">
        <f t="shared" si="526"/>
        <v>0</v>
      </c>
      <c r="AA1065" s="88">
        <f t="shared" si="527"/>
        <v>100</v>
      </c>
      <c r="AB1065" s="88">
        <f t="shared" si="528"/>
        <v>0</v>
      </c>
      <c r="AC1065" s="88">
        <f t="shared" si="529"/>
        <v>100</v>
      </c>
      <c r="AD1065" s="168"/>
    </row>
    <row r="1066" spans="1:30" hidden="1" outlineLevel="1">
      <c r="A1066" s="76"/>
      <c r="B1066" s="147" t="s">
        <v>104</v>
      </c>
      <c r="C1066" s="90">
        <v>2211</v>
      </c>
      <c r="D1066" s="144"/>
      <c r="E1066" s="144"/>
      <c r="F1066" s="144"/>
      <c r="G1066" s="92"/>
      <c r="H1066" s="192"/>
      <c r="I1066" s="92"/>
      <c r="J1066" s="92"/>
      <c r="K1066" s="92"/>
      <c r="L1066" s="146"/>
      <c r="M1066" s="91"/>
      <c r="N1066" s="92"/>
      <c r="O1066" s="92"/>
      <c r="P1066" s="92"/>
      <c r="Q1066" s="92"/>
      <c r="R1066" s="91"/>
      <c r="S1066" s="91"/>
      <c r="T1066" s="91"/>
      <c r="U1066" s="91"/>
      <c r="V1066" s="88">
        <f t="shared" si="522"/>
        <v>0</v>
      </c>
      <c r="W1066" s="88" t="e">
        <f t="shared" si="523"/>
        <v>#DIV/0!</v>
      </c>
      <c r="X1066" s="88">
        <f t="shared" si="524"/>
        <v>0</v>
      </c>
      <c r="Y1066" s="88" t="e">
        <f t="shared" si="525"/>
        <v>#DIV/0!</v>
      </c>
      <c r="Z1066" s="88">
        <f t="shared" si="526"/>
        <v>0</v>
      </c>
      <c r="AA1066" s="88" t="e">
        <f t="shared" si="527"/>
        <v>#DIV/0!</v>
      </c>
      <c r="AB1066" s="88">
        <f t="shared" si="528"/>
        <v>0</v>
      </c>
      <c r="AC1066" s="88" t="e">
        <f t="shared" si="529"/>
        <v>#DIV/0!</v>
      </c>
      <c r="AD1066" s="168"/>
    </row>
    <row r="1067" spans="1:30" hidden="1" outlineLevel="1">
      <c r="A1067" s="76"/>
      <c r="B1067" s="95" t="s">
        <v>105</v>
      </c>
      <c r="C1067" s="96">
        <v>2212</v>
      </c>
      <c r="D1067" s="144">
        <v>19.8</v>
      </c>
      <c r="E1067" s="144"/>
      <c r="F1067" s="144">
        <v>19.5</v>
      </c>
      <c r="G1067" s="91"/>
      <c r="H1067" s="146">
        <v>19.8</v>
      </c>
      <c r="I1067" s="91"/>
      <c r="J1067" s="92">
        <v>10.1</v>
      </c>
      <c r="K1067" s="92"/>
      <c r="L1067" s="92">
        <v>31.8</v>
      </c>
      <c r="M1067" s="91"/>
      <c r="N1067" s="92">
        <v>31.8</v>
      </c>
      <c r="O1067" s="92"/>
      <c r="P1067" s="92"/>
      <c r="Q1067" s="92"/>
      <c r="R1067" s="91">
        <v>31.8</v>
      </c>
      <c r="S1067" s="91"/>
      <c r="T1067" s="91">
        <v>31.8</v>
      </c>
      <c r="U1067" s="91"/>
      <c r="V1067" s="88">
        <f t="shared" si="522"/>
        <v>12.3</v>
      </c>
      <c r="W1067" s="88">
        <f t="shared" si="523"/>
        <v>163.07692307692307</v>
      </c>
      <c r="X1067" s="88">
        <f t="shared" si="524"/>
        <v>12</v>
      </c>
      <c r="Y1067" s="88">
        <f t="shared" si="525"/>
        <v>160.60606060606059</v>
      </c>
      <c r="Z1067" s="88">
        <f t="shared" si="526"/>
        <v>0</v>
      </c>
      <c r="AA1067" s="88">
        <f t="shared" si="527"/>
        <v>100</v>
      </c>
      <c r="AB1067" s="88">
        <f t="shared" si="528"/>
        <v>0</v>
      </c>
      <c r="AC1067" s="88">
        <f t="shared" si="529"/>
        <v>100</v>
      </c>
      <c r="AD1067" s="168"/>
    </row>
    <row r="1068" spans="1:30" hidden="1" outlineLevel="1">
      <c r="A1068" s="76"/>
      <c r="B1068" s="97" t="s">
        <v>106</v>
      </c>
      <c r="C1068" s="96">
        <v>2213</v>
      </c>
      <c r="D1068" s="144"/>
      <c r="E1068" s="144"/>
      <c r="F1068" s="144"/>
      <c r="G1068" s="91"/>
      <c r="H1068" s="146"/>
      <c r="I1068" s="91"/>
      <c r="J1068" s="92"/>
      <c r="K1068" s="92"/>
      <c r="L1068" s="146"/>
      <c r="M1068" s="91"/>
      <c r="N1068" s="92"/>
      <c r="O1068" s="92"/>
      <c r="P1068" s="92"/>
      <c r="Q1068" s="92"/>
      <c r="R1068" s="91"/>
      <c r="S1068" s="91"/>
      <c r="T1068" s="91"/>
      <c r="U1068" s="91"/>
      <c r="V1068" s="88">
        <f t="shared" si="522"/>
        <v>0</v>
      </c>
      <c r="W1068" s="88" t="e">
        <f t="shared" si="523"/>
        <v>#DIV/0!</v>
      </c>
      <c r="X1068" s="88">
        <f t="shared" si="524"/>
        <v>0</v>
      </c>
      <c r="Y1068" s="88" t="e">
        <f t="shared" si="525"/>
        <v>#DIV/0!</v>
      </c>
      <c r="Z1068" s="88">
        <f t="shared" si="526"/>
        <v>0</v>
      </c>
      <c r="AA1068" s="88" t="e">
        <f t="shared" si="527"/>
        <v>#DIV/0!</v>
      </c>
      <c r="AB1068" s="88">
        <f t="shared" si="528"/>
        <v>0</v>
      </c>
      <c r="AC1068" s="88" t="e">
        <f t="shared" si="529"/>
        <v>#DIV/0!</v>
      </c>
      <c r="AD1068" s="168"/>
    </row>
    <row r="1069" spans="1:30" hidden="1" outlineLevel="1">
      <c r="A1069" s="76"/>
      <c r="B1069" s="97" t="s">
        <v>107</v>
      </c>
      <c r="C1069" s="96">
        <v>2214</v>
      </c>
      <c r="D1069" s="144">
        <v>26.5</v>
      </c>
      <c r="E1069" s="144"/>
      <c r="F1069" s="144">
        <v>25.042000000000002</v>
      </c>
      <c r="G1069" s="91"/>
      <c r="H1069" s="146">
        <v>28.1</v>
      </c>
      <c r="I1069" s="91"/>
      <c r="J1069" s="92">
        <v>27.9</v>
      </c>
      <c r="K1069" s="92"/>
      <c r="L1069" s="146">
        <v>28.1</v>
      </c>
      <c r="M1069" s="91"/>
      <c r="N1069" s="92">
        <v>37.799999999999997</v>
      </c>
      <c r="O1069" s="92"/>
      <c r="P1069" s="92"/>
      <c r="Q1069" s="92"/>
      <c r="R1069" s="91">
        <v>37.799999999999997</v>
      </c>
      <c r="S1069" s="91"/>
      <c r="T1069" s="91">
        <v>37.799999999999997</v>
      </c>
      <c r="U1069" s="91"/>
      <c r="V1069" s="88">
        <f t="shared" si="522"/>
        <v>3.0579999999999998</v>
      </c>
      <c r="W1069" s="88">
        <f t="shared" si="523"/>
        <v>112.21148470569445</v>
      </c>
      <c r="X1069" s="88">
        <f t="shared" si="524"/>
        <v>9.6999999999999957</v>
      </c>
      <c r="Y1069" s="88">
        <f t="shared" si="525"/>
        <v>134.51957295373666</v>
      </c>
      <c r="Z1069" s="88">
        <f t="shared" si="526"/>
        <v>0</v>
      </c>
      <c r="AA1069" s="88">
        <f t="shared" si="527"/>
        <v>100</v>
      </c>
      <c r="AB1069" s="88">
        <f t="shared" si="528"/>
        <v>0</v>
      </c>
      <c r="AC1069" s="88">
        <f t="shared" si="529"/>
        <v>100</v>
      </c>
      <c r="AD1069" s="168"/>
    </row>
    <row r="1070" spans="1:30" hidden="1" outlineLevel="1">
      <c r="A1070" s="76"/>
      <c r="B1070" s="149" t="s">
        <v>108</v>
      </c>
      <c r="C1070" s="99">
        <v>2215</v>
      </c>
      <c r="D1070" s="203">
        <f>D1071+D1072+D1073+D1074</f>
        <v>48.1</v>
      </c>
      <c r="E1070" s="203">
        <f>E1071+E1072+E1073+E1074</f>
        <v>25</v>
      </c>
      <c r="F1070" s="203">
        <f>F1071+F1072+F1073+F1074</f>
        <v>38.677999999999997</v>
      </c>
      <c r="G1070" s="102">
        <f t="shared" ref="G1070:U1070" si="530">G1071+G1072+G1073+G1074</f>
        <v>0</v>
      </c>
      <c r="H1070" s="148">
        <f t="shared" si="530"/>
        <v>132.5</v>
      </c>
      <c r="I1070" s="102">
        <f t="shared" si="530"/>
        <v>131.4</v>
      </c>
      <c r="J1070" s="100">
        <f t="shared" si="530"/>
        <v>9.1999999999999993</v>
      </c>
      <c r="K1070" s="100">
        <f t="shared" si="530"/>
        <v>0</v>
      </c>
      <c r="L1070" s="203">
        <f>L1071+L1072+L1073+L1074</f>
        <v>263.89999999999998</v>
      </c>
      <c r="M1070" s="102">
        <f t="shared" si="530"/>
        <v>0</v>
      </c>
      <c r="N1070" s="197">
        <f t="shared" si="530"/>
        <v>73.8</v>
      </c>
      <c r="O1070" s="197">
        <f t="shared" si="530"/>
        <v>79</v>
      </c>
      <c r="P1070" s="197">
        <f>P1071+P1072+P1073+P1074</f>
        <v>0</v>
      </c>
      <c r="Q1070" s="197">
        <f>Q1071+Q1072+Q1073+Q1074</f>
        <v>0</v>
      </c>
      <c r="R1070" s="148">
        <f t="shared" si="530"/>
        <v>141.1</v>
      </c>
      <c r="S1070" s="148">
        <f t="shared" si="530"/>
        <v>0</v>
      </c>
      <c r="T1070" s="148">
        <f>T1071+T1072+T1073+T1074</f>
        <v>141.1</v>
      </c>
      <c r="U1070" s="148">
        <f t="shared" si="530"/>
        <v>0</v>
      </c>
      <c r="V1070" s="88">
        <f t="shared" si="522"/>
        <v>225.22199999999998</v>
      </c>
      <c r="W1070" s="88">
        <f t="shared" si="523"/>
        <v>682.30001551269459</v>
      </c>
      <c r="X1070" s="88">
        <f t="shared" si="524"/>
        <v>-58.7</v>
      </c>
      <c r="Y1070" s="88">
        <f t="shared" si="525"/>
        <v>55.698113207547173</v>
      </c>
      <c r="Z1070" s="88">
        <f t="shared" si="526"/>
        <v>67.3</v>
      </c>
      <c r="AA1070" s="88">
        <f t="shared" si="527"/>
        <v>191.19241192411926</v>
      </c>
      <c r="AB1070" s="88">
        <f t="shared" si="528"/>
        <v>0</v>
      </c>
      <c r="AC1070" s="88">
        <f t="shared" si="529"/>
        <v>100</v>
      </c>
      <c r="AD1070" s="168"/>
    </row>
    <row r="1071" spans="1:30" hidden="1" outlineLevel="1">
      <c r="A1071" s="76"/>
      <c r="B1071" s="103" t="s">
        <v>144</v>
      </c>
      <c r="C1071" s="96">
        <v>22151</v>
      </c>
      <c r="D1071" s="144"/>
      <c r="E1071" s="144"/>
      <c r="F1071" s="144">
        <v>3.9</v>
      </c>
      <c r="G1071" s="91"/>
      <c r="H1071" s="91">
        <v>7</v>
      </c>
      <c r="I1071" s="91"/>
      <c r="J1071" s="92"/>
      <c r="K1071" s="92"/>
      <c r="L1071" s="144">
        <v>7</v>
      </c>
      <c r="M1071" s="91"/>
      <c r="N1071" s="92">
        <v>10</v>
      </c>
      <c r="O1071" s="92"/>
      <c r="P1071" s="92"/>
      <c r="Q1071" s="92"/>
      <c r="R1071" s="92">
        <v>10</v>
      </c>
      <c r="S1071" s="91"/>
      <c r="T1071" s="92">
        <v>10</v>
      </c>
      <c r="U1071" s="91"/>
      <c r="V1071" s="88">
        <f t="shared" si="522"/>
        <v>3.1</v>
      </c>
      <c r="W1071" s="88">
        <f t="shared" si="523"/>
        <v>179.4871794871795</v>
      </c>
      <c r="X1071" s="88">
        <f t="shared" si="524"/>
        <v>3</v>
      </c>
      <c r="Y1071" s="88">
        <f t="shared" si="525"/>
        <v>142.85714285714286</v>
      </c>
      <c r="Z1071" s="88">
        <f t="shared" si="526"/>
        <v>0</v>
      </c>
      <c r="AA1071" s="88">
        <f t="shared" si="527"/>
        <v>100</v>
      </c>
      <c r="AB1071" s="88">
        <f t="shared" si="528"/>
        <v>0</v>
      </c>
      <c r="AC1071" s="88">
        <f t="shared" si="529"/>
        <v>100</v>
      </c>
      <c r="AD1071" s="168"/>
    </row>
    <row r="1072" spans="1:30" hidden="1" outlineLevel="1">
      <c r="A1072" s="76"/>
      <c r="B1072" s="103" t="s">
        <v>145</v>
      </c>
      <c r="C1072" s="96">
        <v>22152</v>
      </c>
      <c r="D1072" s="144"/>
      <c r="E1072" s="144"/>
      <c r="F1072" s="144">
        <v>13.688000000000001</v>
      </c>
      <c r="G1072" s="91"/>
      <c r="H1072" s="91">
        <v>21.7</v>
      </c>
      <c r="I1072" s="91"/>
      <c r="J1072" s="92">
        <v>7.2</v>
      </c>
      <c r="K1072" s="92"/>
      <c r="L1072" s="144"/>
      <c r="M1072" s="91"/>
      <c r="N1072" s="92">
        <v>25.3</v>
      </c>
      <c r="O1072" s="92"/>
      <c r="P1072" s="92"/>
      <c r="Q1072" s="92"/>
      <c r="R1072" s="92">
        <v>25.3</v>
      </c>
      <c r="S1072" s="91"/>
      <c r="T1072" s="92">
        <v>25.3</v>
      </c>
      <c r="U1072" s="91"/>
      <c r="V1072" s="88">
        <f t="shared" si="522"/>
        <v>-13.688000000000001</v>
      </c>
      <c r="W1072" s="88">
        <f t="shared" si="523"/>
        <v>0</v>
      </c>
      <c r="X1072" s="88">
        <f t="shared" si="524"/>
        <v>3.6000000000000014</v>
      </c>
      <c r="Y1072" s="88">
        <f t="shared" si="525"/>
        <v>116.58986175115209</v>
      </c>
      <c r="Z1072" s="88">
        <f t="shared" si="526"/>
        <v>0</v>
      </c>
      <c r="AA1072" s="88">
        <f t="shared" si="527"/>
        <v>100</v>
      </c>
      <c r="AB1072" s="88">
        <f t="shared" si="528"/>
        <v>0</v>
      </c>
      <c r="AC1072" s="88">
        <f t="shared" si="529"/>
        <v>100</v>
      </c>
      <c r="AD1072" s="168"/>
    </row>
    <row r="1073" spans="1:30" hidden="1" outlineLevel="1">
      <c r="A1073" s="76"/>
      <c r="B1073" s="103" t="s">
        <v>111</v>
      </c>
      <c r="C1073" s="96">
        <v>22153</v>
      </c>
      <c r="D1073" s="144"/>
      <c r="E1073" s="144"/>
      <c r="F1073" s="144"/>
      <c r="G1073" s="91"/>
      <c r="H1073" s="146">
        <v>5.5</v>
      </c>
      <c r="I1073" s="91"/>
      <c r="J1073" s="92"/>
      <c r="K1073" s="92"/>
      <c r="L1073" s="144">
        <v>5.5</v>
      </c>
      <c r="M1073" s="91"/>
      <c r="N1073" s="92">
        <v>5.5</v>
      </c>
      <c r="O1073" s="92"/>
      <c r="P1073" s="92"/>
      <c r="Q1073" s="92"/>
      <c r="R1073" s="92">
        <v>5.5</v>
      </c>
      <c r="S1073" s="91"/>
      <c r="T1073" s="92">
        <v>5.5</v>
      </c>
      <c r="U1073" s="91"/>
      <c r="V1073" s="88">
        <f t="shared" si="522"/>
        <v>5.5</v>
      </c>
      <c r="W1073" s="88" t="e">
        <f t="shared" si="523"/>
        <v>#DIV/0!</v>
      </c>
      <c r="X1073" s="88">
        <f t="shared" si="524"/>
        <v>0</v>
      </c>
      <c r="Y1073" s="88">
        <f t="shared" si="525"/>
        <v>100</v>
      </c>
      <c r="Z1073" s="88">
        <f t="shared" si="526"/>
        <v>0</v>
      </c>
      <c r="AA1073" s="88">
        <f t="shared" si="527"/>
        <v>100</v>
      </c>
      <c r="AB1073" s="88">
        <f t="shared" si="528"/>
        <v>0</v>
      </c>
      <c r="AC1073" s="88">
        <f t="shared" si="529"/>
        <v>100</v>
      </c>
      <c r="AD1073" s="168"/>
    </row>
    <row r="1074" spans="1:30" hidden="1" outlineLevel="1">
      <c r="A1074" s="76"/>
      <c r="B1074" s="103" t="s">
        <v>146</v>
      </c>
      <c r="C1074" s="96">
        <v>22154</v>
      </c>
      <c r="D1074" s="144">
        <v>48.1</v>
      </c>
      <c r="E1074" s="144">
        <v>25</v>
      </c>
      <c r="F1074" s="144">
        <v>21.09</v>
      </c>
      <c r="G1074" s="91"/>
      <c r="H1074" s="146">
        <v>98.3</v>
      </c>
      <c r="I1074" s="91">
        <v>131.4</v>
      </c>
      <c r="J1074" s="92">
        <v>2</v>
      </c>
      <c r="K1074" s="92"/>
      <c r="L1074" s="144">
        <v>251.4</v>
      </c>
      <c r="M1074" s="91"/>
      <c r="N1074" s="92">
        <f>4+29</f>
        <v>33</v>
      </c>
      <c r="O1074" s="92">
        <v>79</v>
      </c>
      <c r="P1074" s="92"/>
      <c r="Q1074" s="92"/>
      <c r="R1074" s="92">
        <f>96.3+4</f>
        <v>100.3</v>
      </c>
      <c r="S1074" s="91"/>
      <c r="T1074" s="92">
        <f>96.3+4</f>
        <v>100.3</v>
      </c>
      <c r="U1074" s="91"/>
      <c r="V1074" s="88">
        <f t="shared" si="522"/>
        <v>230.31</v>
      </c>
      <c r="W1074" s="88">
        <f t="shared" si="523"/>
        <v>1192.0341394025606</v>
      </c>
      <c r="X1074" s="88">
        <f t="shared" si="524"/>
        <v>-65.3</v>
      </c>
      <c r="Y1074" s="88">
        <f t="shared" si="525"/>
        <v>33.570701932858597</v>
      </c>
      <c r="Z1074" s="88">
        <f t="shared" si="526"/>
        <v>67.3</v>
      </c>
      <c r="AA1074" s="88">
        <f t="shared" si="527"/>
        <v>303.93939393939388</v>
      </c>
      <c r="AB1074" s="88">
        <f t="shared" si="528"/>
        <v>0</v>
      </c>
      <c r="AC1074" s="88">
        <f t="shared" si="529"/>
        <v>100</v>
      </c>
      <c r="AD1074" s="168"/>
    </row>
    <row r="1075" spans="1:30" hidden="1" outlineLevel="1">
      <c r="A1075" s="76"/>
      <c r="B1075" s="105" t="s">
        <v>113</v>
      </c>
      <c r="C1075" s="106">
        <v>2217</v>
      </c>
      <c r="D1075" s="144"/>
      <c r="E1075" s="144"/>
      <c r="F1075" s="144"/>
      <c r="G1075" s="91"/>
      <c r="H1075" s="146"/>
      <c r="I1075" s="91"/>
      <c r="J1075" s="92"/>
      <c r="K1075" s="92"/>
      <c r="L1075" s="144"/>
      <c r="M1075" s="91"/>
      <c r="N1075" s="92"/>
      <c r="O1075" s="92"/>
      <c r="P1075" s="92"/>
      <c r="Q1075" s="92"/>
      <c r="R1075" s="91"/>
      <c r="S1075" s="91"/>
      <c r="T1075" s="91"/>
      <c r="U1075" s="91"/>
      <c r="V1075" s="88">
        <f t="shared" si="522"/>
        <v>0</v>
      </c>
      <c r="W1075" s="88" t="e">
        <f t="shared" si="523"/>
        <v>#DIV/0!</v>
      </c>
      <c r="X1075" s="88">
        <f t="shared" si="524"/>
        <v>0</v>
      </c>
      <c r="Y1075" s="88" t="e">
        <f t="shared" si="525"/>
        <v>#DIV/0!</v>
      </c>
      <c r="Z1075" s="88">
        <f t="shared" si="526"/>
        <v>0</v>
      </c>
      <c r="AA1075" s="88" t="e">
        <f t="shared" si="527"/>
        <v>#DIV/0!</v>
      </c>
      <c r="AB1075" s="88">
        <f t="shared" si="528"/>
        <v>0</v>
      </c>
      <c r="AC1075" s="88" t="e">
        <f t="shared" si="529"/>
        <v>#DIV/0!</v>
      </c>
      <c r="AD1075" s="168"/>
    </row>
    <row r="1076" spans="1:30" hidden="1" outlineLevel="1">
      <c r="A1076" s="76"/>
      <c r="B1076" s="109" t="s">
        <v>114</v>
      </c>
      <c r="C1076" s="106">
        <v>2218</v>
      </c>
      <c r="D1076" s="144"/>
      <c r="E1076" s="144"/>
      <c r="F1076" s="144"/>
      <c r="G1076" s="91"/>
      <c r="H1076" s="146"/>
      <c r="I1076" s="91"/>
      <c r="J1076" s="92"/>
      <c r="K1076" s="92"/>
      <c r="L1076" s="144"/>
      <c r="M1076" s="91"/>
      <c r="N1076" s="92"/>
      <c r="O1076" s="92"/>
      <c r="P1076" s="92"/>
      <c r="Q1076" s="92"/>
      <c r="R1076" s="91"/>
      <c r="S1076" s="91"/>
      <c r="T1076" s="91"/>
      <c r="U1076" s="91"/>
      <c r="V1076" s="88">
        <f t="shared" si="522"/>
        <v>0</v>
      </c>
      <c r="W1076" s="88" t="e">
        <f t="shared" si="523"/>
        <v>#DIV/0!</v>
      </c>
      <c r="X1076" s="88">
        <f t="shared" si="524"/>
        <v>0</v>
      </c>
      <c r="Y1076" s="88" t="e">
        <f t="shared" si="525"/>
        <v>#DIV/0!</v>
      </c>
      <c r="Z1076" s="88">
        <f t="shared" si="526"/>
        <v>0</v>
      </c>
      <c r="AA1076" s="88" t="e">
        <f t="shared" si="527"/>
        <v>#DIV/0!</v>
      </c>
      <c r="AB1076" s="88">
        <f t="shared" si="528"/>
        <v>0</v>
      </c>
      <c r="AC1076" s="88" t="e">
        <f t="shared" si="529"/>
        <v>#DIV/0!</v>
      </c>
      <c r="AD1076" s="168"/>
    </row>
    <row r="1077" spans="1:30" hidden="1" outlineLevel="1">
      <c r="A1077" s="76"/>
      <c r="B1077" s="97" t="s">
        <v>147</v>
      </c>
      <c r="C1077" s="96">
        <v>2221</v>
      </c>
      <c r="D1077" s="144">
        <v>35</v>
      </c>
      <c r="E1077" s="144">
        <v>208.6</v>
      </c>
      <c r="F1077" s="144">
        <v>34.99</v>
      </c>
      <c r="G1077" s="91"/>
      <c r="H1077" s="146"/>
      <c r="I1077" s="91"/>
      <c r="J1077" s="92"/>
      <c r="K1077" s="92"/>
      <c r="L1077" s="144"/>
      <c r="M1077" s="91"/>
      <c r="N1077" s="92"/>
      <c r="O1077" s="92"/>
      <c r="P1077" s="92"/>
      <c r="Q1077" s="92"/>
      <c r="R1077" s="91"/>
      <c r="S1077" s="91"/>
      <c r="T1077" s="91"/>
      <c r="U1077" s="91"/>
      <c r="V1077" s="88">
        <f t="shared" si="522"/>
        <v>-34.99</v>
      </c>
      <c r="W1077" s="88">
        <f t="shared" si="523"/>
        <v>0</v>
      </c>
      <c r="X1077" s="88">
        <f t="shared" si="524"/>
        <v>0</v>
      </c>
      <c r="Y1077" s="88" t="e">
        <f t="shared" si="525"/>
        <v>#DIV/0!</v>
      </c>
      <c r="Z1077" s="88">
        <f t="shared" si="526"/>
        <v>0</v>
      </c>
      <c r="AA1077" s="88" t="e">
        <f t="shared" si="527"/>
        <v>#DIV/0!</v>
      </c>
      <c r="AB1077" s="88">
        <f t="shared" si="528"/>
        <v>0</v>
      </c>
      <c r="AC1077" s="88" t="e">
        <f t="shared" si="529"/>
        <v>#DIV/0!</v>
      </c>
      <c r="AD1077" s="168"/>
    </row>
    <row r="1078" spans="1:30" ht="25.5" hidden="1" outlineLevel="1">
      <c r="A1078" s="76"/>
      <c r="B1078" s="110" t="s">
        <v>116</v>
      </c>
      <c r="C1078" s="96">
        <v>2222</v>
      </c>
      <c r="D1078" s="144">
        <v>106</v>
      </c>
      <c r="E1078" s="144"/>
      <c r="F1078" s="144">
        <v>95.71</v>
      </c>
      <c r="G1078" s="91"/>
      <c r="H1078" s="146">
        <v>142.4</v>
      </c>
      <c r="I1078" s="91"/>
      <c r="J1078" s="92">
        <v>85.57</v>
      </c>
      <c r="K1078" s="92"/>
      <c r="L1078" s="92">
        <v>262.10000000000002</v>
      </c>
      <c r="M1078" s="91"/>
      <c r="N1078" s="92">
        <v>2412.9</v>
      </c>
      <c r="O1078" s="92"/>
      <c r="P1078" s="92"/>
      <c r="Q1078" s="92"/>
      <c r="R1078" s="91">
        <v>128.30000000000001</v>
      </c>
      <c r="S1078" s="91"/>
      <c r="T1078" s="91">
        <v>128.30000000000001</v>
      </c>
      <c r="U1078" s="91"/>
      <c r="V1078" s="88">
        <f t="shared" si="522"/>
        <v>166.39000000000004</v>
      </c>
      <c r="W1078" s="88">
        <f t="shared" si="523"/>
        <v>273.84808274997397</v>
      </c>
      <c r="X1078" s="88">
        <f t="shared" si="524"/>
        <v>2270.5</v>
      </c>
      <c r="Y1078" s="88">
        <f t="shared" si="525"/>
        <v>1694.4522471910111</v>
      </c>
      <c r="Z1078" s="88">
        <f t="shared" si="526"/>
        <v>-2284.6</v>
      </c>
      <c r="AA1078" s="88">
        <f t="shared" si="527"/>
        <v>5.3172530979319497</v>
      </c>
      <c r="AB1078" s="88">
        <f t="shared" si="528"/>
        <v>0</v>
      </c>
      <c r="AC1078" s="88">
        <f t="shared" si="529"/>
        <v>100</v>
      </c>
      <c r="AD1078" s="168"/>
    </row>
    <row r="1079" spans="1:30" hidden="1" outlineLevel="1">
      <c r="A1079" s="76"/>
      <c r="B1079" s="110" t="s">
        <v>153</v>
      </c>
      <c r="C1079" s="96">
        <v>2224</v>
      </c>
      <c r="D1079" s="144"/>
      <c r="E1079" s="144"/>
      <c r="F1079" s="144"/>
      <c r="G1079" s="91"/>
      <c r="H1079" s="91"/>
      <c r="I1079" s="91"/>
      <c r="J1079" s="92"/>
      <c r="K1079" s="92"/>
      <c r="L1079" s="144"/>
      <c r="M1079" s="91"/>
      <c r="N1079" s="92"/>
      <c r="O1079" s="92"/>
      <c r="P1079" s="92"/>
      <c r="Q1079" s="92"/>
      <c r="R1079" s="91"/>
      <c r="S1079" s="91"/>
      <c r="T1079" s="91"/>
      <c r="U1079" s="91"/>
      <c r="V1079" s="88">
        <f t="shared" si="522"/>
        <v>0</v>
      </c>
      <c r="W1079" s="88" t="e">
        <f t="shared" si="523"/>
        <v>#DIV/0!</v>
      </c>
      <c r="X1079" s="88">
        <f t="shared" si="524"/>
        <v>0</v>
      </c>
      <c r="Y1079" s="88" t="e">
        <f t="shared" si="525"/>
        <v>#DIV/0!</v>
      </c>
      <c r="Z1079" s="88">
        <f t="shared" si="526"/>
        <v>0</v>
      </c>
      <c r="AA1079" s="88" t="e">
        <f t="shared" si="527"/>
        <v>#DIV/0!</v>
      </c>
      <c r="AB1079" s="88">
        <f t="shared" si="528"/>
        <v>0</v>
      </c>
      <c r="AC1079" s="88" t="e">
        <f t="shared" si="529"/>
        <v>#DIV/0!</v>
      </c>
      <c r="AD1079" s="168"/>
    </row>
    <row r="1080" spans="1:30" hidden="1" outlineLevel="1">
      <c r="A1080" s="76"/>
      <c r="B1080" s="110" t="s">
        <v>148</v>
      </c>
      <c r="C1080" s="96">
        <v>2225</v>
      </c>
      <c r="D1080" s="144"/>
      <c r="E1080" s="144"/>
      <c r="F1080" s="144"/>
      <c r="G1080" s="91"/>
      <c r="H1080" s="91"/>
      <c r="I1080" s="91"/>
      <c r="J1080" s="92"/>
      <c r="K1080" s="92"/>
      <c r="L1080" s="144"/>
      <c r="M1080" s="91"/>
      <c r="N1080" s="92"/>
      <c r="O1080" s="92"/>
      <c r="P1080" s="92"/>
      <c r="Q1080" s="92"/>
      <c r="R1080" s="91"/>
      <c r="S1080" s="91"/>
      <c r="T1080" s="91"/>
      <c r="U1080" s="91"/>
      <c r="V1080" s="88">
        <f t="shared" si="522"/>
        <v>0</v>
      </c>
      <c r="W1080" s="88" t="e">
        <f t="shared" si="523"/>
        <v>#DIV/0!</v>
      </c>
      <c r="X1080" s="88">
        <f t="shared" si="524"/>
        <v>0</v>
      </c>
      <c r="Y1080" s="88" t="e">
        <f t="shared" si="525"/>
        <v>#DIV/0!</v>
      </c>
      <c r="Z1080" s="88">
        <f t="shared" si="526"/>
        <v>0</v>
      </c>
      <c r="AA1080" s="88" t="e">
        <f t="shared" si="527"/>
        <v>#DIV/0!</v>
      </c>
      <c r="AB1080" s="88">
        <f t="shared" si="528"/>
        <v>0</v>
      </c>
      <c r="AC1080" s="88" t="e">
        <f t="shared" si="529"/>
        <v>#DIV/0!</v>
      </c>
      <c r="AD1080" s="168"/>
    </row>
    <row r="1081" spans="1:30" hidden="1" outlineLevel="1">
      <c r="A1081" s="76"/>
      <c r="B1081" s="110" t="s">
        <v>149</v>
      </c>
      <c r="C1081" s="96">
        <v>2231</v>
      </c>
      <c r="D1081" s="144"/>
      <c r="E1081" s="144"/>
      <c r="F1081" s="144"/>
      <c r="G1081" s="91"/>
      <c r="H1081" s="91"/>
      <c r="I1081" s="91"/>
      <c r="J1081" s="92"/>
      <c r="K1081" s="92"/>
      <c r="L1081" s="144"/>
      <c r="M1081" s="91"/>
      <c r="N1081" s="92"/>
      <c r="O1081" s="92"/>
      <c r="P1081" s="92"/>
      <c r="Q1081" s="92"/>
      <c r="R1081" s="91"/>
      <c r="S1081" s="91"/>
      <c r="T1081" s="91"/>
      <c r="U1081" s="91"/>
      <c r="V1081" s="88"/>
      <c r="W1081" s="88"/>
      <c r="X1081" s="88"/>
      <c r="Y1081" s="88"/>
      <c r="Z1081" s="88"/>
      <c r="AA1081" s="88"/>
      <c r="AB1081" s="88"/>
      <c r="AC1081" s="88"/>
      <c r="AD1081" s="168"/>
    </row>
    <row r="1082" spans="1:30" hidden="1" outlineLevel="1">
      <c r="A1082" s="76"/>
      <c r="B1082" s="110" t="s">
        <v>121</v>
      </c>
      <c r="C1082" s="96">
        <v>22311100</v>
      </c>
      <c r="D1082" s="144">
        <v>353.8</v>
      </c>
      <c r="E1082" s="144"/>
      <c r="F1082" s="144">
        <v>217.01300000000001</v>
      </c>
      <c r="G1082" s="91"/>
      <c r="H1082" s="91">
        <v>353.8</v>
      </c>
      <c r="I1082" s="91"/>
      <c r="J1082" s="92">
        <v>53.4</v>
      </c>
      <c r="K1082" s="92"/>
      <c r="L1082" s="144">
        <v>353.8</v>
      </c>
      <c r="M1082" s="91"/>
      <c r="N1082" s="92">
        <v>353.8</v>
      </c>
      <c r="O1082" s="92"/>
      <c r="P1082" s="92"/>
      <c r="Q1082" s="92"/>
      <c r="R1082" s="91">
        <v>353.8</v>
      </c>
      <c r="S1082" s="91"/>
      <c r="T1082" s="91">
        <v>353.8</v>
      </c>
      <c r="U1082" s="91"/>
      <c r="V1082" s="88">
        <f t="shared" ref="V1082:V1094" si="531">L1082-F1082</f>
        <v>136.78700000000001</v>
      </c>
      <c r="W1082" s="88">
        <f t="shared" ref="W1082:W1094" si="532">+L1082/F1082*100</f>
        <v>163.03170777787506</v>
      </c>
      <c r="X1082" s="88">
        <f t="shared" ref="X1082:X1094" si="533">N1082-H1082</f>
        <v>0</v>
      </c>
      <c r="Y1082" s="88">
        <f t="shared" ref="Y1082:Y1094" si="534">+N1082/H1082*100</f>
        <v>100</v>
      </c>
      <c r="Z1082" s="88">
        <f t="shared" ref="Z1082:Z1094" si="535">R1082-N1082</f>
        <v>0</v>
      </c>
      <c r="AA1082" s="88">
        <f t="shared" ref="AA1082:AA1094" si="536">+R1082/N1082*100</f>
        <v>100</v>
      </c>
      <c r="AB1082" s="88">
        <f t="shared" si="528"/>
        <v>0</v>
      </c>
      <c r="AC1082" s="88">
        <f t="shared" si="529"/>
        <v>100</v>
      </c>
      <c r="AD1082" s="168"/>
    </row>
    <row r="1083" spans="1:30" hidden="1" outlineLevel="1">
      <c r="A1083" s="76"/>
      <c r="B1083" s="110" t="s">
        <v>122</v>
      </c>
      <c r="C1083" s="96">
        <v>22311200</v>
      </c>
      <c r="D1083" s="144">
        <v>157.9</v>
      </c>
      <c r="E1083" s="144"/>
      <c r="F1083" s="144">
        <v>151.21600000000001</v>
      </c>
      <c r="G1083" s="91"/>
      <c r="H1083" s="91">
        <v>237.6</v>
      </c>
      <c r="I1083" s="91"/>
      <c r="J1083" s="92">
        <v>98.9</v>
      </c>
      <c r="K1083" s="92"/>
      <c r="L1083" s="144">
        <v>237.6</v>
      </c>
      <c r="M1083" s="91"/>
      <c r="N1083" s="92">
        <v>249.1</v>
      </c>
      <c r="O1083" s="92"/>
      <c r="P1083" s="92"/>
      <c r="Q1083" s="92"/>
      <c r="R1083" s="91">
        <v>249.1</v>
      </c>
      <c r="S1083" s="91"/>
      <c r="T1083" s="91">
        <v>249.1</v>
      </c>
      <c r="U1083" s="91"/>
      <c r="V1083" s="88">
        <f t="shared" si="531"/>
        <v>86.383999999999986</v>
      </c>
      <c r="W1083" s="88">
        <f t="shared" si="532"/>
        <v>157.12623002856841</v>
      </c>
      <c r="X1083" s="88">
        <f t="shared" si="533"/>
        <v>11.5</v>
      </c>
      <c r="Y1083" s="88">
        <f t="shared" si="534"/>
        <v>104.84006734006735</v>
      </c>
      <c r="Z1083" s="88">
        <f t="shared" si="535"/>
        <v>0</v>
      </c>
      <c r="AA1083" s="88">
        <f t="shared" si="536"/>
        <v>100</v>
      </c>
      <c r="AB1083" s="88">
        <f t="shared" si="528"/>
        <v>0</v>
      </c>
      <c r="AC1083" s="88">
        <f t="shared" si="529"/>
        <v>100</v>
      </c>
      <c r="AD1083" s="168"/>
    </row>
    <row r="1084" spans="1:30" ht="25.5" hidden="1" outlineLevel="1">
      <c r="A1084" s="76"/>
      <c r="B1084" s="110" t="s">
        <v>123</v>
      </c>
      <c r="C1084" s="96">
        <v>22311300</v>
      </c>
      <c r="D1084" s="91"/>
      <c r="E1084" s="91"/>
      <c r="F1084" s="91"/>
      <c r="G1084" s="91"/>
      <c r="H1084" s="91"/>
      <c r="I1084" s="91"/>
      <c r="J1084" s="92"/>
      <c r="K1084" s="92"/>
      <c r="L1084" s="91"/>
      <c r="M1084" s="91"/>
      <c r="N1084" s="92"/>
      <c r="O1084" s="92"/>
      <c r="P1084" s="92"/>
      <c r="Q1084" s="92"/>
      <c r="R1084" s="91"/>
      <c r="S1084" s="91"/>
      <c r="T1084" s="91"/>
      <c r="U1084" s="91"/>
      <c r="V1084" s="88">
        <f t="shared" si="531"/>
        <v>0</v>
      </c>
      <c r="W1084" s="88" t="e">
        <f t="shared" si="532"/>
        <v>#DIV/0!</v>
      </c>
      <c r="X1084" s="88">
        <f t="shared" si="533"/>
        <v>0</v>
      </c>
      <c r="Y1084" s="88" t="e">
        <f t="shared" si="534"/>
        <v>#DIV/0!</v>
      </c>
      <c r="Z1084" s="88">
        <f t="shared" si="535"/>
        <v>0</v>
      </c>
      <c r="AA1084" s="88" t="e">
        <f t="shared" si="536"/>
        <v>#DIV/0!</v>
      </c>
      <c r="AB1084" s="88">
        <f t="shared" si="528"/>
        <v>0</v>
      </c>
      <c r="AC1084" s="88" t="e">
        <f t="shared" si="529"/>
        <v>#DIV/0!</v>
      </c>
      <c r="AD1084" s="168"/>
    </row>
    <row r="1085" spans="1:30" hidden="1" outlineLevel="1">
      <c r="A1085" s="76"/>
      <c r="B1085" s="110" t="s">
        <v>124</v>
      </c>
      <c r="C1085" s="96">
        <v>22311400</v>
      </c>
      <c r="D1085" s="91"/>
      <c r="E1085" s="91"/>
      <c r="F1085" s="91"/>
      <c r="G1085" s="91"/>
      <c r="H1085" s="91"/>
      <c r="I1085" s="91"/>
      <c r="J1085" s="92"/>
      <c r="K1085" s="92"/>
      <c r="L1085" s="91"/>
      <c r="M1085" s="91"/>
      <c r="N1085" s="92"/>
      <c r="O1085" s="92"/>
      <c r="P1085" s="92"/>
      <c r="Q1085" s="92"/>
      <c r="R1085" s="91"/>
      <c r="S1085" s="91"/>
      <c r="T1085" s="91"/>
      <c r="U1085" s="91"/>
      <c r="V1085" s="88">
        <f t="shared" si="531"/>
        <v>0</v>
      </c>
      <c r="W1085" s="88" t="e">
        <f t="shared" si="532"/>
        <v>#DIV/0!</v>
      </c>
      <c r="X1085" s="88">
        <f t="shared" si="533"/>
        <v>0</v>
      </c>
      <c r="Y1085" s="88" t="e">
        <f t="shared" si="534"/>
        <v>#DIV/0!</v>
      </c>
      <c r="Z1085" s="88">
        <f t="shared" si="535"/>
        <v>0</v>
      </c>
      <c r="AA1085" s="88" t="e">
        <f t="shared" si="536"/>
        <v>#DIV/0!</v>
      </c>
      <c r="AB1085" s="88">
        <f t="shared" si="528"/>
        <v>0</v>
      </c>
      <c r="AC1085" s="88" t="e">
        <f t="shared" si="529"/>
        <v>#DIV/0!</v>
      </c>
      <c r="AD1085" s="168"/>
    </row>
    <row r="1086" spans="1:30" hidden="1" outlineLevel="1">
      <c r="A1086" s="76"/>
      <c r="B1086" s="110" t="s">
        <v>125</v>
      </c>
      <c r="C1086" s="96">
        <v>2235</v>
      </c>
      <c r="D1086" s="91"/>
      <c r="E1086" s="91"/>
      <c r="F1086" s="91"/>
      <c r="G1086" s="91"/>
      <c r="H1086" s="91"/>
      <c r="I1086" s="91"/>
      <c r="J1086" s="92"/>
      <c r="K1086" s="92"/>
      <c r="L1086" s="91"/>
      <c r="M1086" s="91"/>
      <c r="N1086" s="92"/>
      <c r="O1086" s="92"/>
      <c r="P1086" s="92"/>
      <c r="Q1086" s="92"/>
      <c r="R1086" s="91"/>
      <c r="S1086" s="91"/>
      <c r="T1086" s="91"/>
      <c r="U1086" s="91"/>
      <c r="V1086" s="88">
        <f t="shared" si="531"/>
        <v>0</v>
      </c>
      <c r="W1086" s="88" t="e">
        <f t="shared" si="532"/>
        <v>#DIV/0!</v>
      </c>
      <c r="X1086" s="88">
        <f t="shared" si="533"/>
        <v>0</v>
      </c>
      <c r="Y1086" s="88" t="e">
        <f t="shared" si="534"/>
        <v>#DIV/0!</v>
      </c>
      <c r="Z1086" s="88">
        <f t="shared" si="535"/>
        <v>0</v>
      </c>
      <c r="AA1086" s="88" t="e">
        <f t="shared" si="536"/>
        <v>#DIV/0!</v>
      </c>
      <c r="AB1086" s="88">
        <f t="shared" si="528"/>
        <v>0</v>
      </c>
      <c r="AC1086" s="88" t="e">
        <f t="shared" si="529"/>
        <v>#DIV/0!</v>
      </c>
      <c r="AD1086" s="168"/>
    </row>
    <row r="1087" spans="1:30" hidden="1" outlineLevel="1">
      <c r="A1087" s="76"/>
      <c r="B1087" s="97" t="s">
        <v>126</v>
      </c>
      <c r="C1087" s="119">
        <v>2511</v>
      </c>
      <c r="D1087" s="91"/>
      <c r="E1087" s="91"/>
      <c r="F1087" s="91"/>
      <c r="G1087" s="91"/>
      <c r="H1087" s="91"/>
      <c r="I1087" s="91"/>
      <c r="J1087" s="92"/>
      <c r="K1087" s="92"/>
      <c r="L1087" s="91"/>
      <c r="M1087" s="91"/>
      <c r="N1087" s="92"/>
      <c r="O1087" s="92"/>
      <c r="P1087" s="92"/>
      <c r="Q1087" s="92"/>
      <c r="R1087" s="91"/>
      <c r="S1087" s="91"/>
      <c r="T1087" s="91"/>
      <c r="U1087" s="91"/>
      <c r="V1087" s="88">
        <f t="shared" si="531"/>
        <v>0</v>
      </c>
      <c r="W1087" s="88" t="e">
        <f t="shared" si="532"/>
        <v>#DIV/0!</v>
      </c>
      <c r="X1087" s="88">
        <f t="shared" si="533"/>
        <v>0</v>
      </c>
      <c r="Y1087" s="88" t="e">
        <f t="shared" si="534"/>
        <v>#DIV/0!</v>
      </c>
      <c r="Z1087" s="88">
        <f t="shared" si="535"/>
        <v>0</v>
      </c>
      <c r="AA1087" s="88" t="e">
        <f t="shared" si="536"/>
        <v>#DIV/0!</v>
      </c>
      <c r="AB1087" s="88">
        <f t="shared" si="528"/>
        <v>0</v>
      </c>
      <c r="AC1087" s="88" t="e">
        <f t="shared" si="529"/>
        <v>#DIV/0!</v>
      </c>
      <c r="AD1087" s="168"/>
    </row>
    <row r="1088" spans="1:30" hidden="1" outlineLevel="1">
      <c r="A1088" s="76"/>
      <c r="B1088" s="97" t="s">
        <v>127</v>
      </c>
      <c r="C1088" s="119">
        <v>2512</v>
      </c>
      <c r="D1088" s="91"/>
      <c r="E1088" s="91"/>
      <c r="F1088" s="91"/>
      <c r="G1088" s="91"/>
      <c r="H1088" s="91"/>
      <c r="I1088" s="91"/>
      <c r="J1088" s="92"/>
      <c r="K1088" s="92"/>
      <c r="L1088" s="91"/>
      <c r="M1088" s="91"/>
      <c r="N1088" s="92"/>
      <c r="O1088" s="92"/>
      <c r="P1088" s="92"/>
      <c r="Q1088" s="92"/>
      <c r="R1088" s="91"/>
      <c r="S1088" s="91"/>
      <c r="T1088" s="91"/>
      <c r="U1088" s="91"/>
      <c r="V1088" s="88">
        <f t="shared" si="531"/>
        <v>0</v>
      </c>
      <c r="W1088" s="88" t="e">
        <f t="shared" si="532"/>
        <v>#DIV/0!</v>
      </c>
      <c r="X1088" s="88">
        <f t="shared" si="533"/>
        <v>0</v>
      </c>
      <c r="Y1088" s="88" t="e">
        <f t="shared" si="534"/>
        <v>#DIV/0!</v>
      </c>
      <c r="Z1088" s="88">
        <f t="shared" si="535"/>
        <v>0</v>
      </c>
      <c r="AA1088" s="88" t="e">
        <f t="shared" si="536"/>
        <v>#DIV/0!</v>
      </c>
      <c r="AB1088" s="88">
        <f t="shared" si="528"/>
        <v>0</v>
      </c>
      <c r="AC1088" s="88" t="e">
        <f t="shared" si="529"/>
        <v>#DIV/0!</v>
      </c>
      <c r="AD1088" s="168"/>
    </row>
    <row r="1089" spans="1:30" hidden="1" outlineLevel="1">
      <c r="A1089" s="76"/>
      <c r="B1089" s="97" t="s">
        <v>154</v>
      </c>
      <c r="C1089" s="119">
        <v>2521</v>
      </c>
      <c r="D1089" s="91"/>
      <c r="E1089" s="91"/>
      <c r="F1089" s="91"/>
      <c r="G1089" s="91"/>
      <c r="H1089" s="91"/>
      <c r="I1089" s="91"/>
      <c r="J1089" s="92"/>
      <c r="K1089" s="92"/>
      <c r="L1089" s="91"/>
      <c r="M1089" s="91"/>
      <c r="N1089" s="92"/>
      <c r="O1089" s="92"/>
      <c r="P1089" s="92"/>
      <c r="Q1089" s="92"/>
      <c r="R1089" s="91"/>
      <c r="S1089" s="91"/>
      <c r="T1089" s="91"/>
      <c r="U1089" s="91"/>
      <c r="V1089" s="88">
        <f t="shared" si="531"/>
        <v>0</v>
      </c>
      <c r="W1089" s="88" t="e">
        <f t="shared" si="532"/>
        <v>#DIV/0!</v>
      </c>
      <c r="X1089" s="88">
        <f t="shared" si="533"/>
        <v>0</v>
      </c>
      <c r="Y1089" s="88" t="e">
        <f t="shared" si="534"/>
        <v>#DIV/0!</v>
      </c>
      <c r="Z1089" s="88">
        <f t="shared" si="535"/>
        <v>0</v>
      </c>
      <c r="AA1089" s="88" t="e">
        <f t="shared" si="536"/>
        <v>#DIV/0!</v>
      </c>
      <c r="AB1089" s="88">
        <f t="shared" si="528"/>
        <v>0</v>
      </c>
      <c r="AC1089" s="88" t="e">
        <f t="shared" si="529"/>
        <v>#DIV/0!</v>
      </c>
      <c r="AD1089" s="168"/>
    </row>
    <row r="1090" spans="1:30" ht="25.5" hidden="1" outlineLevel="1">
      <c r="A1090" s="76"/>
      <c r="B1090" s="122" t="s">
        <v>129</v>
      </c>
      <c r="C1090" s="96">
        <v>2721</v>
      </c>
      <c r="D1090" s="91"/>
      <c r="E1090" s="91"/>
      <c r="F1090" s="91"/>
      <c r="G1090" s="91"/>
      <c r="H1090" s="91"/>
      <c r="I1090" s="91"/>
      <c r="J1090" s="92"/>
      <c r="K1090" s="92"/>
      <c r="L1090" s="91"/>
      <c r="M1090" s="91"/>
      <c r="N1090" s="92"/>
      <c r="O1090" s="92"/>
      <c r="P1090" s="92"/>
      <c r="Q1090" s="92"/>
      <c r="R1090" s="91"/>
      <c r="S1090" s="91"/>
      <c r="T1090" s="91"/>
      <c r="U1090" s="91"/>
      <c r="V1090" s="88">
        <f t="shared" si="531"/>
        <v>0</v>
      </c>
      <c r="W1090" s="88" t="e">
        <f t="shared" si="532"/>
        <v>#DIV/0!</v>
      </c>
      <c r="X1090" s="88">
        <f t="shared" si="533"/>
        <v>0</v>
      </c>
      <c r="Y1090" s="88" t="e">
        <f t="shared" si="534"/>
        <v>#DIV/0!</v>
      </c>
      <c r="Z1090" s="88">
        <f t="shared" si="535"/>
        <v>0</v>
      </c>
      <c r="AA1090" s="88" t="e">
        <f t="shared" si="536"/>
        <v>#DIV/0!</v>
      </c>
      <c r="AB1090" s="88">
        <f t="shared" si="528"/>
        <v>0</v>
      </c>
      <c r="AC1090" s="88" t="e">
        <f t="shared" si="529"/>
        <v>#DIV/0!</v>
      </c>
      <c r="AD1090" s="168"/>
    </row>
    <row r="1091" spans="1:30" hidden="1" outlineLevel="1">
      <c r="A1091" s="76"/>
      <c r="B1091" s="128" t="s">
        <v>134</v>
      </c>
      <c r="C1091" s="90"/>
      <c r="D1091" s="86">
        <f>SUM(D1092:D1094)</f>
        <v>12</v>
      </c>
      <c r="E1091" s="130">
        <f>SUM(E1092:E1094)</f>
        <v>0</v>
      </c>
      <c r="F1091" s="130">
        <f t="shared" ref="F1091:U1091" si="537">SUM(F1092:F1094)</f>
        <v>123.35</v>
      </c>
      <c r="G1091" s="130">
        <f t="shared" si="537"/>
        <v>0</v>
      </c>
      <c r="H1091" s="86">
        <f>SUM(H1092:H1094)</f>
        <v>18.5</v>
      </c>
      <c r="I1091" s="130">
        <f t="shared" si="537"/>
        <v>102.2</v>
      </c>
      <c r="J1091" s="129">
        <f t="shared" si="537"/>
        <v>17.25</v>
      </c>
      <c r="K1091" s="129">
        <f t="shared" si="537"/>
        <v>0</v>
      </c>
      <c r="L1091" s="86">
        <f>SUM(L1092:L1094)</f>
        <v>71.5</v>
      </c>
      <c r="M1091" s="130">
        <f t="shared" si="537"/>
        <v>306.60000000000002</v>
      </c>
      <c r="N1091" s="85">
        <f t="shared" si="537"/>
        <v>550</v>
      </c>
      <c r="O1091" s="85">
        <f t="shared" si="537"/>
        <v>100</v>
      </c>
      <c r="P1091" s="85">
        <f>SUM(P1092:P1094)</f>
        <v>0</v>
      </c>
      <c r="Q1091" s="85">
        <f>SUM(Q1092:Q1094)</f>
        <v>0</v>
      </c>
      <c r="R1091" s="86">
        <f t="shared" si="537"/>
        <v>0</v>
      </c>
      <c r="S1091" s="130">
        <f t="shared" si="537"/>
        <v>179</v>
      </c>
      <c r="T1091" s="86">
        <f t="shared" si="537"/>
        <v>0</v>
      </c>
      <c r="U1091" s="130">
        <f t="shared" si="537"/>
        <v>179</v>
      </c>
      <c r="V1091" s="88">
        <f t="shared" si="531"/>
        <v>-51.849999999999994</v>
      </c>
      <c r="W1091" s="88">
        <f t="shared" si="532"/>
        <v>57.96513984596676</v>
      </c>
      <c r="X1091" s="88">
        <f t="shared" si="533"/>
        <v>531.5</v>
      </c>
      <c r="Y1091" s="88">
        <f t="shared" si="534"/>
        <v>2972.9729729729729</v>
      </c>
      <c r="Z1091" s="88">
        <f t="shared" si="535"/>
        <v>-550</v>
      </c>
      <c r="AA1091" s="88">
        <f t="shared" si="536"/>
        <v>0</v>
      </c>
      <c r="AB1091" s="88">
        <f t="shared" si="528"/>
        <v>0</v>
      </c>
      <c r="AC1091" s="88" t="e">
        <f t="shared" si="529"/>
        <v>#DIV/0!</v>
      </c>
      <c r="AD1091" s="168"/>
    </row>
    <row r="1092" spans="1:30" hidden="1" outlineLevel="1">
      <c r="A1092" s="76"/>
      <c r="B1092" s="89" t="s">
        <v>135</v>
      </c>
      <c r="C1092" s="90">
        <v>3111</v>
      </c>
      <c r="D1092" s="91"/>
      <c r="E1092" s="91"/>
      <c r="F1092" s="91"/>
      <c r="G1092" s="91"/>
      <c r="H1092" s="91"/>
      <c r="I1092" s="91">
        <v>102.2</v>
      </c>
      <c r="J1092" s="92"/>
      <c r="K1092" s="92"/>
      <c r="L1092" s="91"/>
      <c r="M1092" s="91">
        <v>306.60000000000002</v>
      </c>
      <c r="N1092" s="92"/>
      <c r="O1092" s="92">
        <v>100</v>
      </c>
      <c r="P1092" s="92"/>
      <c r="Q1092" s="92"/>
      <c r="R1092" s="91"/>
      <c r="S1092" s="91">
        <v>179</v>
      </c>
      <c r="T1092" s="91"/>
      <c r="U1092" s="91">
        <v>179</v>
      </c>
      <c r="V1092" s="88">
        <f t="shared" si="531"/>
        <v>0</v>
      </c>
      <c r="W1092" s="88" t="e">
        <f t="shared" si="532"/>
        <v>#DIV/0!</v>
      </c>
      <c r="X1092" s="88">
        <f t="shared" si="533"/>
        <v>0</v>
      </c>
      <c r="Y1092" s="88" t="e">
        <f t="shared" si="534"/>
        <v>#DIV/0!</v>
      </c>
      <c r="Z1092" s="88">
        <f t="shared" si="535"/>
        <v>0</v>
      </c>
      <c r="AA1092" s="88" t="e">
        <f t="shared" si="536"/>
        <v>#DIV/0!</v>
      </c>
      <c r="AB1092" s="88">
        <f t="shared" si="528"/>
        <v>0</v>
      </c>
      <c r="AC1092" s="88" t="e">
        <f t="shared" si="529"/>
        <v>#DIV/0!</v>
      </c>
      <c r="AD1092" s="168"/>
    </row>
    <row r="1093" spans="1:30" hidden="1" outlineLevel="1">
      <c r="A1093" s="76"/>
      <c r="B1093" s="89" t="s">
        <v>136</v>
      </c>
      <c r="C1093" s="90">
        <v>3112</v>
      </c>
      <c r="D1093" s="91">
        <v>12</v>
      </c>
      <c r="E1093" s="91"/>
      <c r="F1093" s="91">
        <v>123.35</v>
      </c>
      <c r="G1093" s="91"/>
      <c r="H1093" s="91">
        <v>18.5</v>
      </c>
      <c r="I1093" s="91"/>
      <c r="J1093" s="92">
        <v>17.25</v>
      </c>
      <c r="K1093" s="92"/>
      <c r="L1093" s="91">
        <f>53+18.5</f>
        <v>71.5</v>
      </c>
      <c r="M1093" s="91"/>
      <c r="N1093" s="92">
        <v>550</v>
      </c>
      <c r="O1093" s="92"/>
      <c r="P1093" s="92"/>
      <c r="Q1093" s="92"/>
      <c r="R1093" s="91"/>
      <c r="S1093" s="91"/>
      <c r="T1093" s="91"/>
      <c r="U1093" s="91"/>
      <c r="V1093" s="88">
        <f t="shared" si="531"/>
        <v>-51.849999999999994</v>
      </c>
      <c r="W1093" s="88">
        <f t="shared" si="532"/>
        <v>57.96513984596676</v>
      </c>
      <c r="X1093" s="88">
        <f t="shared" si="533"/>
        <v>531.5</v>
      </c>
      <c r="Y1093" s="88">
        <f t="shared" si="534"/>
        <v>2972.9729729729729</v>
      </c>
      <c r="Z1093" s="88">
        <f t="shared" si="535"/>
        <v>-550</v>
      </c>
      <c r="AA1093" s="88">
        <f t="shared" si="536"/>
        <v>0</v>
      </c>
      <c r="AB1093" s="88">
        <f t="shared" si="528"/>
        <v>0</v>
      </c>
      <c r="AC1093" s="88" t="e">
        <f t="shared" si="529"/>
        <v>#DIV/0!</v>
      </c>
      <c r="AD1093" s="168"/>
    </row>
    <row r="1094" spans="1:30" hidden="1" outlineLevel="1">
      <c r="A1094" s="76"/>
      <c r="B1094" s="89" t="s">
        <v>137</v>
      </c>
      <c r="C1094" s="90">
        <v>3113</v>
      </c>
      <c r="D1094" s="91"/>
      <c r="E1094" s="91"/>
      <c r="F1094" s="91"/>
      <c r="G1094" s="91"/>
      <c r="H1094" s="91"/>
      <c r="I1094" s="91"/>
      <c r="J1094" s="92"/>
      <c r="K1094" s="92"/>
      <c r="L1094" s="91"/>
      <c r="M1094" s="91"/>
      <c r="N1094" s="92"/>
      <c r="O1094" s="92"/>
      <c r="P1094" s="92"/>
      <c r="Q1094" s="92"/>
      <c r="R1094" s="91"/>
      <c r="S1094" s="91"/>
      <c r="T1094" s="91"/>
      <c r="U1094" s="91"/>
      <c r="V1094" s="88">
        <f t="shared" si="531"/>
        <v>0</v>
      </c>
      <c r="W1094" s="88" t="e">
        <f t="shared" si="532"/>
        <v>#DIV/0!</v>
      </c>
      <c r="X1094" s="88">
        <f t="shared" si="533"/>
        <v>0</v>
      </c>
      <c r="Y1094" s="88" t="e">
        <f t="shared" si="534"/>
        <v>#DIV/0!</v>
      </c>
      <c r="Z1094" s="88">
        <f t="shared" si="535"/>
        <v>0</v>
      </c>
      <c r="AA1094" s="88" t="e">
        <f t="shared" si="536"/>
        <v>#DIV/0!</v>
      </c>
      <c r="AB1094" s="88">
        <f t="shared" si="528"/>
        <v>0</v>
      </c>
      <c r="AC1094" s="88" t="e">
        <f t="shared" si="529"/>
        <v>#DIV/0!</v>
      </c>
      <c r="AD1094" s="168"/>
    </row>
    <row r="1095" spans="1:30" hidden="1" outlineLevel="1">
      <c r="A1095" s="76"/>
      <c r="B1095" s="89"/>
      <c r="C1095" s="90"/>
      <c r="D1095" s="91"/>
      <c r="E1095" s="91"/>
      <c r="F1095" s="91"/>
      <c r="G1095" s="91"/>
      <c r="H1095" s="91"/>
      <c r="I1095" s="91"/>
      <c r="J1095" s="92"/>
      <c r="K1095" s="92"/>
      <c r="L1095" s="91"/>
      <c r="M1095" s="91"/>
      <c r="N1095" s="92"/>
      <c r="O1095" s="92"/>
      <c r="P1095" s="92"/>
      <c r="Q1095" s="92"/>
      <c r="R1095" s="91"/>
      <c r="S1095" s="91"/>
      <c r="T1095" s="91"/>
      <c r="U1095" s="91"/>
      <c r="V1095" s="88"/>
      <c r="W1095" s="88"/>
      <c r="X1095" s="88"/>
      <c r="Y1095" s="88"/>
      <c r="Z1095" s="88"/>
      <c r="AA1095" s="88"/>
      <c r="AB1095" s="88"/>
      <c r="AC1095" s="88"/>
      <c r="AD1095" s="168"/>
    </row>
    <row r="1096" spans="1:30" hidden="1" outlineLevel="1">
      <c r="A1096" s="76">
        <v>26</v>
      </c>
      <c r="B1096" s="199" t="s">
        <v>200</v>
      </c>
      <c r="C1096" s="200" t="s">
        <v>201</v>
      </c>
      <c r="D1096" s="140"/>
      <c r="E1096" s="140"/>
      <c r="F1096" s="140"/>
      <c r="G1096" s="140"/>
      <c r="H1096" s="140"/>
      <c r="I1096" s="140"/>
      <c r="J1096" s="141"/>
      <c r="K1096" s="141"/>
      <c r="L1096" s="140"/>
      <c r="M1096" s="140"/>
      <c r="N1096" s="141"/>
      <c r="O1096" s="141"/>
      <c r="P1096" s="141"/>
      <c r="Q1096" s="141"/>
      <c r="R1096" s="140"/>
      <c r="S1096" s="140"/>
      <c r="T1096" s="140"/>
      <c r="U1096" s="140"/>
      <c r="V1096" s="140"/>
      <c r="W1096" s="140"/>
      <c r="X1096" s="140"/>
      <c r="Y1096" s="140"/>
      <c r="Z1096" s="140"/>
      <c r="AA1096" s="140"/>
      <c r="AB1096" s="140"/>
      <c r="AC1096" s="140"/>
      <c r="AD1096" s="168"/>
    </row>
    <row r="1097" spans="1:30" hidden="1" outlineLevel="1">
      <c r="A1097" s="76"/>
      <c r="B1097" s="142" t="s">
        <v>142</v>
      </c>
      <c r="C1097" s="143"/>
      <c r="D1097" s="86">
        <f>SUM(D1098:D1104,D1109:D1126)</f>
        <v>0</v>
      </c>
      <c r="E1097" s="86">
        <f>SUM(E1098:E1104,E1109:E1125)</f>
        <v>0</v>
      </c>
      <c r="F1097" s="86">
        <f t="shared" ref="F1097:U1097" si="538">SUM(F1098:F1104,F1109:F1125)</f>
        <v>0</v>
      </c>
      <c r="G1097" s="86">
        <f t="shared" si="538"/>
        <v>0</v>
      </c>
      <c r="H1097" s="86">
        <f>SUM(H1098:H1104,H1109:H1126)</f>
        <v>0</v>
      </c>
      <c r="I1097" s="86">
        <f t="shared" si="538"/>
        <v>0</v>
      </c>
      <c r="J1097" s="85">
        <f t="shared" si="538"/>
        <v>0</v>
      </c>
      <c r="K1097" s="85">
        <f t="shared" si="538"/>
        <v>0</v>
      </c>
      <c r="L1097" s="86">
        <f t="shared" si="538"/>
        <v>0</v>
      </c>
      <c r="M1097" s="86">
        <f t="shared" si="538"/>
        <v>0</v>
      </c>
      <c r="N1097" s="85">
        <f>SUM(N1098:N1104,N1109:N1126)</f>
        <v>0</v>
      </c>
      <c r="O1097" s="85">
        <f>SUM(O1098:O1104,O1109:O1125)</f>
        <v>0</v>
      </c>
      <c r="P1097" s="85">
        <f>SUM(P1098:P1104,P1109:P1126)</f>
        <v>0</v>
      </c>
      <c r="Q1097" s="85">
        <f>SUM(Q1098:Q1104,Q1109:Q1125)</f>
        <v>0</v>
      </c>
      <c r="R1097" s="86">
        <f t="shared" si="538"/>
        <v>0</v>
      </c>
      <c r="S1097" s="86">
        <f t="shared" si="538"/>
        <v>0</v>
      </c>
      <c r="T1097" s="86">
        <f t="shared" si="538"/>
        <v>0</v>
      </c>
      <c r="U1097" s="86">
        <f t="shared" si="538"/>
        <v>0</v>
      </c>
      <c r="V1097" s="87">
        <f t="shared" ref="V1097:V1114" si="539">L1097-F1097</f>
        <v>0</v>
      </c>
      <c r="W1097" s="87" t="e">
        <f t="shared" ref="W1097:W1114" si="540">+L1097/F1097*100</f>
        <v>#DIV/0!</v>
      </c>
      <c r="X1097" s="87">
        <f t="shared" ref="X1097:X1114" si="541">N1097-H1097</f>
        <v>0</v>
      </c>
      <c r="Y1097" s="87" t="e">
        <f t="shared" ref="Y1097:Y1114" si="542">+N1097/H1097*100</f>
        <v>#DIV/0!</v>
      </c>
      <c r="Z1097" s="87">
        <f t="shared" ref="Z1097:Z1114" si="543">R1097-N1097</f>
        <v>0</v>
      </c>
      <c r="AA1097" s="87" t="e">
        <f t="shared" ref="AA1097:AA1114" si="544">+R1097/N1097*100</f>
        <v>#DIV/0!</v>
      </c>
      <c r="AB1097" s="87">
        <f>T1097-R1097</f>
        <v>0</v>
      </c>
      <c r="AC1097" s="87" t="e">
        <f>+T1097/R1097*100</f>
        <v>#DIV/0!</v>
      </c>
      <c r="AD1097" s="168"/>
    </row>
    <row r="1098" spans="1:30" hidden="1" outlineLevel="1">
      <c r="A1098" s="76"/>
      <c r="B1098" s="89" t="s">
        <v>102</v>
      </c>
      <c r="C1098" s="90">
        <v>2111</v>
      </c>
      <c r="D1098" s="91"/>
      <c r="E1098" s="91"/>
      <c r="F1098" s="156"/>
      <c r="G1098" s="91"/>
      <c r="H1098" s="91"/>
      <c r="I1098" s="91"/>
      <c r="J1098" s="92"/>
      <c r="K1098" s="92"/>
      <c r="L1098" s="91"/>
      <c r="M1098" s="91"/>
      <c r="N1098" s="92"/>
      <c r="O1098" s="92"/>
      <c r="P1098" s="92"/>
      <c r="Q1098" s="92"/>
      <c r="R1098" s="91"/>
      <c r="S1098" s="91"/>
      <c r="T1098" s="91"/>
      <c r="U1098" s="91"/>
      <c r="V1098" s="88">
        <f t="shared" si="539"/>
        <v>0</v>
      </c>
      <c r="W1098" s="88" t="e">
        <f t="shared" si="540"/>
        <v>#DIV/0!</v>
      </c>
      <c r="X1098" s="88">
        <f t="shared" si="541"/>
        <v>0</v>
      </c>
      <c r="Y1098" s="88" t="e">
        <f t="shared" si="542"/>
        <v>#DIV/0!</v>
      </c>
      <c r="Z1098" s="88">
        <f t="shared" si="543"/>
        <v>0</v>
      </c>
      <c r="AA1098" s="88" t="e">
        <f t="shared" si="544"/>
        <v>#DIV/0!</v>
      </c>
      <c r="AB1098" s="88">
        <f t="shared" ref="AB1098:AB1128" si="545">T1098-R1098</f>
        <v>0</v>
      </c>
      <c r="AC1098" s="88" t="e">
        <f t="shared" ref="AC1098:AC1128" si="546">+T1098/R1098*100</f>
        <v>#DIV/0!</v>
      </c>
      <c r="AD1098" s="168"/>
    </row>
    <row r="1099" spans="1:30" hidden="1" outlineLevel="1">
      <c r="A1099" s="76"/>
      <c r="B1099" s="89" t="s">
        <v>143</v>
      </c>
      <c r="C1099" s="90">
        <v>2121</v>
      </c>
      <c r="D1099" s="146"/>
      <c r="E1099" s="91"/>
      <c r="F1099" s="156"/>
      <c r="G1099" s="91"/>
      <c r="H1099" s="146"/>
      <c r="I1099" s="91"/>
      <c r="J1099" s="92"/>
      <c r="K1099" s="92"/>
      <c r="L1099" s="91"/>
      <c r="M1099" s="91"/>
      <c r="N1099" s="92"/>
      <c r="O1099" s="92"/>
      <c r="P1099" s="92"/>
      <c r="Q1099" s="92"/>
      <c r="R1099" s="91"/>
      <c r="S1099" s="91"/>
      <c r="T1099" s="91"/>
      <c r="U1099" s="91"/>
      <c r="V1099" s="88">
        <f t="shared" si="539"/>
        <v>0</v>
      </c>
      <c r="W1099" s="88" t="e">
        <f t="shared" si="540"/>
        <v>#DIV/0!</v>
      </c>
      <c r="X1099" s="88">
        <f t="shared" si="541"/>
        <v>0</v>
      </c>
      <c r="Y1099" s="88" t="e">
        <f t="shared" si="542"/>
        <v>#DIV/0!</v>
      </c>
      <c r="Z1099" s="88">
        <f t="shared" si="543"/>
        <v>0</v>
      </c>
      <c r="AA1099" s="88" t="e">
        <f t="shared" si="544"/>
        <v>#DIV/0!</v>
      </c>
      <c r="AB1099" s="88">
        <f t="shared" si="545"/>
        <v>0</v>
      </c>
      <c r="AC1099" s="88" t="e">
        <f t="shared" si="546"/>
        <v>#DIV/0!</v>
      </c>
      <c r="AD1099" s="168"/>
    </row>
    <row r="1100" spans="1:30" hidden="1" outlineLevel="1">
      <c r="A1100" s="76"/>
      <c r="B1100" s="147" t="s">
        <v>104</v>
      </c>
      <c r="C1100" s="90">
        <v>2211</v>
      </c>
      <c r="D1100" s="163"/>
      <c r="E1100" s="91"/>
      <c r="F1100" s="156"/>
      <c r="G1100" s="91"/>
      <c r="H1100" s="163"/>
      <c r="I1100" s="91"/>
      <c r="J1100" s="92"/>
      <c r="K1100" s="92"/>
      <c r="L1100" s="163"/>
      <c r="M1100" s="91"/>
      <c r="N1100" s="162"/>
      <c r="O1100" s="92"/>
      <c r="P1100" s="162"/>
      <c r="Q1100" s="92"/>
      <c r="R1100" s="163"/>
      <c r="S1100" s="91"/>
      <c r="T1100" s="163"/>
      <c r="U1100" s="91"/>
      <c r="V1100" s="88">
        <f t="shared" si="539"/>
        <v>0</v>
      </c>
      <c r="W1100" s="88" t="e">
        <f t="shared" si="540"/>
        <v>#DIV/0!</v>
      </c>
      <c r="X1100" s="88">
        <f t="shared" si="541"/>
        <v>0</v>
      </c>
      <c r="Y1100" s="88" t="e">
        <f t="shared" si="542"/>
        <v>#DIV/0!</v>
      </c>
      <c r="Z1100" s="88">
        <f t="shared" si="543"/>
        <v>0</v>
      </c>
      <c r="AA1100" s="88" t="e">
        <f t="shared" si="544"/>
        <v>#DIV/0!</v>
      </c>
      <c r="AB1100" s="88">
        <f t="shared" si="545"/>
        <v>0</v>
      </c>
      <c r="AC1100" s="88" t="e">
        <f t="shared" si="546"/>
        <v>#DIV/0!</v>
      </c>
      <c r="AD1100" s="168"/>
    </row>
    <row r="1101" spans="1:30" hidden="1" outlineLevel="1">
      <c r="A1101" s="76"/>
      <c r="B1101" s="95" t="s">
        <v>105</v>
      </c>
      <c r="C1101" s="96">
        <v>2212</v>
      </c>
      <c r="D1101" s="163"/>
      <c r="E1101" s="91"/>
      <c r="F1101" s="156"/>
      <c r="G1101" s="91"/>
      <c r="H1101" s="163"/>
      <c r="I1101" s="91"/>
      <c r="J1101" s="92"/>
      <c r="K1101" s="92"/>
      <c r="L1101" s="163"/>
      <c r="M1101" s="91"/>
      <c r="N1101" s="162"/>
      <c r="O1101" s="92"/>
      <c r="P1101" s="162"/>
      <c r="Q1101" s="92"/>
      <c r="R1101" s="163"/>
      <c r="S1101" s="91"/>
      <c r="T1101" s="163"/>
      <c r="U1101" s="91"/>
      <c r="V1101" s="88">
        <f t="shared" si="539"/>
        <v>0</v>
      </c>
      <c r="W1101" s="88" t="e">
        <f t="shared" si="540"/>
        <v>#DIV/0!</v>
      </c>
      <c r="X1101" s="88">
        <f t="shared" si="541"/>
        <v>0</v>
      </c>
      <c r="Y1101" s="88" t="e">
        <f t="shared" si="542"/>
        <v>#DIV/0!</v>
      </c>
      <c r="Z1101" s="88">
        <f t="shared" si="543"/>
        <v>0</v>
      </c>
      <c r="AA1101" s="88" t="e">
        <f t="shared" si="544"/>
        <v>#DIV/0!</v>
      </c>
      <c r="AB1101" s="88">
        <f t="shared" si="545"/>
        <v>0</v>
      </c>
      <c r="AC1101" s="88" t="e">
        <f t="shared" si="546"/>
        <v>#DIV/0!</v>
      </c>
      <c r="AD1101" s="168"/>
    </row>
    <row r="1102" spans="1:30" hidden="1" outlineLevel="1">
      <c r="A1102" s="76"/>
      <c r="B1102" s="97" t="s">
        <v>106</v>
      </c>
      <c r="C1102" s="96">
        <v>2213</v>
      </c>
      <c r="D1102" s="91"/>
      <c r="E1102" s="91"/>
      <c r="F1102" s="156"/>
      <c r="G1102" s="91"/>
      <c r="H1102" s="91"/>
      <c r="I1102" s="91"/>
      <c r="J1102" s="92"/>
      <c r="K1102" s="92"/>
      <c r="L1102" s="91"/>
      <c r="M1102" s="91"/>
      <c r="N1102" s="92"/>
      <c r="O1102" s="92"/>
      <c r="P1102" s="92"/>
      <c r="Q1102" s="92"/>
      <c r="R1102" s="91"/>
      <c r="S1102" s="91"/>
      <c r="T1102" s="91"/>
      <c r="U1102" s="91"/>
      <c r="V1102" s="88">
        <f t="shared" si="539"/>
        <v>0</v>
      </c>
      <c r="W1102" s="88" t="e">
        <f t="shared" si="540"/>
        <v>#DIV/0!</v>
      </c>
      <c r="X1102" s="88">
        <f t="shared" si="541"/>
        <v>0</v>
      </c>
      <c r="Y1102" s="88" t="e">
        <f t="shared" si="542"/>
        <v>#DIV/0!</v>
      </c>
      <c r="Z1102" s="88">
        <f t="shared" si="543"/>
        <v>0</v>
      </c>
      <c r="AA1102" s="88" t="e">
        <f t="shared" si="544"/>
        <v>#DIV/0!</v>
      </c>
      <c r="AB1102" s="88">
        <f t="shared" si="545"/>
        <v>0</v>
      </c>
      <c r="AC1102" s="88" t="e">
        <f t="shared" si="546"/>
        <v>#DIV/0!</v>
      </c>
      <c r="AD1102" s="168"/>
    </row>
    <row r="1103" spans="1:30" hidden="1" outlineLevel="1">
      <c r="A1103" s="76"/>
      <c r="B1103" s="97" t="s">
        <v>107</v>
      </c>
      <c r="C1103" s="96">
        <v>2214</v>
      </c>
      <c r="D1103" s="91"/>
      <c r="E1103" s="91"/>
      <c r="F1103" s="156"/>
      <c r="G1103" s="91"/>
      <c r="H1103" s="91"/>
      <c r="I1103" s="91"/>
      <c r="J1103" s="92"/>
      <c r="K1103" s="92"/>
      <c r="L1103" s="91"/>
      <c r="M1103" s="91"/>
      <c r="N1103" s="92"/>
      <c r="O1103" s="92"/>
      <c r="P1103" s="92"/>
      <c r="Q1103" s="92"/>
      <c r="R1103" s="91"/>
      <c r="S1103" s="91"/>
      <c r="T1103" s="91"/>
      <c r="U1103" s="91"/>
      <c r="V1103" s="88">
        <f t="shared" si="539"/>
        <v>0</v>
      </c>
      <c r="W1103" s="88" t="e">
        <f t="shared" si="540"/>
        <v>#DIV/0!</v>
      </c>
      <c r="X1103" s="88">
        <f t="shared" si="541"/>
        <v>0</v>
      </c>
      <c r="Y1103" s="88" t="e">
        <f t="shared" si="542"/>
        <v>#DIV/0!</v>
      </c>
      <c r="Z1103" s="88">
        <f t="shared" si="543"/>
        <v>0</v>
      </c>
      <c r="AA1103" s="88" t="e">
        <f t="shared" si="544"/>
        <v>#DIV/0!</v>
      </c>
      <c r="AB1103" s="88">
        <f t="shared" si="545"/>
        <v>0</v>
      </c>
      <c r="AC1103" s="88" t="e">
        <f t="shared" si="546"/>
        <v>#DIV/0!</v>
      </c>
      <c r="AD1103" s="168"/>
    </row>
    <row r="1104" spans="1:30" hidden="1" outlineLevel="1">
      <c r="A1104" s="76"/>
      <c r="B1104" s="149" t="s">
        <v>108</v>
      </c>
      <c r="C1104" s="99">
        <v>2215</v>
      </c>
      <c r="D1104" s="148"/>
      <c r="E1104" s="102">
        <f>E1105+E1106+E1107+E1108</f>
        <v>0</v>
      </c>
      <c r="F1104" s="172">
        <f>F1105+F1106+F1107+F1108</f>
        <v>0</v>
      </c>
      <c r="G1104" s="102">
        <f t="shared" ref="G1104:U1104" si="547">G1105+G1106+G1107+G1108</f>
        <v>0</v>
      </c>
      <c r="H1104" s="148">
        <f>H1105+H1106+H1107+H1108</f>
        <v>0</v>
      </c>
      <c r="I1104" s="102">
        <f t="shared" si="547"/>
        <v>0</v>
      </c>
      <c r="J1104" s="100">
        <f t="shared" si="547"/>
        <v>0</v>
      </c>
      <c r="K1104" s="100">
        <f t="shared" si="547"/>
        <v>0</v>
      </c>
      <c r="L1104" s="148">
        <f>L1105+L1106+L1107+L1108</f>
        <v>0</v>
      </c>
      <c r="M1104" s="102">
        <f t="shared" si="547"/>
        <v>0</v>
      </c>
      <c r="N1104" s="197">
        <f t="shared" si="547"/>
        <v>0</v>
      </c>
      <c r="O1104" s="197">
        <f t="shared" si="547"/>
        <v>0</v>
      </c>
      <c r="P1104" s="197">
        <f>P1105+P1106+P1107+P1108</f>
        <v>0</v>
      </c>
      <c r="Q1104" s="197">
        <f>Q1105+Q1106+Q1107+Q1108</f>
        <v>0</v>
      </c>
      <c r="R1104" s="148">
        <f t="shared" si="547"/>
        <v>0</v>
      </c>
      <c r="S1104" s="102">
        <f t="shared" si="547"/>
        <v>0</v>
      </c>
      <c r="T1104" s="148">
        <f t="shared" si="547"/>
        <v>0</v>
      </c>
      <c r="U1104" s="102">
        <f t="shared" si="547"/>
        <v>0</v>
      </c>
      <c r="V1104" s="88">
        <f t="shared" si="539"/>
        <v>0</v>
      </c>
      <c r="W1104" s="88" t="e">
        <f t="shared" si="540"/>
        <v>#DIV/0!</v>
      </c>
      <c r="X1104" s="88">
        <f t="shared" si="541"/>
        <v>0</v>
      </c>
      <c r="Y1104" s="88" t="e">
        <f t="shared" si="542"/>
        <v>#DIV/0!</v>
      </c>
      <c r="Z1104" s="88">
        <f t="shared" si="543"/>
        <v>0</v>
      </c>
      <c r="AA1104" s="88" t="e">
        <f t="shared" si="544"/>
        <v>#DIV/0!</v>
      </c>
      <c r="AB1104" s="88">
        <f t="shared" si="545"/>
        <v>0</v>
      </c>
      <c r="AC1104" s="88" t="e">
        <f t="shared" si="546"/>
        <v>#DIV/0!</v>
      </c>
      <c r="AD1104" s="168"/>
    </row>
    <row r="1105" spans="1:30" hidden="1" outlineLevel="1">
      <c r="A1105" s="76"/>
      <c r="B1105" s="103" t="s">
        <v>144</v>
      </c>
      <c r="C1105" s="96">
        <v>22151</v>
      </c>
      <c r="D1105" s="91"/>
      <c r="E1105" s="91"/>
      <c r="F1105" s="156"/>
      <c r="G1105" s="91"/>
      <c r="H1105" s="91"/>
      <c r="I1105" s="91"/>
      <c r="J1105" s="92"/>
      <c r="K1105" s="92"/>
      <c r="L1105" s="91"/>
      <c r="M1105" s="91"/>
      <c r="N1105" s="92"/>
      <c r="O1105" s="92"/>
      <c r="P1105" s="92"/>
      <c r="Q1105" s="92"/>
      <c r="R1105" s="91"/>
      <c r="S1105" s="91"/>
      <c r="T1105" s="91"/>
      <c r="U1105" s="91"/>
      <c r="V1105" s="88">
        <f t="shared" si="539"/>
        <v>0</v>
      </c>
      <c r="W1105" s="88" t="e">
        <f t="shared" si="540"/>
        <v>#DIV/0!</v>
      </c>
      <c r="X1105" s="88">
        <f t="shared" si="541"/>
        <v>0</v>
      </c>
      <c r="Y1105" s="88" t="e">
        <f t="shared" si="542"/>
        <v>#DIV/0!</v>
      </c>
      <c r="Z1105" s="88">
        <f t="shared" si="543"/>
        <v>0</v>
      </c>
      <c r="AA1105" s="88" t="e">
        <f t="shared" si="544"/>
        <v>#DIV/0!</v>
      </c>
      <c r="AB1105" s="88">
        <f t="shared" si="545"/>
        <v>0</v>
      </c>
      <c r="AC1105" s="88" t="e">
        <f t="shared" si="546"/>
        <v>#DIV/0!</v>
      </c>
      <c r="AD1105" s="168"/>
    </row>
    <row r="1106" spans="1:30" hidden="1" outlineLevel="1">
      <c r="A1106" s="76"/>
      <c r="B1106" s="103" t="s">
        <v>145</v>
      </c>
      <c r="C1106" s="96">
        <v>22152</v>
      </c>
      <c r="D1106" s="91"/>
      <c r="E1106" s="91"/>
      <c r="F1106" s="156"/>
      <c r="G1106" s="91"/>
      <c r="H1106" s="91"/>
      <c r="I1106" s="91"/>
      <c r="J1106" s="92"/>
      <c r="K1106" s="92"/>
      <c r="L1106" s="91"/>
      <c r="M1106" s="91"/>
      <c r="N1106" s="92"/>
      <c r="O1106" s="92"/>
      <c r="P1106" s="92"/>
      <c r="Q1106" s="92"/>
      <c r="R1106" s="91"/>
      <c r="S1106" s="91"/>
      <c r="T1106" s="91"/>
      <c r="U1106" s="91"/>
      <c r="V1106" s="88">
        <f t="shared" si="539"/>
        <v>0</v>
      </c>
      <c r="W1106" s="88" t="e">
        <f t="shared" si="540"/>
        <v>#DIV/0!</v>
      </c>
      <c r="X1106" s="88">
        <f t="shared" si="541"/>
        <v>0</v>
      </c>
      <c r="Y1106" s="88" t="e">
        <f t="shared" si="542"/>
        <v>#DIV/0!</v>
      </c>
      <c r="Z1106" s="88">
        <f t="shared" si="543"/>
        <v>0</v>
      </c>
      <c r="AA1106" s="88" t="e">
        <f t="shared" si="544"/>
        <v>#DIV/0!</v>
      </c>
      <c r="AB1106" s="88">
        <f t="shared" si="545"/>
        <v>0</v>
      </c>
      <c r="AC1106" s="88" t="e">
        <f t="shared" si="546"/>
        <v>#DIV/0!</v>
      </c>
      <c r="AD1106" s="168"/>
    </row>
    <row r="1107" spans="1:30" hidden="1" outlineLevel="1">
      <c r="A1107" s="76"/>
      <c r="B1107" s="103" t="s">
        <v>111</v>
      </c>
      <c r="C1107" s="96">
        <v>22153</v>
      </c>
      <c r="D1107" s="91"/>
      <c r="E1107" s="91"/>
      <c r="F1107" s="156"/>
      <c r="G1107" s="91"/>
      <c r="H1107" s="91"/>
      <c r="I1107" s="91"/>
      <c r="J1107" s="92"/>
      <c r="K1107" s="92"/>
      <c r="L1107" s="91"/>
      <c r="M1107" s="91"/>
      <c r="N1107" s="92"/>
      <c r="O1107" s="92"/>
      <c r="P1107" s="92"/>
      <c r="Q1107" s="92"/>
      <c r="R1107" s="91"/>
      <c r="S1107" s="91"/>
      <c r="T1107" s="91"/>
      <c r="U1107" s="91"/>
      <c r="V1107" s="88">
        <f t="shared" si="539"/>
        <v>0</v>
      </c>
      <c r="W1107" s="88" t="e">
        <f t="shared" si="540"/>
        <v>#DIV/0!</v>
      </c>
      <c r="X1107" s="88">
        <f t="shared" si="541"/>
        <v>0</v>
      </c>
      <c r="Y1107" s="88" t="e">
        <f t="shared" si="542"/>
        <v>#DIV/0!</v>
      </c>
      <c r="Z1107" s="88">
        <f t="shared" si="543"/>
        <v>0</v>
      </c>
      <c r="AA1107" s="88" t="e">
        <f t="shared" si="544"/>
        <v>#DIV/0!</v>
      </c>
      <c r="AB1107" s="88">
        <f t="shared" si="545"/>
        <v>0</v>
      </c>
      <c r="AC1107" s="88" t="e">
        <f t="shared" si="546"/>
        <v>#DIV/0!</v>
      </c>
      <c r="AD1107" s="168"/>
    </row>
    <row r="1108" spans="1:30" hidden="1" outlineLevel="1">
      <c r="A1108" s="76"/>
      <c r="B1108" s="103" t="s">
        <v>146</v>
      </c>
      <c r="C1108" s="96">
        <v>22154</v>
      </c>
      <c r="D1108" s="91"/>
      <c r="E1108" s="91"/>
      <c r="F1108" s="156"/>
      <c r="G1108" s="91"/>
      <c r="H1108" s="91"/>
      <c r="I1108" s="91"/>
      <c r="J1108" s="92"/>
      <c r="K1108" s="92"/>
      <c r="L1108" s="91"/>
      <c r="M1108" s="91"/>
      <c r="N1108" s="92"/>
      <c r="O1108" s="92"/>
      <c r="P1108" s="92"/>
      <c r="Q1108" s="92"/>
      <c r="R1108" s="91"/>
      <c r="S1108" s="91"/>
      <c r="T1108" s="91"/>
      <c r="U1108" s="91"/>
      <c r="V1108" s="88">
        <f t="shared" si="539"/>
        <v>0</v>
      </c>
      <c r="W1108" s="88" t="e">
        <f t="shared" si="540"/>
        <v>#DIV/0!</v>
      </c>
      <c r="X1108" s="88">
        <f t="shared" si="541"/>
        <v>0</v>
      </c>
      <c r="Y1108" s="88" t="e">
        <f t="shared" si="542"/>
        <v>#DIV/0!</v>
      </c>
      <c r="Z1108" s="88">
        <f t="shared" si="543"/>
        <v>0</v>
      </c>
      <c r="AA1108" s="88" t="e">
        <f t="shared" si="544"/>
        <v>#DIV/0!</v>
      </c>
      <c r="AB1108" s="88">
        <f t="shared" si="545"/>
        <v>0</v>
      </c>
      <c r="AC1108" s="88" t="e">
        <f t="shared" si="546"/>
        <v>#DIV/0!</v>
      </c>
      <c r="AD1108" s="168"/>
    </row>
    <row r="1109" spans="1:30" hidden="1" outlineLevel="1">
      <c r="A1109" s="76"/>
      <c r="B1109" s="105" t="s">
        <v>113</v>
      </c>
      <c r="C1109" s="106">
        <v>2217</v>
      </c>
      <c r="D1109" s="91"/>
      <c r="E1109" s="91"/>
      <c r="F1109" s="156"/>
      <c r="G1109" s="91"/>
      <c r="H1109" s="91"/>
      <c r="I1109" s="91"/>
      <c r="J1109" s="92"/>
      <c r="K1109" s="92"/>
      <c r="L1109" s="91"/>
      <c r="M1109" s="91"/>
      <c r="N1109" s="92"/>
      <c r="O1109" s="92"/>
      <c r="P1109" s="92"/>
      <c r="Q1109" s="92"/>
      <c r="R1109" s="91"/>
      <c r="S1109" s="91"/>
      <c r="T1109" s="91"/>
      <c r="U1109" s="91"/>
      <c r="V1109" s="88">
        <f t="shared" si="539"/>
        <v>0</v>
      </c>
      <c r="W1109" s="88" t="e">
        <f t="shared" si="540"/>
        <v>#DIV/0!</v>
      </c>
      <c r="X1109" s="88">
        <f t="shared" si="541"/>
        <v>0</v>
      </c>
      <c r="Y1109" s="88" t="e">
        <f t="shared" si="542"/>
        <v>#DIV/0!</v>
      </c>
      <c r="Z1109" s="88">
        <f t="shared" si="543"/>
        <v>0</v>
      </c>
      <c r="AA1109" s="88" t="e">
        <f t="shared" si="544"/>
        <v>#DIV/0!</v>
      </c>
      <c r="AB1109" s="88">
        <f t="shared" si="545"/>
        <v>0</v>
      </c>
      <c r="AC1109" s="88" t="e">
        <f t="shared" si="546"/>
        <v>#DIV/0!</v>
      </c>
      <c r="AD1109" s="168"/>
    </row>
    <row r="1110" spans="1:30" hidden="1" outlineLevel="1">
      <c r="A1110" s="76"/>
      <c r="B1110" s="109" t="s">
        <v>114</v>
      </c>
      <c r="C1110" s="106">
        <v>2218</v>
      </c>
      <c r="D1110" s="91"/>
      <c r="E1110" s="91"/>
      <c r="F1110" s="156"/>
      <c r="G1110" s="91"/>
      <c r="H1110" s="91"/>
      <c r="I1110" s="91"/>
      <c r="J1110" s="92"/>
      <c r="K1110" s="92"/>
      <c r="L1110" s="91"/>
      <c r="M1110" s="91"/>
      <c r="N1110" s="92"/>
      <c r="O1110" s="92"/>
      <c r="P1110" s="92"/>
      <c r="Q1110" s="92"/>
      <c r="R1110" s="91"/>
      <c r="S1110" s="91"/>
      <c r="T1110" s="91"/>
      <c r="U1110" s="91"/>
      <c r="V1110" s="88">
        <f t="shared" si="539"/>
        <v>0</v>
      </c>
      <c r="W1110" s="88" t="e">
        <f t="shared" si="540"/>
        <v>#DIV/0!</v>
      </c>
      <c r="X1110" s="88">
        <f t="shared" si="541"/>
        <v>0</v>
      </c>
      <c r="Y1110" s="88" t="e">
        <f t="shared" si="542"/>
        <v>#DIV/0!</v>
      </c>
      <c r="Z1110" s="88">
        <f t="shared" si="543"/>
        <v>0</v>
      </c>
      <c r="AA1110" s="88" t="e">
        <f t="shared" si="544"/>
        <v>#DIV/0!</v>
      </c>
      <c r="AB1110" s="88">
        <f t="shared" si="545"/>
        <v>0</v>
      </c>
      <c r="AC1110" s="88" t="e">
        <f t="shared" si="546"/>
        <v>#DIV/0!</v>
      </c>
      <c r="AD1110" s="168"/>
    </row>
    <row r="1111" spans="1:30" hidden="1" outlineLevel="1">
      <c r="A1111" s="76"/>
      <c r="B1111" s="97" t="s">
        <v>147</v>
      </c>
      <c r="C1111" s="96">
        <v>2221</v>
      </c>
      <c r="D1111" s="91"/>
      <c r="E1111" s="91"/>
      <c r="F1111" s="156"/>
      <c r="G1111" s="91"/>
      <c r="H1111" s="91"/>
      <c r="I1111" s="91"/>
      <c r="J1111" s="92"/>
      <c r="K1111" s="92"/>
      <c r="L1111" s="91"/>
      <c r="M1111" s="91"/>
      <c r="N1111" s="92"/>
      <c r="O1111" s="92"/>
      <c r="P1111" s="92"/>
      <c r="Q1111" s="92"/>
      <c r="R1111" s="91"/>
      <c r="S1111" s="91"/>
      <c r="T1111" s="91"/>
      <c r="U1111" s="91"/>
      <c r="V1111" s="88">
        <f t="shared" si="539"/>
        <v>0</v>
      </c>
      <c r="W1111" s="88" t="e">
        <f t="shared" si="540"/>
        <v>#DIV/0!</v>
      </c>
      <c r="X1111" s="88">
        <f t="shared" si="541"/>
        <v>0</v>
      </c>
      <c r="Y1111" s="88" t="e">
        <f t="shared" si="542"/>
        <v>#DIV/0!</v>
      </c>
      <c r="Z1111" s="88">
        <f t="shared" si="543"/>
        <v>0</v>
      </c>
      <c r="AA1111" s="88" t="e">
        <f t="shared" si="544"/>
        <v>#DIV/0!</v>
      </c>
      <c r="AB1111" s="88">
        <f t="shared" si="545"/>
        <v>0</v>
      </c>
      <c r="AC1111" s="88" t="e">
        <f t="shared" si="546"/>
        <v>#DIV/0!</v>
      </c>
      <c r="AD1111" s="168"/>
    </row>
    <row r="1112" spans="1:30" ht="25.5" hidden="1" outlineLevel="1">
      <c r="A1112" s="76"/>
      <c r="B1112" s="110" t="s">
        <v>116</v>
      </c>
      <c r="C1112" s="96">
        <v>2222</v>
      </c>
      <c r="D1112" s="91"/>
      <c r="E1112" s="91"/>
      <c r="F1112" s="156"/>
      <c r="G1112" s="91"/>
      <c r="H1112" s="91"/>
      <c r="I1112" s="91"/>
      <c r="J1112" s="92"/>
      <c r="K1112" s="92"/>
      <c r="L1112" s="91"/>
      <c r="M1112" s="91"/>
      <c r="N1112" s="92"/>
      <c r="O1112" s="92"/>
      <c r="P1112" s="92"/>
      <c r="Q1112" s="92"/>
      <c r="R1112" s="91"/>
      <c r="S1112" s="91"/>
      <c r="T1112" s="91"/>
      <c r="U1112" s="91"/>
      <c r="V1112" s="88">
        <f t="shared" si="539"/>
        <v>0</v>
      </c>
      <c r="W1112" s="88" t="e">
        <f t="shared" si="540"/>
        <v>#DIV/0!</v>
      </c>
      <c r="X1112" s="88">
        <f t="shared" si="541"/>
        <v>0</v>
      </c>
      <c r="Y1112" s="88" t="e">
        <f t="shared" si="542"/>
        <v>#DIV/0!</v>
      </c>
      <c r="Z1112" s="88">
        <f t="shared" si="543"/>
        <v>0</v>
      </c>
      <c r="AA1112" s="88" t="e">
        <f t="shared" si="544"/>
        <v>#DIV/0!</v>
      </c>
      <c r="AB1112" s="88">
        <f t="shared" si="545"/>
        <v>0</v>
      </c>
      <c r="AC1112" s="88" t="e">
        <f t="shared" si="546"/>
        <v>#DIV/0!</v>
      </c>
      <c r="AD1112" s="168"/>
    </row>
    <row r="1113" spans="1:30" hidden="1" outlineLevel="1">
      <c r="A1113" s="76"/>
      <c r="B1113" s="110" t="s">
        <v>153</v>
      </c>
      <c r="C1113" s="96">
        <v>2224</v>
      </c>
      <c r="D1113" s="91"/>
      <c r="E1113" s="91"/>
      <c r="F1113" s="91"/>
      <c r="G1113" s="91"/>
      <c r="H1113" s="91"/>
      <c r="I1113" s="91"/>
      <c r="J1113" s="92"/>
      <c r="K1113" s="92"/>
      <c r="L1113" s="91"/>
      <c r="M1113" s="91"/>
      <c r="N1113" s="92"/>
      <c r="O1113" s="92"/>
      <c r="P1113" s="92"/>
      <c r="Q1113" s="92"/>
      <c r="R1113" s="91"/>
      <c r="S1113" s="91"/>
      <c r="T1113" s="91"/>
      <c r="U1113" s="91"/>
      <c r="V1113" s="88">
        <f t="shared" si="539"/>
        <v>0</v>
      </c>
      <c r="W1113" s="88" t="e">
        <f t="shared" si="540"/>
        <v>#DIV/0!</v>
      </c>
      <c r="X1113" s="88">
        <f t="shared" si="541"/>
        <v>0</v>
      </c>
      <c r="Y1113" s="88" t="e">
        <f t="shared" si="542"/>
        <v>#DIV/0!</v>
      </c>
      <c r="Z1113" s="88">
        <f t="shared" si="543"/>
        <v>0</v>
      </c>
      <c r="AA1113" s="88" t="e">
        <f t="shared" si="544"/>
        <v>#DIV/0!</v>
      </c>
      <c r="AB1113" s="88">
        <f t="shared" si="545"/>
        <v>0</v>
      </c>
      <c r="AC1113" s="88" t="e">
        <f t="shared" si="546"/>
        <v>#DIV/0!</v>
      </c>
      <c r="AD1113" s="168"/>
    </row>
    <row r="1114" spans="1:30" hidden="1" outlineLevel="1">
      <c r="A1114" s="76"/>
      <c r="B1114" s="110" t="s">
        <v>148</v>
      </c>
      <c r="C1114" s="96">
        <v>2225</v>
      </c>
      <c r="D1114" s="91"/>
      <c r="E1114" s="91"/>
      <c r="F1114" s="91"/>
      <c r="G1114" s="91"/>
      <c r="H1114" s="91"/>
      <c r="I1114" s="91"/>
      <c r="J1114" s="92"/>
      <c r="K1114" s="92"/>
      <c r="L1114" s="91"/>
      <c r="M1114" s="91"/>
      <c r="N1114" s="92"/>
      <c r="O1114" s="92"/>
      <c r="P1114" s="92"/>
      <c r="Q1114" s="92"/>
      <c r="R1114" s="91"/>
      <c r="S1114" s="91"/>
      <c r="T1114" s="91"/>
      <c r="U1114" s="91"/>
      <c r="V1114" s="88">
        <f t="shared" si="539"/>
        <v>0</v>
      </c>
      <c r="W1114" s="88" t="e">
        <f t="shared" si="540"/>
        <v>#DIV/0!</v>
      </c>
      <c r="X1114" s="88">
        <f t="shared" si="541"/>
        <v>0</v>
      </c>
      <c r="Y1114" s="88" t="e">
        <f t="shared" si="542"/>
        <v>#DIV/0!</v>
      </c>
      <c r="Z1114" s="88">
        <f t="shared" si="543"/>
        <v>0</v>
      </c>
      <c r="AA1114" s="88" t="e">
        <f t="shared" si="544"/>
        <v>#DIV/0!</v>
      </c>
      <c r="AB1114" s="88">
        <f t="shared" si="545"/>
        <v>0</v>
      </c>
      <c r="AC1114" s="88" t="e">
        <f t="shared" si="546"/>
        <v>#DIV/0!</v>
      </c>
      <c r="AD1114" s="168"/>
    </row>
    <row r="1115" spans="1:30" hidden="1" outlineLevel="1">
      <c r="A1115" s="76"/>
      <c r="B1115" s="110" t="s">
        <v>149</v>
      </c>
      <c r="C1115" s="96">
        <v>2231</v>
      </c>
      <c r="D1115" s="91"/>
      <c r="E1115" s="91"/>
      <c r="F1115" s="91"/>
      <c r="G1115" s="91"/>
      <c r="H1115" s="91"/>
      <c r="I1115" s="91"/>
      <c r="J1115" s="92"/>
      <c r="K1115" s="92"/>
      <c r="L1115" s="91"/>
      <c r="M1115" s="91"/>
      <c r="N1115" s="92"/>
      <c r="O1115" s="92"/>
      <c r="P1115" s="92"/>
      <c r="Q1115" s="92"/>
      <c r="R1115" s="91"/>
      <c r="S1115" s="91"/>
      <c r="T1115" s="91"/>
      <c r="U1115" s="91"/>
      <c r="V1115" s="88"/>
      <c r="W1115" s="88"/>
      <c r="X1115" s="88"/>
      <c r="Y1115" s="88"/>
      <c r="Z1115" s="88"/>
      <c r="AA1115" s="88"/>
      <c r="AB1115" s="88"/>
      <c r="AC1115" s="88"/>
      <c r="AD1115" s="168"/>
    </row>
    <row r="1116" spans="1:30" hidden="1" outlineLevel="1">
      <c r="A1116" s="76"/>
      <c r="B1116" s="110" t="s">
        <v>121</v>
      </c>
      <c r="C1116" s="96">
        <v>22311100</v>
      </c>
      <c r="D1116" s="91"/>
      <c r="E1116" s="91"/>
      <c r="F1116" s="91"/>
      <c r="G1116" s="91"/>
      <c r="H1116" s="91"/>
      <c r="I1116" s="91"/>
      <c r="J1116" s="92"/>
      <c r="K1116" s="92"/>
      <c r="L1116" s="91"/>
      <c r="M1116" s="91"/>
      <c r="N1116" s="92"/>
      <c r="O1116" s="92"/>
      <c r="P1116" s="92"/>
      <c r="Q1116" s="92"/>
      <c r="R1116" s="91"/>
      <c r="S1116" s="91"/>
      <c r="T1116" s="91"/>
      <c r="U1116" s="91"/>
      <c r="V1116" s="88">
        <f t="shared" ref="V1116:V1128" si="548">L1116-F1116</f>
        <v>0</v>
      </c>
      <c r="W1116" s="88" t="e">
        <f t="shared" ref="W1116:W1128" si="549">+L1116/F1116*100</f>
        <v>#DIV/0!</v>
      </c>
      <c r="X1116" s="88">
        <f t="shared" ref="X1116:X1128" si="550">N1116-H1116</f>
        <v>0</v>
      </c>
      <c r="Y1116" s="88" t="e">
        <f t="shared" ref="Y1116:Y1128" si="551">+N1116/H1116*100</f>
        <v>#DIV/0!</v>
      </c>
      <c r="Z1116" s="88">
        <f t="shared" ref="Z1116:Z1128" si="552">R1116-N1116</f>
        <v>0</v>
      </c>
      <c r="AA1116" s="88" t="e">
        <f t="shared" ref="AA1116:AA1128" si="553">+R1116/N1116*100</f>
        <v>#DIV/0!</v>
      </c>
      <c r="AB1116" s="88">
        <f t="shared" si="545"/>
        <v>0</v>
      </c>
      <c r="AC1116" s="88" t="e">
        <f t="shared" si="546"/>
        <v>#DIV/0!</v>
      </c>
      <c r="AD1116" s="168"/>
    </row>
    <row r="1117" spans="1:30" hidden="1" outlineLevel="1">
      <c r="A1117" s="76"/>
      <c r="B1117" s="110" t="s">
        <v>122</v>
      </c>
      <c r="C1117" s="96">
        <v>22311200</v>
      </c>
      <c r="D1117" s="91"/>
      <c r="E1117" s="91"/>
      <c r="F1117" s="91"/>
      <c r="G1117" s="91"/>
      <c r="H1117" s="91"/>
      <c r="I1117" s="91"/>
      <c r="J1117" s="92"/>
      <c r="K1117" s="92"/>
      <c r="L1117" s="91"/>
      <c r="M1117" s="91"/>
      <c r="N1117" s="92"/>
      <c r="O1117" s="92"/>
      <c r="P1117" s="92"/>
      <c r="Q1117" s="92"/>
      <c r="R1117" s="91"/>
      <c r="S1117" s="91"/>
      <c r="T1117" s="91"/>
      <c r="U1117" s="91"/>
      <c r="V1117" s="88">
        <f t="shared" si="548"/>
        <v>0</v>
      </c>
      <c r="W1117" s="88" t="e">
        <f t="shared" si="549"/>
        <v>#DIV/0!</v>
      </c>
      <c r="X1117" s="88">
        <f t="shared" si="550"/>
        <v>0</v>
      </c>
      <c r="Y1117" s="88" t="e">
        <f t="shared" si="551"/>
        <v>#DIV/0!</v>
      </c>
      <c r="Z1117" s="88">
        <f t="shared" si="552"/>
        <v>0</v>
      </c>
      <c r="AA1117" s="88" t="e">
        <f t="shared" si="553"/>
        <v>#DIV/0!</v>
      </c>
      <c r="AB1117" s="88">
        <f t="shared" si="545"/>
        <v>0</v>
      </c>
      <c r="AC1117" s="88" t="e">
        <f t="shared" si="546"/>
        <v>#DIV/0!</v>
      </c>
      <c r="AD1117" s="168"/>
    </row>
    <row r="1118" spans="1:30" ht="25.5" hidden="1" outlineLevel="1">
      <c r="A1118" s="76"/>
      <c r="B1118" s="110" t="s">
        <v>123</v>
      </c>
      <c r="C1118" s="96">
        <v>22311300</v>
      </c>
      <c r="D1118" s="91"/>
      <c r="E1118" s="91"/>
      <c r="F1118" s="91"/>
      <c r="G1118" s="91"/>
      <c r="H1118" s="91"/>
      <c r="I1118" s="91"/>
      <c r="J1118" s="92"/>
      <c r="K1118" s="92"/>
      <c r="L1118" s="91"/>
      <c r="M1118" s="91"/>
      <c r="N1118" s="92"/>
      <c r="O1118" s="92"/>
      <c r="P1118" s="92"/>
      <c r="Q1118" s="92"/>
      <c r="R1118" s="91"/>
      <c r="S1118" s="91"/>
      <c r="T1118" s="91"/>
      <c r="U1118" s="91"/>
      <c r="V1118" s="88">
        <f t="shared" si="548"/>
        <v>0</v>
      </c>
      <c r="W1118" s="88" t="e">
        <f t="shared" si="549"/>
        <v>#DIV/0!</v>
      </c>
      <c r="X1118" s="88">
        <f t="shared" si="550"/>
        <v>0</v>
      </c>
      <c r="Y1118" s="88" t="e">
        <f t="shared" si="551"/>
        <v>#DIV/0!</v>
      </c>
      <c r="Z1118" s="88">
        <f t="shared" si="552"/>
        <v>0</v>
      </c>
      <c r="AA1118" s="88" t="e">
        <f t="shared" si="553"/>
        <v>#DIV/0!</v>
      </c>
      <c r="AB1118" s="88">
        <f t="shared" si="545"/>
        <v>0</v>
      </c>
      <c r="AC1118" s="88" t="e">
        <f t="shared" si="546"/>
        <v>#DIV/0!</v>
      </c>
      <c r="AD1118" s="168"/>
    </row>
    <row r="1119" spans="1:30" hidden="1" outlineLevel="1">
      <c r="A1119" s="76"/>
      <c r="B1119" s="110" t="s">
        <v>124</v>
      </c>
      <c r="C1119" s="96">
        <v>22311400</v>
      </c>
      <c r="D1119" s="91"/>
      <c r="E1119" s="91"/>
      <c r="F1119" s="91"/>
      <c r="G1119" s="91"/>
      <c r="H1119" s="91"/>
      <c r="I1119" s="91"/>
      <c r="J1119" s="92"/>
      <c r="K1119" s="92"/>
      <c r="L1119" s="91"/>
      <c r="M1119" s="91"/>
      <c r="N1119" s="92"/>
      <c r="O1119" s="92"/>
      <c r="P1119" s="92"/>
      <c r="Q1119" s="92"/>
      <c r="R1119" s="91"/>
      <c r="S1119" s="91"/>
      <c r="T1119" s="91"/>
      <c r="U1119" s="91"/>
      <c r="V1119" s="88">
        <f t="shared" si="548"/>
        <v>0</v>
      </c>
      <c r="W1119" s="88" t="e">
        <f t="shared" si="549"/>
        <v>#DIV/0!</v>
      </c>
      <c r="X1119" s="88">
        <f t="shared" si="550"/>
        <v>0</v>
      </c>
      <c r="Y1119" s="88" t="e">
        <f t="shared" si="551"/>
        <v>#DIV/0!</v>
      </c>
      <c r="Z1119" s="88">
        <f t="shared" si="552"/>
        <v>0</v>
      </c>
      <c r="AA1119" s="88" t="e">
        <f t="shared" si="553"/>
        <v>#DIV/0!</v>
      </c>
      <c r="AB1119" s="88">
        <f t="shared" si="545"/>
        <v>0</v>
      </c>
      <c r="AC1119" s="88" t="e">
        <f t="shared" si="546"/>
        <v>#DIV/0!</v>
      </c>
      <c r="AD1119" s="168"/>
    </row>
    <row r="1120" spans="1:30" hidden="1" outlineLevel="1">
      <c r="A1120" s="76"/>
      <c r="B1120" s="110" t="s">
        <v>125</v>
      </c>
      <c r="C1120" s="96">
        <v>2235</v>
      </c>
      <c r="D1120" s="91"/>
      <c r="E1120" s="91"/>
      <c r="F1120" s="91"/>
      <c r="G1120" s="91"/>
      <c r="H1120" s="91"/>
      <c r="I1120" s="91"/>
      <c r="J1120" s="92"/>
      <c r="K1120" s="92"/>
      <c r="L1120" s="91"/>
      <c r="M1120" s="91"/>
      <c r="N1120" s="92"/>
      <c r="O1120" s="92"/>
      <c r="P1120" s="92"/>
      <c r="Q1120" s="92"/>
      <c r="R1120" s="91"/>
      <c r="S1120" s="91"/>
      <c r="T1120" s="91"/>
      <c r="U1120" s="91"/>
      <c r="V1120" s="88">
        <f t="shared" si="548"/>
        <v>0</v>
      </c>
      <c r="W1120" s="88" t="e">
        <f t="shared" si="549"/>
        <v>#DIV/0!</v>
      </c>
      <c r="X1120" s="88">
        <f t="shared" si="550"/>
        <v>0</v>
      </c>
      <c r="Y1120" s="88" t="e">
        <f t="shared" si="551"/>
        <v>#DIV/0!</v>
      </c>
      <c r="Z1120" s="88">
        <f t="shared" si="552"/>
        <v>0</v>
      </c>
      <c r="AA1120" s="88" t="e">
        <f t="shared" si="553"/>
        <v>#DIV/0!</v>
      </c>
      <c r="AB1120" s="88">
        <f t="shared" si="545"/>
        <v>0</v>
      </c>
      <c r="AC1120" s="88" t="e">
        <f t="shared" si="546"/>
        <v>#DIV/0!</v>
      </c>
      <c r="AD1120" s="168"/>
    </row>
    <row r="1121" spans="1:30" hidden="1" outlineLevel="1">
      <c r="A1121" s="76"/>
      <c r="B1121" s="89" t="s">
        <v>126</v>
      </c>
      <c r="C1121" s="204">
        <v>2511</v>
      </c>
      <c r="D1121" s="91"/>
      <c r="E1121" s="91"/>
      <c r="F1121" s="91"/>
      <c r="G1121" s="91"/>
      <c r="H1121" s="91"/>
      <c r="I1121" s="91"/>
      <c r="J1121" s="92"/>
      <c r="K1121" s="92"/>
      <c r="L1121" s="91"/>
      <c r="M1121" s="91"/>
      <c r="N1121" s="92"/>
      <c r="O1121" s="92"/>
      <c r="P1121" s="92"/>
      <c r="Q1121" s="92"/>
      <c r="R1121" s="91"/>
      <c r="S1121" s="91"/>
      <c r="T1121" s="91"/>
      <c r="U1121" s="91"/>
      <c r="V1121" s="88">
        <f t="shared" si="548"/>
        <v>0</v>
      </c>
      <c r="W1121" s="88" t="e">
        <f t="shared" si="549"/>
        <v>#DIV/0!</v>
      </c>
      <c r="X1121" s="88">
        <f t="shared" si="550"/>
        <v>0</v>
      </c>
      <c r="Y1121" s="88" t="e">
        <f t="shared" si="551"/>
        <v>#DIV/0!</v>
      </c>
      <c r="Z1121" s="88">
        <f t="shared" si="552"/>
        <v>0</v>
      </c>
      <c r="AA1121" s="88" t="e">
        <f t="shared" si="553"/>
        <v>#DIV/0!</v>
      </c>
      <c r="AB1121" s="88">
        <f t="shared" si="545"/>
        <v>0</v>
      </c>
      <c r="AC1121" s="88" t="e">
        <f t="shared" si="546"/>
        <v>#DIV/0!</v>
      </c>
      <c r="AD1121" s="168"/>
    </row>
    <row r="1122" spans="1:30" hidden="1" outlineLevel="1">
      <c r="A1122" s="76"/>
      <c r="B1122" s="97" t="s">
        <v>127</v>
      </c>
      <c r="C1122" s="119">
        <v>2512</v>
      </c>
      <c r="D1122" s="91"/>
      <c r="E1122" s="91"/>
      <c r="F1122" s="91"/>
      <c r="G1122" s="91"/>
      <c r="H1122" s="91"/>
      <c r="I1122" s="91"/>
      <c r="J1122" s="92"/>
      <c r="K1122" s="92"/>
      <c r="L1122" s="91"/>
      <c r="M1122" s="91"/>
      <c r="N1122" s="92"/>
      <c r="O1122" s="92"/>
      <c r="P1122" s="92"/>
      <c r="Q1122" s="92"/>
      <c r="R1122" s="91"/>
      <c r="S1122" s="91"/>
      <c r="T1122" s="91"/>
      <c r="U1122" s="91"/>
      <c r="V1122" s="88">
        <f t="shared" si="548"/>
        <v>0</v>
      </c>
      <c r="W1122" s="88" t="e">
        <f t="shared" si="549"/>
        <v>#DIV/0!</v>
      </c>
      <c r="X1122" s="88">
        <f t="shared" si="550"/>
        <v>0</v>
      </c>
      <c r="Y1122" s="88" t="e">
        <f t="shared" si="551"/>
        <v>#DIV/0!</v>
      </c>
      <c r="Z1122" s="88">
        <f t="shared" si="552"/>
        <v>0</v>
      </c>
      <c r="AA1122" s="88" t="e">
        <f t="shared" si="553"/>
        <v>#DIV/0!</v>
      </c>
      <c r="AB1122" s="88">
        <f t="shared" si="545"/>
        <v>0</v>
      </c>
      <c r="AC1122" s="88" t="e">
        <f t="shared" si="546"/>
        <v>#DIV/0!</v>
      </c>
      <c r="AD1122" s="168"/>
    </row>
    <row r="1123" spans="1:30" hidden="1" outlineLevel="1">
      <c r="A1123" s="76"/>
      <c r="B1123" s="97" t="s">
        <v>154</v>
      </c>
      <c r="C1123" s="119">
        <v>2521</v>
      </c>
      <c r="D1123" s="91"/>
      <c r="E1123" s="91"/>
      <c r="F1123" s="91"/>
      <c r="G1123" s="91"/>
      <c r="H1123" s="91"/>
      <c r="I1123" s="91"/>
      <c r="J1123" s="92"/>
      <c r="K1123" s="92"/>
      <c r="L1123" s="91"/>
      <c r="M1123" s="91"/>
      <c r="N1123" s="92"/>
      <c r="O1123" s="92"/>
      <c r="P1123" s="92"/>
      <c r="Q1123" s="92"/>
      <c r="R1123" s="91"/>
      <c r="S1123" s="91"/>
      <c r="T1123" s="91"/>
      <c r="U1123" s="91"/>
      <c r="V1123" s="88">
        <f t="shared" si="548"/>
        <v>0</v>
      </c>
      <c r="W1123" s="88" t="e">
        <f t="shared" si="549"/>
        <v>#DIV/0!</v>
      </c>
      <c r="X1123" s="88">
        <f t="shared" si="550"/>
        <v>0</v>
      </c>
      <c r="Y1123" s="88" t="e">
        <f t="shared" si="551"/>
        <v>#DIV/0!</v>
      </c>
      <c r="Z1123" s="88">
        <f t="shared" si="552"/>
        <v>0</v>
      </c>
      <c r="AA1123" s="88" t="e">
        <f t="shared" si="553"/>
        <v>#DIV/0!</v>
      </c>
      <c r="AB1123" s="88">
        <f t="shared" si="545"/>
        <v>0</v>
      </c>
      <c r="AC1123" s="88" t="e">
        <f t="shared" si="546"/>
        <v>#DIV/0!</v>
      </c>
      <c r="AD1123" s="168"/>
    </row>
    <row r="1124" spans="1:30" ht="25.5" hidden="1" outlineLevel="1">
      <c r="A1124" s="76"/>
      <c r="B1124" s="122" t="s">
        <v>129</v>
      </c>
      <c r="C1124" s="96">
        <v>2721</v>
      </c>
      <c r="D1124" s="91"/>
      <c r="E1124" s="91"/>
      <c r="F1124" s="91"/>
      <c r="G1124" s="91"/>
      <c r="H1124" s="91"/>
      <c r="I1124" s="91"/>
      <c r="J1124" s="92"/>
      <c r="K1124" s="92"/>
      <c r="L1124" s="91"/>
      <c r="M1124" s="91"/>
      <c r="N1124" s="92"/>
      <c r="O1124" s="92"/>
      <c r="P1124" s="92"/>
      <c r="Q1124" s="92"/>
      <c r="R1124" s="91"/>
      <c r="S1124" s="91"/>
      <c r="T1124" s="91"/>
      <c r="U1124" s="91"/>
      <c r="V1124" s="88">
        <f t="shared" si="548"/>
        <v>0</v>
      </c>
      <c r="W1124" s="88" t="e">
        <f t="shared" si="549"/>
        <v>#DIV/0!</v>
      </c>
      <c r="X1124" s="88">
        <f t="shared" si="550"/>
        <v>0</v>
      </c>
      <c r="Y1124" s="88" t="e">
        <f t="shared" si="551"/>
        <v>#DIV/0!</v>
      </c>
      <c r="Z1124" s="88">
        <f t="shared" si="552"/>
        <v>0</v>
      </c>
      <c r="AA1124" s="88" t="e">
        <f t="shared" si="553"/>
        <v>#DIV/0!</v>
      </c>
      <c r="AB1124" s="88">
        <f t="shared" si="545"/>
        <v>0</v>
      </c>
      <c r="AC1124" s="88" t="e">
        <f t="shared" si="546"/>
        <v>#DIV/0!</v>
      </c>
      <c r="AD1124" s="168"/>
    </row>
    <row r="1125" spans="1:30" hidden="1" outlineLevel="1">
      <c r="A1125" s="76"/>
      <c r="B1125" s="128" t="s">
        <v>134</v>
      </c>
      <c r="C1125" s="90"/>
      <c r="D1125" s="86"/>
      <c r="E1125" s="130">
        <f>SUM(E1126:E1128)</f>
        <v>0</v>
      </c>
      <c r="F1125" s="130">
        <f t="shared" ref="F1125:U1125" si="554">SUM(F1126:F1128)</f>
        <v>0</v>
      </c>
      <c r="G1125" s="130">
        <f t="shared" si="554"/>
        <v>0</v>
      </c>
      <c r="H1125" s="86">
        <f>SUM(H1126:H1128)</f>
        <v>0</v>
      </c>
      <c r="I1125" s="130">
        <f t="shared" si="554"/>
        <v>0</v>
      </c>
      <c r="J1125" s="129">
        <f t="shared" si="554"/>
        <v>0</v>
      </c>
      <c r="K1125" s="129">
        <f t="shared" si="554"/>
        <v>0</v>
      </c>
      <c r="L1125" s="86">
        <f>SUM(L1126:L1128)</f>
        <v>0</v>
      </c>
      <c r="M1125" s="130">
        <f t="shared" si="554"/>
        <v>0</v>
      </c>
      <c r="N1125" s="85">
        <f t="shared" si="554"/>
        <v>0</v>
      </c>
      <c r="O1125" s="85">
        <f t="shared" si="554"/>
        <v>0</v>
      </c>
      <c r="P1125" s="85">
        <f>SUM(P1126:P1128)</f>
        <v>0</v>
      </c>
      <c r="Q1125" s="85">
        <f>SUM(Q1126:Q1128)</f>
        <v>0</v>
      </c>
      <c r="R1125" s="86">
        <f t="shared" si="554"/>
        <v>0</v>
      </c>
      <c r="S1125" s="130">
        <f t="shared" si="554"/>
        <v>0</v>
      </c>
      <c r="T1125" s="86">
        <f t="shared" si="554"/>
        <v>0</v>
      </c>
      <c r="U1125" s="130">
        <f t="shared" si="554"/>
        <v>0</v>
      </c>
      <c r="V1125" s="88">
        <f t="shared" si="548"/>
        <v>0</v>
      </c>
      <c r="W1125" s="88" t="e">
        <f t="shared" si="549"/>
        <v>#DIV/0!</v>
      </c>
      <c r="X1125" s="88">
        <f t="shared" si="550"/>
        <v>0</v>
      </c>
      <c r="Y1125" s="88" t="e">
        <f t="shared" si="551"/>
        <v>#DIV/0!</v>
      </c>
      <c r="Z1125" s="88">
        <f t="shared" si="552"/>
        <v>0</v>
      </c>
      <c r="AA1125" s="88" t="e">
        <f t="shared" si="553"/>
        <v>#DIV/0!</v>
      </c>
      <c r="AB1125" s="88">
        <f t="shared" si="545"/>
        <v>0</v>
      </c>
      <c r="AC1125" s="88" t="e">
        <f t="shared" si="546"/>
        <v>#DIV/0!</v>
      </c>
      <c r="AD1125" s="168"/>
    </row>
    <row r="1126" spans="1:30" hidden="1" outlineLevel="1">
      <c r="A1126" s="76"/>
      <c r="B1126" s="89" t="s">
        <v>135</v>
      </c>
      <c r="C1126" s="90">
        <v>3111</v>
      </c>
      <c r="D1126" s="86"/>
      <c r="E1126" s="91"/>
      <c r="F1126" s="91"/>
      <c r="G1126" s="91"/>
      <c r="H1126" s="86"/>
      <c r="I1126" s="91"/>
      <c r="J1126" s="92"/>
      <c r="K1126" s="92"/>
      <c r="L1126" s="86"/>
      <c r="M1126" s="91"/>
      <c r="N1126" s="85"/>
      <c r="O1126" s="92"/>
      <c r="P1126" s="85"/>
      <c r="Q1126" s="92"/>
      <c r="R1126" s="86"/>
      <c r="S1126" s="91"/>
      <c r="T1126" s="86"/>
      <c r="U1126" s="91"/>
      <c r="V1126" s="88">
        <f t="shared" si="548"/>
        <v>0</v>
      </c>
      <c r="W1126" s="88" t="e">
        <f t="shared" si="549"/>
        <v>#DIV/0!</v>
      </c>
      <c r="X1126" s="88">
        <f t="shared" si="550"/>
        <v>0</v>
      </c>
      <c r="Y1126" s="88" t="e">
        <f t="shared" si="551"/>
        <v>#DIV/0!</v>
      </c>
      <c r="Z1126" s="88">
        <f t="shared" si="552"/>
        <v>0</v>
      </c>
      <c r="AA1126" s="88" t="e">
        <f t="shared" si="553"/>
        <v>#DIV/0!</v>
      </c>
      <c r="AB1126" s="88">
        <f t="shared" si="545"/>
        <v>0</v>
      </c>
      <c r="AC1126" s="88" t="e">
        <f t="shared" si="546"/>
        <v>#DIV/0!</v>
      </c>
      <c r="AD1126" s="168"/>
    </row>
    <row r="1127" spans="1:30" hidden="1" outlineLevel="1">
      <c r="A1127" s="76"/>
      <c r="B1127" s="89" t="s">
        <v>136</v>
      </c>
      <c r="C1127" s="90">
        <v>3112</v>
      </c>
      <c r="D1127" s="163"/>
      <c r="E1127" s="91"/>
      <c r="F1127" s="91"/>
      <c r="G1127" s="91"/>
      <c r="H1127" s="163"/>
      <c r="I1127" s="91"/>
      <c r="J1127" s="92"/>
      <c r="K1127" s="92"/>
      <c r="L1127" s="91"/>
      <c r="M1127" s="91"/>
      <c r="N1127" s="162"/>
      <c r="O1127" s="92"/>
      <c r="P1127" s="162"/>
      <c r="Q1127" s="92"/>
      <c r="R1127" s="163"/>
      <c r="S1127" s="91"/>
      <c r="T1127" s="163"/>
      <c r="U1127" s="91"/>
      <c r="V1127" s="88">
        <f t="shared" si="548"/>
        <v>0</v>
      </c>
      <c r="W1127" s="88" t="e">
        <f t="shared" si="549"/>
        <v>#DIV/0!</v>
      </c>
      <c r="X1127" s="88">
        <f t="shared" si="550"/>
        <v>0</v>
      </c>
      <c r="Y1127" s="88" t="e">
        <f t="shared" si="551"/>
        <v>#DIV/0!</v>
      </c>
      <c r="Z1127" s="88">
        <f t="shared" si="552"/>
        <v>0</v>
      </c>
      <c r="AA1127" s="88" t="e">
        <f t="shared" si="553"/>
        <v>#DIV/0!</v>
      </c>
      <c r="AB1127" s="88">
        <f t="shared" si="545"/>
        <v>0</v>
      </c>
      <c r="AC1127" s="88" t="e">
        <f t="shared" si="546"/>
        <v>#DIV/0!</v>
      </c>
      <c r="AD1127" s="168"/>
    </row>
    <row r="1128" spans="1:30" hidden="1" outlineLevel="1">
      <c r="A1128" s="76"/>
      <c r="B1128" s="89" t="s">
        <v>137</v>
      </c>
      <c r="C1128" s="90">
        <v>3113</v>
      </c>
      <c r="D1128" s="91"/>
      <c r="E1128" s="91"/>
      <c r="F1128" s="91"/>
      <c r="G1128" s="91"/>
      <c r="H1128" s="91"/>
      <c r="I1128" s="91"/>
      <c r="J1128" s="92"/>
      <c r="K1128" s="92"/>
      <c r="L1128" s="91"/>
      <c r="M1128" s="91"/>
      <c r="N1128" s="92"/>
      <c r="O1128" s="92"/>
      <c r="P1128" s="92"/>
      <c r="Q1128" s="92"/>
      <c r="R1128" s="91"/>
      <c r="S1128" s="91"/>
      <c r="T1128" s="91"/>
      <c r="U1128" s="91"/>
      <c r="V1128" s="88">
        <f t="shared" si="548"/>
        <v>0</v>
      </c>
      <c r="W1128" s="88" t="e">
        <f t="shared" si="549"/>
        <v>#DIV/0!</v>
      </c>
      <c r="X1128" s="88">
        <f t="shared" si="550"/>
        <v>0</v>
      </c>
      <c r="Y1128" s="88" t="e">
        <f t="shared" si="551"/>
        <v>#DIV/0!</v>
      </c>
      <c r="Z1128" s="88">
        <f t="shared" si="552"/>
        <v>0</v>
      </c>
      <c r="AA1128" s="88" t="e">
        <f t="shared" si="553"/>
        <v>#DIV/0!</v>
      </c>
      <c r="AB1128" s="88">
        <f t="shared" si="545"/>
        <v>0</v>
      </c>
      <c r="AC1128" s="88" t="e">
        <f t="shared" si="546"/>
        <v>#DIV/0!</v>
      </c>
      <c r="AD1128" s="168"/>
    </row>
    <row r="1129" spans="1:30" hidden="1" outlineLevel="1">
      <c r="A1129" s="76"/>
      <c r="B1129" s="89"/>
      <c r="C1129" s="90"/>
      <c r="D1129" s="91"/>
      <c r="E1129" s="91"/>
      <c r="F1129" s="91"/>
      <c r="G1129" s="91"/>
      <c r="H1129" s="91"/>
      <c r="I1129" s="91"/>
      <c r="J1129" s="92"/>
      <c r="K1129" s="92"/>
      <c r="L1129" s="91"/>
      <c r="M1129" s="91"/>
      <c r="N1129" s="92"/>
      <c r="O1129" s="92"/>
      <c r="P1129" s="92"/>
      <c r="Q1129" s="92"/>
      <c r="R1129" s="91"/>
      <c r="S1129" s="91"/>
      <c r="T1129" s="91"/>
      <c r="U1129" s="91"/>
      <c r="V1129" s="88"/>
      <c r="W1129" s="88"/>
      <c r="X1129" s="88"/>
      <c r="Y1129" s="88"/>
      <c r="Z1129" s="88"/>
      <c r="AA1129" s="88"/>
      <c r="AB1129" s="88"/>
      <c r="AC1129" s="88"/>
      <c r="AD1129" s="168"/>
    </row>
    <row r="1130" spans="1:30" hidden="1" outlineLevel="1">
      <c r="A1130" s="76">
        <v>27</v>
      </c>
      <c r="B1130" s="199" t="s">
        <v>202</v>
      </c>
      <c r="C1130" s="200" t="s">
        <v>201</v>
      </c>
      <c r="D1130" s="141"/>
      <c r="E1130" s="141"/>
      <c r="F1130" s="141"/>
      <c r="G1130" s="141"/>
      <c r="H1130" s="140"/>
      <c r="I1130" s="140"/>
      <c r="J1130" s="141"/>
      <c r="K1130" s="141"/>
      <c r="L1130" s="140"/>
      <c r="M1130" s="140"/>
      <c r="N1130" s="141"/>
      <c r="O1130" s="141"/>
      <c r="P1130" s="141"/>
      <c r="Q1130" s="141"/>
      <c r="R1130" s="140"/>
      <c r="S1130" s="140"/>
      <c r="T1130" s="140"/>
      <c r="U1130" s="140"/>
      <c r="V1130" s="140"/>
      <c r="W1130" s="140"/>
      <c r="X1130" s="140"/>
      <c r="Y1130" s="140"/>
      <c r="Z1130" s="140"/>
      <c r="AA1130" s="140"/>
      <c r="AB1130" s="140"/>
      <c r="AC1130" s="140"/>
      <c r="AD1130" s="168"/>
    </row>
    <row r="1131" spans="1:30" hidden="1" outlineLevel="1">
      <c r="A1131" s="76"/>
      <c r="B1131" s="142" t="s">
        <v>142</v>
      </c>
      <c r="C1131" s="143"/>
      <c r="D1131" s="85">
        <f>SUM(D1132:D1138,D1143:D1160)</f>
        <v>1908.2</v>
      </c>
      <c r="E1131" s="85">
        <f>SUM(E1132:E1138,E1143:E1159)</f>
        <v>0</v>
      </c>
      <c r="F1131" s="85">
        <f>SUM(F1132:F1138,F1143:F1159)</f>
        <v>2808.2</v>
      </c>
      <c r="G1131" s="85">
        <f>SUM(G1132:G1138,G1143:G1159)</f>
        <v>0</v>
      </c>
      <c r="H1131" s="86">
        <f>SUM(H1132:H1138,H1143:H1160)</f>
        <v>2026</v>
      </c>
      <c r="I1131" s="86">
        <f>SUM(I1132:I1138,I1143:I1159)</f>
        <v>0</v>
      </c>
      <c r="J1131" s="85">
        <f>SUM(J1132:J1138,J1143:J1159)</f>
        <v>970.9</v>
      </c>
      <c r="K1131" s="85">
        <f>SUM(K1132:K1138,K1143:K1159)</f>
        <v>0</v>
      </c>
      <c r="L1131" s="86">
        <f>SUM(L1132:L1138,L1143:L1159)</f>
        <v>2026</v>
      </c>
      <c r="M1131" s="86">
        <f>SUM(M1132:M1138,M1143:M1159)</f>
        <v>0</v>
      </c>
      <c r="N1131" s="85">
        <f>SUM(N1132:N1138,N1143:N1160)</f>
        <v>2374.58</v>
      </c>
      <c r="O1131" s="85">
        <f>SUM(O1132:O1138,O1143:O1159)</f>
        <v>2000</v>
      </c>
      <c r="P1131" s="85">
        <f>SUM(P1132:P1138,P1143:P1160)</f>
        <v>0</v>
      </c>
      <c r="Q1131" s="85">
        <f>SUM(Q1132:Q1138,Q1143:Q1159)</f>
        <v>0</v>
      </c>
      <c r="R1131" s="86">
        <f>SUM(R1132:R1138,R1143:R1159)</f>
        <v>2493.6</v>
      </c>
      <c r="S1131" s="86">
        <f>SUM(S1132:S1138,S1143:S1159)</f>
        <v>2100</v>
      </c>
      <c r="T1131" s="86">
        <f>SUM(T1132:T1138,T1143:T1159)</f>
        <v>2493.6</v>
      </c>
      <c r="U1131" s="86">
        <f>SUM(U1132:U1138,U1143:U1159)</f>
        <v>2100</v>
      </c>
      <c r="V1131" s="87">
        <f t="shared" ref="V1131:V1148" si="555">L1131-F1131</f>
        <v>-782.19999999999982</v>
      </c>
      <c r="W1131" s="87">
        <f t="shared" ref="W1131:W1148" si="556">+L1131/F1131*100</f>
        <v>72.145858557082832</v>
      </c>
      <c r="X1131" s="87">
        <f t="shared" ref="X1131:X1148" si="557">N1131-H1131</f>
        <v>348.57999999999993</v>
      </c>
      <c r="Y1131" s="87">
        <f t="shared" ref="Y1131:Y1148" si="558">+N1131/H1131*100</f>
        <v>117.20533070088845</v>
      </c>
      <c r="Z1131" s="87">
        <f t="shared" ref="Z1131:Z1148" si="559">R1131-N1131</f>
        <v>119.01999999999998</v>
      </c>
      <c r="AA1131" s="87">
        <f t="shared" ref="AA1131:AA1148" si="560">+R1131/N1131*100</f>
        <v>105.01225479874337</v>
      </c>
      <c r="AB1131" s="87">
        <f>T1131-R1131</f>
        <v>0</v>
      </c>
      <c r="AC1131" s="87">
        <f>+T1131/R1131*100</f>
        <v>100</v>
      </c>
      <c r="AD1131" s="168"/>
    </row>
    <row r="1132" spans="1:30" hidden="1" outlineLevel="1">
      <c r="A1132" s="76"/>
      <c r="B1132" s="89" t="s">
        <v>102</v>
      </c>
      <c r="C1132" s="90">
        <v>2111</v>
      </c>
      <c r="D1132" s="92"/>
      <c r="E1132" s="92"/>
      <c r="F1132" s="92"/>
      <c r="G1132" s="92"/>
      <c r="H1132" s="91"/>
      <c r="I1132" s="91"/>
      <c r="J1132" s="92"/>
      <c r="K1132" s="92"/>
      <c r="L1132" s="91"/>
      <c r="M1132" s="91"/>
      <c r="N1132" s="92">
        <v>1964.98</v>
      </c>
      <c r="O1132" s="92">
        <v>345</v>
      </c>
      <c r="P1132" s="92"/>
      <c r="Q1132" s="92"/>
      <c r="R1132" s="91">
        <v>2063.46</v>
      </c>
      <c r="S1132" s="92">
        <v>345</v>
      </c>
      <c r="T1132" s="91">
        <v>2063.5</v>
      </c>
      <c r="U1132" s="92">
        <v>345</v>
      </c>
      <c r="V1132" s="88">
        <f t="shared" si="555"/>
        <v>0</v>
      </c>
      <c r="W1132" s="88" t="e">
        <f t="shared" si="556"/>
        <v>#DIV/0!</v>
      </c>
      <c r="X1132" s="88">
        <f t="shared" si="557"/>
        <v>1964.98</v>
      </c>
      <c r="Y1132" s="88" t="e">
        <f t="shared" si="558"/>
        <v>#DIV/0!</v>
      </c>
      <c r="Z1132" s="88">
        <f t="shared" si="559"/>
        <v>98.480000000000018</v>
      </c>
      <c r="AA1132" s="88">
        <f t="shared" si="560"/>
        <v>105.01175584484321</v>
      </c>
      <c r="AB1132" s="88">
        <f t="shared" ref="AB1132:AB1148" si="561">T1132-R1132</f>
        <v>3.999999999996362E-2</v>
      </c>
      <c r="AC1132" s="88">
        <f t="shared" ref="AC1132:AC1148" si="562">+T1132/R1132*100</f>
        <v>100.00193849165964</v>
      </c>
      <c r="AD1132" s="168"/>
    </row>
    <row r="1133" spans="1:30" hidden="1" outlineLevel="1">
      <c r="A1133" s="76"/>
      <c r="B1133" s="89" t="s">
        <v>143</v>
      </c>
      <c r="C1133" s="90">
        <v>2121</v>
      </c>
      <c r="D1133" s="92"/>
      <c r="E1133" s="92"/>
      <c r="F1133" s="92"/>
      <c r="G1133" s="92"/>
      <c r="H1133" s="91"/>
      <c r="I1133" s="91"/>
      <c r="J1133" s="92"/>
      <c r="K1133" s="92"/>
      <c r="L1133" s="91"/>
      <c r="M1133" s="91"/>
      <c r="N1133" s="92">
        <v>409.6</v>
      </c>
      <c r="O1133" s="92">
        <v>59.5</v>
      </c>
      <c r="P1133" s="92"/>
      <c r="Q1133" s="92"/>
      <c r="R1133" s="91">
        <v>430.14</v>
      </c>
      <c r="S1133" s="92">
        <v>59.5</v>
      </c>
      <c r="T1133" s="91">
        <v>430.1</v>
      </c>
      <c r="U1133" s="92">
        <v>59.5</v>
      </c>
      <c r="V1133" s="88">
        <f t="shared" si="555"/>
        <v>0</v>
      </c>
      <c r="W1133" s="88" t="e">
        <f t="shared" si="556"/>
        <v>#DIV/0!</v>
      </c>
      <c r="X1133" s="88">
        <f t="shared" si="557"/>
        <v>409.6</v>
      </c>
      <c r="Y1133" s="88" t="e">
        <f t="shared" si="558"/>
        <v>#DIV/0!</v>
      </c>
      <c r="Z1133" s="88">
        <f t="shared" si="559"/>
        <v>20.539999999999964</v>
      </c>
      <c r="AA1133" s="88">
        <f t="shared" si="560"/>
        <v>105.01464843749999</v>
      </c>
      <c r="AB1133" s="88">
        <f t="shared" si="561"/>
        <v>-3.999999999996362E-2</v>
      </c>
      <c r="AC1133" s="88">
        <f t="shared" si="562"/>
        <v>99.990700702097001</v>
      </c>
      <c r="AD1133" s="168"/>
    </row>
    <row r="1134" spans="1:30" hidden="1" outlineLevel="1">
      <c r="A1134" s="76"/>
      <c r="B1134" s="147" t="s">
        <v>104</v>
      </c>
      <c r="C1134" s="90">
        <v>2211</v>
      </c>
      <c r="D1134" s="92"/>
      <c r="E1134" s="92"/>
      <c r="F1134" s="92"/>
      <c r="G1134" s="92"/>
      <c r="H1134" s="91"/>
      <c r="I1134" s="91"/>
      <c r="J1134" s="92"/>
      <c r="K1134" s="92"/>
      <c r="L1134" s="91"/>
      <c r="M1134" s="91"/>
      <c r="N1134" s="92"/>
      <c r="O1134" s="92"/>
      <c r="P1134" s="92"/>
      <c r="Q1134" s="92"/>
      <c r="R1134" s="91"/>
      <c r="S1134" s="92"/>
      <c r="T1134" s="91"/>
      <c r="U1134" s="92"/>
      <c r="V1134" s="88">
        <f t="shared" si="555"/>
        <v>0</v>
      </c>
      <c r="W1134" s="88" t="e">
        <f t="shared" si="556"/>
        <v>#DIV/0!</v>
      </c>
      <c r="X1134" s="88">
        <f t="shared" si="557"/>
        <v>0</v>
      </c>
      <c r="Y1134" s="88" t="e">
        <f t="shared" si="558"/>
        <v>#DIV/0!</v>
      </c>
      <c r="Z1134" s="88">
        <f t="shared" si="559"/>
        <v>0</v>
      </c>
      <c r="AA1134" s="88" t="e">
        <f t="shared" si="560"/>
        <v>#DIV/0!</v>
      </c>
      <c r="AB1134" s="88">
        <f t="shared" si="561"/>
        <v>0</v>
      </c>
      <c r="AC1134" s="88" t="e">
        <f t="shared" si="562"/>
        <v>#DIV/0!</v>
      </c>
      <c r="AD1134" s="168"/>
    </row>
    <row r="1135" spans="1:30" hidden="1" outlineLevel="1">
      <c r="A1135" s="76"/>
      <c r="B1135" s="95" t="s">
        <v>105</v>
      </c>
      <c r="C1135" s="96">
        <v>2212</v>
      </c>
      <c r="D1135" s="91"/>
      <c r="E1135" s="91"/>
      <c r="F1135" s="91"/>
      <c r="G1135" s="91"/>
      <c r="H1135" s="91"/>
      <c r="I1135" s="91"/>
      <c r="J1135" s="92"/>
      <c r="K1135" s="92"/>
      <c r="L1135" s="91"/>
      <c r="M1135" s="91"/>
      <c r="N1135" s="92"/>
      <c r="O1135" s="92">
        <v>32.700000000000003</v>
      </c>
      <c r="P1135" s="92"/>
      <c r="Q1135" s="92"/>
      <c r="R1135" s="91"/>
      <c r="S1135" s="92">
        <v>32.700000000000003</v>
      </c>
      <c r="T1135" s="91"/>
      <c r="U1135" s="92">
        <v>32.700000000000003</v>
      </c>
      <c r="V1135" s="88">
        <f t="shared" si="555"/>
        <v>0</v>
      </c>
      <c r="W1135" s="88" t="e">
        <f t="shared" si="556"/>
        <v>#DIV/0!</v>
      </c>
      <c r="X1135" s="88">
        <f t="shared" si="557"/>
        <v>0</v>
      </c>
      <c r="Y1135" s="88" t="e">
        <f t="shared" si="558"/>
        <v>#DIV/0!</v>
      </c>
      <c r="Z1135" s="88">
        <f t="shared" si="559"/>
        <v>0</v>
      </c>
      <c r="AA1135" s="88" t="e">
        <f t="shared" si="560"/>
        <v>#DIV/0!</v>
      </c>
      <c r="AB1135" s="88">
        <f t="shared" si="561"/>
        <v>0</v>
      </c>
      <c r="AC1135" s="88" t="e">
        <f t="shared" si="562"/>
        <v>#DIV/0!</v>
      </c>
      <c r="AD1135" s="168"/>
    </row>
    <row r="1136" spans="1:30" hidden="1" outlineLevel="1">
      <c r="A1136" s="76"/>
      <c r="B1136" s="97" t="s">
        <v>106</v>
      </c>
      <c r="C1136" s="96">
        <v>2213</v>
      </c>
      <c r="D1136" s="91"/>
      <c r="E1136" s="91"/>
      <c r="F1136" s="91"/>
      <c r="G1136" s="91"/>
      <c r="H1136" s="91"/>
      <c r="I1136" s="91"/>
      <c r="J1136" s="92"/>
      <c r="K1136" s="92"/>
      <c r="L1136" s="91"/>
      <c r="M1136" s="91"/>
      <c r="N1136" s="92"/>
      <c r="O1136" s="92"/>
      <c r="P1136" s="92"/>
      <c r="Q1136" s="92"/>
      <c r="R1136" s="91"/>
      <c r="S1136" s="92"/>
      <c r="T1136" s="91"/>
      <c r="U1136" s="92"/>
      <c r="V1136" s="88">
        <f t="shared" si="555"/>
        <v>0</v>
      </c>
      <c r="W1136" s="88" t="e">
        <f t="shared" si="556"/>
        <v>#DIV/0!</v>
      </c>
      <c r="X1136" s="88">
        <f t="shared" si="557"/>
        <v>0</v>
      </c>
      <c r="Y1136" s="88" t="e">
        <f t="shared" si="558"/>
        <v>#DIV/0!</v>
      </c>
      <c r="Z1136" s="88">
        <f t="shared" si="559"/>
        <v>0</v>
      </c>
      <c r="AA1136" s="88" t="e">
        <f t="shared" si="560"/>
        <v>#DIV/0!</v>
      </c>
      <c r="AB1136" s="88">
        <f t="shared" si="561"/>
        <v>0</v>
      </c>
      <c r="AC1136" s="88" t="e">
        <f t="shared" si="562"/>
        <v>#DIV/0!</v>
      </c>
      <c r="AD1136" s="168"/>
    </row>
    <row r="1137" spans="1:30" hidden="1" outlineLevel="1">
      <c r="A1137" s="76"/>
      <c r="B1137" s="97" t="s">
        <v>107</v>
      </c>
      <c r="C1137" s="96">
        <v>2214</v>
      </c>
      <c r="D1137" s="91"/>
      <c r="E1137" s="91"/>
      <c r="F1137" s="91"/>
      <c r="G1137" s="91"/>
      <c r="H1137" s="91"/>
      <c r="I1137" s="91"/>
      <c r="J1137" s="92"/>
      <c r="K1137" s="92"/>
      <c r="L1137" s="91"/>
      <c r="M1137" s="91"/>
      <c r="N1137" s="92"/>
      <c r="O1137" s="92"/>
      <c r="P1137" s="92"/>
      <c r="Q1137" s="92"/>
      <c r="R1137" s="91"/>
      <c r="S1137" s="92"/>
      <c r="T1137" s="91"/>
      <c r="U1137" s="92"/>
      <c r="V1137" s="88">
        <f t="shared" si="555"/>
        <v>0</v>
      </c>
      <c r="W1137" s="88" t="e">
        <f t="shared" si="556"/>
        <v>#DIV/0!</v>
      </c>
      <c r="X1137" s="88">
        <f t="shared" si="557"/>
        <v>0</v>
      </c>
      <c r="Y1137" s="88" t="e">
        <f t="shared" si="558"/>
        <v>#DIV/0!</v>
      </c>
      <c r="Z1137" s="88">
        <f t="shared" si="559"/>
        <v>0</v>
      </c>
      <c r="AA1137" s="88" t="e">
        <f t="shared" si="560"/>
        <v>#DIV/0!</v>
      </c>
      <c r="AB1137" s="88">
        <f t="shared" si="561"/>
        <v>0</v>
      </c>
      <c r="AC1137" s="88" t="e">
        <f t="shared" si="562"/>
        <v>#DIV/0!</v>
      </c>
      <c r="AD1137" s="168"/>
    </row>
    <row r="1138" spans="1:30" hidden="1" outlineLevel="1">
      <c r="A1138" s="76"/>
      <c r="B1138" s="149" t="s">
        <v>108</v>
      </c>
      <c r="C1138" s="99">
        <v>2215</v>
      </c>
      <c r="D1138" s="148">
        <f>D1139+D1140+D1141+D1142</f>
        <v>0</v>
      </c>
      <c r="E1138" s="102">
        <f>E1139+E1140+E1141+E1142</f>
        <v>0</v>
      </c>
      <c r="F1138" s="102">
        <f t="shared" ref="F1138:U1138" si="563">F1139+F1140+F1141+F1142</f>
        <v>0</v>
      </c>
      <c r="G1138" s="102">
        <f t="shared" si="563"/>
        <v>0</v>
      </c>
      <c r="H1138" s="148">
        <f t="shared" si="563"/>
        <v>0</v>
      </c>
      <c r="I1138" s="102">
        <f t="shared" si="563"/>
        <v>0</v>
      </c>
      <c r="J1138" s="100">
        <f t="shared" si="563"/>
        <v>0</v>
      </c>
      <c r="K1138" s="100">
        <f t="shared" si="563"/>
        <v>0</v>
      </c>
      <c r="L1138" s="148">
        <f t="shared" si="563"/>
        <v>0</v>
      </c>
      <c r="M1138" s="102">
        <f t="shared" si="563"/>
        <v>0</v>
      </c>
      <c r="N1138" s="197">
        <f t="shared" si="563"/>
        <v>0</v>
      </c>
      <c r="O1138" s="197">
        <f t="shared" si="563"/>
        <v>50</v>
      </c>
      <c r="P1138" s="197">
        <f>P1139+P1140+P1141+P1142</f>
        <v>0</v>
      </c>
      <c r="Q1138" s="197">
        <f>Q1139+Q1140+Q1141+Q1142</f>
        <v>0</v>
      </c>
      <c r="R1138" s="148">
        <f t="shared" si="563"/>
        <v>0</v>
      </c>
      <c r="S1138" s="102">
        <f t="shared" si="563"/>
        <v>50</v>
      </c>
      <c r="T1138" s="148">
        <f t="shared" si="563"/>
        <v>0</v>
      </c>
      <c r="U1138" s="102">
        <f t="shared" si="563"/>
        <v>50</v>
      </c>
      <c r="V1138" s="88">
        <f t="shared" si="555"/>
        <v>0</v>
      </c>
      <c r="W1138" s="88" t="e">
        <f t="shared" si="556"/>
        <v>#DIV/0!</v>
      </c>
      <c r="X1138" s="88">
        <f t="shared" si="557"/>
        <v>0</v>
      </c>
      <c r="Y1138" s="88" t="e">
        <f t="shared" si="558"/>
        <v>#DIV/0!</v>
      </c>
      <c r="Z1138" s="88">
        <f t="shared" si="559"/>
        <v>0</v>
      </c>
      <c r="AA1138" s="88" t="e">
        <f t="shared" si="560"/>
        <v>#DIV/0!</v>
      </c>
      <c r="AB1138" s="88">
        <f t="shared" si="561"/>
        <v>0</v>
      </c>
      <c r="AC1138" s="88" t="e">
        <f t="shared" si="562"/>
        <v>#DIV/0!</v>
      </c>
      <c r="AD1138" s="168"/>
    </row>
    <row r="1139" spans="1:30" hidden="1" outlineLevel="1">
      <c r="A1139" s="76"/>
      <c r="B1139" s="103" t="s">
        <v>144</v>
      </c>
      <c r="C1139" s="96">
        <v>22151</v>
      </c>
      <c r="D1139" s="91"/>
      <c r="E1139" s="91"/>
      <c r="F1139" s="91"/>
      <c r="G1139" s="91"/>
      <c r="H1139" s="91"/>
      <c r="I1139" s="91"/>
      <c r="J1139" s="92"/>
      <c r="K1139" s="92"/>
      <c r="L1139" s="91"/>
      <c r="M1139" s="91"/>
      <c r="N1139" s="92"/>
      <c r="O1139" s="92"/>
      <c r="P1139" s="92"/>
      <c r="Q1139" s="92"/>
      <c r="R1139" s="91"/>
      <c r="S1139" s="91"/>
      <c r="T1139" s="91"/>
      <c r="U1139" s="91"/>
      <c r="V1139" s="88">
        <f t="shared" si="555"/>
        <v>0</v>
      </c>
      <c r="W1139" s="88" t="e">
        <f t="shared" si="556"/>
        <v>#DIV/0!</v>
      </c>
      <c r="X1139" s="88">
        <f t="shared" si="557"/>
        <v>0</v>
      </c>
      <c r="Y1139" s="88" t="e">
        <f t="shared" si="558"/>
        <v>#DIV/0!</v>
      </c>
      <c r="Z1139" s="88">
        <f t="shared" si="559"/>
        <v>0</v>
      </c>
      <c r="AA1139" s="88" t="e">
        <f t="shared" si="560"/>
        <v>#DIV/0!</v>
      </c>
      <c r="AB1139" s="88">
        <f t="shared" si="561"/>
        <v>0</v>
      </c>
      <c r="AC1139" s="88" t="e">
        <f t="shared" si="562"/>
        <v>#DIV/0!</v>
      </c>
      <c r="AD1139" s="168"/>
    </row>
    <row r="1140" spans="1:30" hidden="1" outlineLevel="1">
      <c r="A1140" s="76"/>
      <c r="B1140" s="103" t="s">
        <v>145</v>
      </c>
      <c r="C1140" s="96">
        <v>22152</v>
      </c>
      <c r="D1140" s="91"/>
      <c r="E1140" s="91"/>
      <c r="F1140" s="91"/>
      <c r="G1140" s="91"/>
      <c r="H1140" s="91"/>
      <c r="I1140" s="91"/>
      <c r="J1140" s="92"/>
      <c r="K1140" s="92"/>
      <c r="L1140" s="91"/>
      <c r="M1140" s="91"/>
      <c r="N1140" s="92"/>
      <c r="O1140" s="92"/>
      <c r="P1140" s="92"/>
      <c r="Q1140" s="92"/>
      <c r="R1140" s="91"/>
      <c r="S1140" s="91"/>
      <c r="T1140" s="91"/>
      <c r="U1140" s="91"/>
      <c r="V1140" s="88">
        <f t="shared" si="555"/>
        <v>0</v>
      </c>
      <c r="W1140" s="88" t="e">
        <f t="shared" si="556"/>
        <v>#DIV/0!</v>
      </c>
      <c r="X1140" s="88">
        <f t="shared" si="557"/>
        <v>0</v>
      </c>
      <c r="Y1140" s="88" t="e">
        <f t="shared" si="558"/>
        <v>#DIV/0!</v>
      </c>
      <c r="Z1140" s="88">
        <f t="shared" si="559"/>
        <v>0</v>
      </c>
      <c r="AA1140" s="88" t="e">
        <f t="shared" si="560"/>
        <v>#DIV/0!</v>
      </c>
      <c r="AB1140" s="88">
        <f t="shared" si="561"/>
        <v>0</v>
      </c>
      <c r="AC1140" s="88" t="e">
        <f t="shared" si="562"/>
        <v>#DIV/0!</v>
      </c>
      <c r="AD1140" s="168"/>
    </row>
    <row r="1141" spans="1:30" hidden="1" outlineLevel="1">
      <c r="A1141" s="76"/>
      <c r="B1141" s="103" t="s">
        <v>111</v>
      </c>
      <c r="C1141" s="96">
        <v>22153</v>
      </c>
      <c r="D1141" s="91"/>
      <c r="E1141" s="91"/>
      <c r="F1141" s="91"/>
      <c r="G1141" s="91"/>
      <c r="H1141" s="91"/>
      <c r="I1141" s="91"/>
      <c r="J1141" s="92"/>
      <c r="K1141" s="92"/>
      <c r="L1141" s="91"/>
      <c r="M1141" s="91"/>
      <c r="N1141" s="92"/>
      <c r="O1141" s="92"/>
      <c r="P1141" s="92"/>
      <c r="Q1141" s="92"/>
      <c r="R1141" s="91"/>
      <c r="S1141" s="91"/>
      <c r="T1141" s="91"/>
      <c r="U1141" s="91"/>
      <c r="V1141" s="88">
        <f t="shared" si="555"/>
        <v>0</v>
      </c>
      <c r="W1141" s="88" t="e">
        <f t="shared" si="556"/>
        <v>#DIV/0!</v>
      </c>
      <c r="X1141" s="88">
        <f t="shared" si="557"/>
        <v>0</v>
      </c>
      <c r="Y1141" s="88" t="e">
        <f t="shared" si="558"/>
        <v>#DIV/0!</v>
      </c>
      <c r="Z1141" s="88">
        <f t="shared" si="559"/>
        <v>0</v>
      </c>
      <c r="AA1141" s="88" t="e">
        <f t="shared" si="560"/>
        <v>#DIV/0!</v>
      </c>
      <c r="AB1141" s="88">
        <f t="shared" si="561"/>
        <v>0</v>
      </c>
      <c r="AC1141" s="88" t="e">
        <f t="shared" si="562"/>
        <v>#DIV/0!</v>
      </c>
      <c r="AD1141" s="168"/>
    </row>
    <row r="1142" spans="1:30" hidden="1" outlineLevel="1">
      <c r="A1142" s="76"/>
      <c r="B1142" s="103" t="s">
        <v>146</v>
      </c>
      <c r="C1142" s="96">
        <v>22154</v>
      </c>
      <c r="D1142" s="91"/>
      <c r="E1142" s="91"/>
      <c r="F1142" s="91"/>
      <c r="G1142" s="91"/>
      <c r="H1142" s="91"/>
      <c r="I1142" s="91"/>
      <c r="J1142" s="92"/>
      <c r="K1142" s="92"/>
      <c r="L1142" s="91"/>
      <c r="M1142" s="91"/>
      <c r="N1142" s="92"/>
      <c r="O1142" s="92">
        <v>50</v>
      </c>
      <c r="P1142" s="92"/>
      <c r="Q1142" s="92"/>
      <c r="R1142" s="91"/>
      <c r="S1142" s="92">
        <v>50</v>
      </c>
      <c r="T1142" s="91"/>
      <c r="U1142" s="92">
        <v>50</v>
      </c>
      <c r="V1142" s="88">
        <f t="shared" si="555"/>
        <v>0</v>
      </c>
      <c r="W1142" s="88" t="e">
        <f t="shared" si="556"/>
        <v>#DIV/0!</v>
      </c>
      <c r="X1142" s="88">
        <f t="shared" si="557"/>
        <v>0</v>
      </c>
      <c r="Y1142" s="88" t="e">
        <f t="shared" si="558"/>
        <v>#DIV/0!</v>
      </c>
      <c r="Z1142" s="88">
        <f t="shared" si="559"/>
        <v>0</v>
      </c>
      <c r="AA1142" s="88" t="e">
        <f t="shared" si="560"/>
        <v>#DIV/0!</v>
      </c>
      <c r="AB1142" s="88">
        <f t="shared" si="561"/>
        <v>0</v>
      </c>
      <c r="AC1142" s="88" t="e">
        <f t="shared" si="562"/>
        <v>#DIV/0!</v>
      </c>
      <c r="AD1142" s="168"/>
    </row>
    <row r="1143" spans="1:30" hidden="1" outlineLevel="1">
      <c r="A1143" s="76"/>
      <c r="B1143" s="105" t="s">
        <v>113</v>
      </c>
      <c r="C1143" s="106">
        <v>2217</v>
      </c>
      <c r="D1143" s="91"/>
      <c r="E1143" s="91"/>
      <c r="F1143" s="91"/>
      <c r="G1143" s="91"/>
      <c r="H1143" s="91"/>
      <c r="I1143" s="91"/>
      <c r="J1143" s="92"/>
      <c r="K1143" s="92"/>
      <c r="L1143" s="91"/>
      <c r="M1143" s="91"/>
      <c r="N1143" s="92"/>
      <c r="O1143" s="92">
        <v>5</v>
      </c>
      <c r="P1143" s="92"/>
      <c r="Q1143" s="92"/>
      <c r="R1143" s="91"/>
      <c r="S1143" s="92">
        <v>5</v>
      </c>
      <c r="T1143" s="91"/>
      <c r="U1143" s="92">
        <v>5</v>
      </c>
      <c r="V1143" s="88">
        <f t="shared" si="555"/>
        <v>0</v>
      </c>
      <c r="W1143" s="88" t="e">
        <f t="shared" si="556"/>
        <v>#DIV/0!</v>
      </c>
      <c r="X1143" s="88">
        <f t="shared" si="557"/>
        <v>0</v>
      </c>
      <c r="Y1143" s="88" t="e">
        <f t="shared" si="558"/>
        <v>#DIV/0!</v>
      </c>
      <c r="Z1143" s="88">
        <f t="shared" si="559"/>
        <v>0</v>
      </c>
      <c r="AA1143" s="88" t="e">
        <f t="shared" si="560"/>
        <v>#DIV/0!</v>
      </c>
      <c r="AB1143" s="88">
        <f t="shared" si="561"/>
        <v>0</v>
      </c>
      <c r="AC1143" s="88" t="e">
        <f t="shared" si="562"/>
        <v>#DIV/0!</v>
      </c>
      <c r="AD1143" s="168"/>
    </row>
    <row r="1144" spans="1:30" hidden="1" outlineLevel="1">
      <c r="A1144" s="76"/>
      <c r="B1144" s="109" t="s">
        <v>114</v>
      </c>
      <c r="C1144" s="106">
        <v>2218</v>
      </c>
      <c r="D1144" s="91"/>
      <c r="E1144" s="91"/>
      <c r="F1144" s="91"/>
      <c r="G1144" s="91"/>
      <c r="H1144" s="91"/>
      <c r="I1144" s="91"/>
      <c r="J1144" s="92"/>
      <c r="K1144" s="92"/>
      <c r="L1144" s="91"/>
      <c r="M1144" s="91"/>
      <c r="N1144" s="92"/>
      <c r="O1144" s="92"/>
      <c r="P1144" s="92"/>
      <c r="Q1144" s="92"/>
      <c r="R1144" s="91"/>
      <c r="S1144" s="92"/>
      <c r="T1144" s="91"/>
      <c r="U1144" s="92"/>
      <c r="V1144" s="88">
        <f t="shared" si="555"/>
        <v>0</v>
      </c>
      <c r="W1144" s="88" t="e">
        <f t="shared" si="556"/>
        <v>#DIV/0!</v>
      </c>
      <c r="X1144" s="88">
        <f t="shared" si="557"/>
        <v>0</v>
      </c>
      <c r="Y1144" s="88" t="e">
        <f t="shared" si="558"/>
        <v>#DIV/0!</v>
      </c>
      <c r="Z1144" s="88">
        <f t="shared" si="559"/>
        <v>0</v>
      </c>
      <c r="AA1144" s="88" t="e">
        <f t="shared" si="560"/>
        <v>#DIV/0!</v>
      </c>
      <c r="AB1144" s="88">
        <f t="shared" si="561"/>
        <v>0</v>
      </c>
      <c r="AC1144" s="88" t="e">
        <f t="shared" si="562"/>
        <v>#DIV/0!</v>
      </c>
      <c r="AD1144" s="168"/>
    </row>
    <row r="1145" spans="1:30" hidden="1" outlineLevel="1">
      <c r="A1145" s="76"/>
      <c r="B1145" s="97" t="s">
        <v>147</v>
      </c>
      <c r="C1145" s="96">
        <v>2221</v>
      </c>
      <c r="D1145" s="91"/>
      <c r="E1145" s="91"/>
      <c r="F1145" s="91"/>
      <c r="G1145" s="91"/>
      <c r="H1145" s="91"/>
      <c r="I1145" s="91"/>
      <c r="J1145" s="92"/>
      <c r="K1145" s="92"/>
      <c r="L1145" s="91"/>
      <c r="M1145" s="91"/>
      <c r="N1145" s="92"/>
      <c r="O1145" s="92">
        <v>288.2</v>
      </c>
      <c r="P1145" s="92"/>
      <c r="Q1145" s="92"/>
      <c r="R1145" s="91"/>
      <c r="S1145" s="92">
        <v>288.2</v>
      </c>
      <c r="T1145" s="91"/>
      <c r="U1145" s="92">
        <v>288.2</v>
      </c>
      <c r="V1145" s="88">
        <f t="shared" si="555"/>
        <v>0</v>
      </c>
      <c r="W1145" s="88" t="e">
        <f t="shared" si="556"/>
        <v>#DIV/0!</v>
      </c>
      <c r="X1145" s="88">
        <f t="shared" si="557"/>
        <v>0</v>
      </c>
      <c r="Y1145" s="88" t="e">
        <f t="shared" si="558"/>
        <v>#DIV/0!</v>
      </c>
      <c r="Z1145" s="88">
        <f t="shared" si="559"/>
        <v>0</v>
      </c>
      <c r="AA1145" s="88" t="e">
        <f t="shared" si="560"/>
        <v>#DIV/0!</v>
      </c>
      <c r="AB1145" s="88">
        <f t="shared" si="561"/>
        <v>0</v>
      </c>
      <c r="AC1145" s="88" t="e">
        <f t="shared" si="562"/>
        <v>#DIV/0!</v>
      </c>
      <c r="AD1145" s="168"/>
    </row>
    <row r="1146" spans="1:30" ht="25.5" hidden="1" outlineLevel="1">
      <c r="A1146" s="76"/>
      <c r="B1146" s="110" t="s">
        <v>116</v>
      </c>
      <c r="C1146" s="96">
        <v>2222</v>
      </c>
      <c r="D1146" s="91"/>
      <c r="E1146" s="91"/>
      <c r="F1146" s="91"/>
      <c r="G1146" s="91"/>
      <c r="H1146" s="91"/>
      <c r="I1146" s="91"/>
      <c r="J1146" s="92"/>
      <c r="K1146" s="92"/>
      <c r="L1146" s="91"/>
      <c r="M1146" s="91"/>
      <c r="N1146" s="92"/>
      <c r="O1146" s="92">
        <f>339.2+3+37.4</f>
        <v>379.59999999999997</v>
      </c>
      <c r="P1146" s="92"/>
      <c r="Q1146" s="92"/>
      <c r="R1146" s="91"/>
      <c r="S1146" s="92">
        <f>339.2+3+37.4+100</f>
        <v>479.59999999999997</v>
      </c>
      <c r="T1146" s="91"/>
      <c r="U1146" s="92">
        <f>339.2+3+37.4+100</f>
        <v>479.59999999999997</v>
      </c>
      <c r="V1146" s="88">
        <f t="shared" si="555"/>
        <v>0</v>
      </c>
      <c r="W1146" s="88" t="e">
        <f t="shared" si="556"/>
        <v>#DIV/0!</v>
      </c>
      <c r="X1146" s="88">
        <f t="shared" si="557"/>
        <v>0</v>
      </c>
      <c r="Y1146" s="88" t="e">
        <f t="shared" si="558"/>
        <v>#DIV/0!</v>
      </c>
      <c r="Z1146" s="88">
        <f t="shared" si="559"/>
        <v>0</v>
      </c>
      <c r="AA1146" s="88" t="e">
        <f t="shared" si="560"/>
        <v>#DIV/0!</v>
      </c>
      <c r="AB1146" s="88">
        <f t="shared" si="561"/>
        <v>0</v>
      </c>
      <c r="AC1146" s="88" t="e">
        <f t="shared" si="562"/>
        <v>#DIV/0!</v>
      </c>
      <c r="AD1146" s="168"/>
    </row>
    <row r="1147" spans="1:30" hidden="1" outlineLevel="1">
      <c r="A1147" s="76"/>
      <c r="B1147" s="110" t="s">
        <v>153</v>
      </c>
      <c r="C1147" s="96">
        <v>2224</v>
      </c>
      <c r="D1147" s="91"/>
      <c r="E1147" s="91"/>
      <c r="F1147" s="91"/>
      <c r="G1147" s="91"/>
      <c r="H1147" s="91"/>
      <c r="I1147" s="91"/>
      <c r="J1147" s="92"/>
      <c r="K1147" s="92"/>
      <c r="L1147" s="91"/>
      <c r="M1147" s="91"/>
      <c r="N1147" s="92"/>
      <c r="O1147" s="92"/>
      <c r="P1147" s="92"/>
      <c r="Q1147" s="92"/>
      <c r="R1147" s="91"/>
      <c r="S1147" s="92"/>
      <c r="T1147" s="91"/>
      <c r="U1147" s="92"/>
      <c r="V1147" s="88">
        <f t="shared" si="555"/>
        <v>0</v>
      </c>
      <c r="W1147" s="88" t="e">
        <f t="shared" si="556"/>
        <v>#DIV/0!</v>
      </c>
      <c r="X1147" s="88">
        <f t="shared" si="557"/>
        <v>0</v>
      </c>
      <c r="Y1147" s="88" t="e">
        <f t="shared" si="558"/>
        <v>#DIV/0!</v>
      </c>
      <c r="Z1147" s="88">
        <f t="shared" si="559"/>
        <v>0</v>
      </c>
      <c r="AA1147" s="88" t="e">
        <f t="shared" si="560"/>
        <v>#DIV/0!</v>
      </c>
      <c r="AB1147" s="88">
        <f t="shared" si="561"/>
        <v>0</v>
      </c>
      <c r="AC1147" s="88" t="e">
        <f t="shared" si="562"/>
        <v>#DIV/0!</v>
      </c>
      <c r="AD1147" s="168"/>
    </row>
    <row r="1148" spans="1:30" hidden="1" outlineLevel="1">
      <c r="A1148" s="76"/>
      <c r="B1148" s="110" t="s">
        <v>148</v>
      </c>
      <c r="C1148" s="96">
        <v>2225</v>
      </c>
      <c r="D1148" s="91"/>
      <c r="E1148" s="91"/>
      <c r="F1148" s="91"/>
      <c r="G1148" s="91"/>
      <c r="H1148" s="91"/>
      <c r="I1148" s="91"/>
      <c r="J1148" s="92"/>
      <c r="K1148" s="92"/>
      <c r="L1148" s="91"/>
      <c r="M1148" s="91"/>
      <c r="N1148" s="92"/>
      <c r="O1148" s="92"/>
      <c r="P1148" s="92"/>
      <c r="Q1148" s="92"/>
      <c r="R1148" s="91"/>
      <c r="S1148" s="92"/>
      <c r="T1148" s="91"/>
      <c r="U1148" s="92"/>
      <c r="V1148" s="88">
        <f t="shared" si="555"/>
        <v>0</v>
      </c>
      <c r="W1148" s="88" t="e">
        <f t="shared" si="556"/>
        <v>#DIV/0!</v>
      </c>
      <c r="X1148" s="88">
        <f t="shared" si="557"/>
        <v>0</v>
      </c>
      <c r="Y1148" s="88" t="e">
        <f t="shared" si="558"/>
        <v>#DIV/0!</v>
      </c>
      <c r="Z1148" s="88">
        <f t="shared" si="559"/>
        <v>0</v>
      </c>
      <c r="AA1148" s="88" t="e">
        <f t="shared" si="560"/>
        <v>#DIV/0!</v>
      </c>
      <c r="AB1148" s="88">
        <f t="shared" si="561"/>
        <v>0</v>
      </c>
      <c r="AC1148" s="88" t="e">
        <f t="shared" si="562"/>
        <v>#DIV/0!</v>
      </c>
      <c r="AD1148" s="168"/>
    </row>
    <row r="1149" spans="1:30" hidden="1" outlineLevel="1">
      <c r="A1149" s="76"/>
      <c r="B1149" s="110" t="s">
        <v>149</v>
      </c>
      <c r="C1149" s="96">
        <v>2231</v>
      </c>
      <c r="D1149" s="91"/>
      <c r="E1149" s="91"/>
      <c r="F1149" s="91"/>
      <c r="G1149" s="91"/>
      <c r="H1149" s="91"/>
      <c r="I1149" s="91"/>
      <c r="J1149" s="92"/>
      <c r="K1149" s="92"/>
      <c r="L1149" s="91"/>
      <c r="M1149" s="91"/>
      <c r="N1149" s="92"/>
      <c r="O1149" s="92"/>
      <c r="P1149" s="92"/>
      <c r="Q1149" s="92"/>
      <c r="R1149" s="91"/>
      <c r="S1149" s="92"/>
      <c r="T1149" s="91"/>
      <c r="U1149" s="92"/>
      <c r="V1149" s="88"/>
      <c r="W1149" s="88"/>
      <c r="X1149" s="88"/>
      <c r="Y1149" s="88"/>
      <c r="Z1149" s="88"/>
      <c r="AA1149" s="88"/>
      <c r="AB1149" s="88"/>
      <c r="AC1149" s="88"/>
      <c r="AD1149" s="168"/>
    </row>
    <row r="1150" spans="1:30" hidden="1" outlineLevel="1">
      <c r="A1150" s="76"/>
      <c r="B1150" s="110" t="s">
        <v>121</v>
      </c>
      <c r="C1150" s="96">
        <v>22311100</v>
      </c>
      <c r="D1150" s="91"/>
      <c r="E1150" s="91"/>
      <c r="F1150" s="91"/>
      <c r="G1150" s="91"/>
      <c r="H1150" s="91"/>
      <c r="I1150" s="91"/>
      <c r="J1150" s="92"/>
      <c r="K1150" s="92"/>
      <c r="L1150" s="91"/>
      <c r="M1150" s="91"/>
      <c r="N1150" s="92"/>
      <c r="O1150" s="92">
        <v>46.02</v>
      </c>
      <c r="P1150" s="92"/>
      <c r="Q1150" s="92"/>
      <c r="R1150" s="91"/>
      <c r="S1150" s="92">
        <v>46.02</v>
      </c>
      <c r="T1150" s="91"/>
      <c r="U1150" s="92">
        <v>46.02</v>
      </c>
      <c r="V1150" s="88">
        <f t="shared" ref="V1150:V1163" si="564">L1150-F1150</f>
        <v>0</v>
      </c>
      <c r="W1150" s="88" t="e">
        <f t="shared" ref="W1150:W1163" si="565">+L1150/F1150*100</f>
        <v>#DIV/0!</v>
      </c>
      <c r="X1150" s="88">
        <f t="shared" ref="X1150:X1163" si="566">N1150-H1150</f>
        <v>0</v>
      </c>
      <c r="Y1150" s="88" t="e">
        <f t="shared" ref="Y1150:Y1163" si="567">+N1150/H1150*100</f>
        <v>#DIV/0!</v>
      </c>
      <c r="Z1150" s="88">
        <f t="shared" ref="Z1150:Z1163" si="568">R1150-N1150</f>
        <v>0</v>
      </c>
      <c r="AA1150" s="88" t="e">
        <f t="shared" ref="AA1150:AA1163" si="569">+R1150/N1150*100</f>
        <v>#DIV/0!</v>
      </c>
      <c r="AB1150" s="88">
        <f t="shared" ref="AB1150:AB1162" si="570">T1150-R1150</f>
        <v>0</v>
      </c>
      <c r="AC1150" s="88" t="e">
        <f t="shared" ref="AC1150:AC1162" si="571">+T1150/R1150*100</f>
        <v>#DIV/0!</v>
      </c>
      <c r="AD1150" s="168"/>
    </row>
    <row r="1151" spans="1:30" hidden="1" outlineLevel="1">
      <c r="A1151" s="76"/>
      <c r="B1151" s="110" t="s">
        <v>122</v>
      </c>
      <c r="C1151" s="96">
        <v>22311200</v>
      </c>
      <c r="D1151" s="91"/>
      <c r="E1151" s="91"/>
      <c r="F1151" s="91"/>
      <c r="G1151" s="91"/>
      <c r="H1151" s="91"/>
      <c r="I1151" s="91"/>
      <c r="J1151" s="92"/>
      <c r="K1151" s="92"/>
      <c r="L1151" s="91"/>
      <c r="M1151" s="91"/>
      <c r="N1151" s="92"/>
      <c r="O1151" s="92">
        <v>653.98</v>
      </c>
      <c r="P1151" s="92"/>
      <c r="Q1151" s="92"/>
      <c r="R1151" s="91"/>
      <c r="S1151" s="92">
        <v>653.98</v>
      </c>
      <c r="T1151" s="91"/>
      <c r="U1151" s="92">
        <v>653.98</v>
      </c>
      <c r="V1151" s="88">
        <f t="shared" si="564"/>
        <v>0</v>
      </c>
      <c r="W1151" s="88" t="e">
        <f t="shared" si="565"/>
        <v>#DIV/0!</v>
      </c>
      <c r="X1151" s="88">
        <f t="shared" si="566"/>
        <v>0</v>
      </c>
      <c r="Y1151" s="88" t="e">
        <f t="shared" si="567"/>
        <v>#DIV/0!</v>
      </c>
      <c r="Z1151" s="88">
        <f t="shared" si="568"/>
        <v>0</v>
      </c>
      <c r="AA1151" s="88" t="e">
        <f t="shared" si="569"/>
        <v>#DIV/0!</v>
      </c>
      <c r="AB1151" s="88">
        <f t="shared" si="570"/>
        <v>0</v>
      </c>
      <c r="AC1151" s="88" t="e">
        <f t="shared" si="571"/>
        <v>#DIV/0!</v>
      </c>
      <c r="AD1151" s="168"/>
    </row>
    <row r="1152" spans="1:30" ht="25.5" hidden="1" outlineLevel="1">
      <c r="A1152" s="76"/>
      <c r="B1152" s="110" t="s">
        <v>123</v>
      </c>
      <c r="C1152" s="96">
        <v>22311300</v>
      </c>
      <c r="D1152" s="91"/>
      <c r="E1152" s="91"/>
      <c r="F1152" s="91"/>
      <c r="G1152" s="91"/>
      <c r="H1152" s="91"/>
      <c r="I1152" s="91"/>
      <c r="J1152" s="92"/>
      <c r="K1152" s="92"/>
      <c r="L1152" s="91"/>
      <c r="M1152" s="91"/>
      <c r="N1152" s="92"/>
      <c r="O1152" s="92"/>
      <c r="P1152" s="92"/>
      <c r="Q1152" s="92"/>
      <c r="R1152" s="91"/>
      <c r="S1152" s="91"/>
      <c r="T1152" s="91"/>
      <c r="U1152" s="91"/>
      <c r="V1152" s="88">
        <f t="shared" si="564"/>
        <v>0</v>
      </c>
      <c r="W1152" s="88" t="e">
        <f t="shared" si="565"/>
        <v>#DIV/0!</v>
      </c>
      <c r="X1152" s="88">
        <f t="shared" si="566"/>
        <v>0</v>
      </c>
      <c r="Y1152" s="88" t="e">
        <f t="shared" si="567"/>
        <v>#DIV/0!</v>
      </c>
      <c r="Z1152" s="88">
        <f t="shared" si="568"/>
        <v>0</v>
      </c>
      <c r="AA1152" s="88" t="e">
        <f t="shared" si="569"/>
        <v>#DIV/0!</v>
      </c>
      <c r="AB1152" s="88">
        <f t="shared" si="570"/>
        <v>0</v>
      </c>
      <c r="AC1152" s="88" t="e">
        <f t="shared" si="571"/>
        <v>#DIV/0!</v>
      </c>
      <c r="AD1152" s="168"/>
    </row>
    <row r="1153" spans="1:30" hidden="1" outlineLevel="1">
      <c r="A1153" s="76"/>
      <c r="B1153" s="110" t="s">
        <v>124</v>
      </c>
      <c r="C1153" s="96">
        <v>22311400</v>
      </c>
      <c r="D1153" s="91"/>
      <c r="E1153" s="91"/>
      <c r="F1153" s="91"/>
      <c r="G1153" s="91"/>
      <c r="H1153" s="91"/>
      <c r="I1153" s="91"/>
      <c r="J1153" s="92"/>
      <c r="K1153" s="92"/>
      <c r="L1153" s="91"/>
      <c r="M1153" s="91"/>
      <c r="N1153" s="92"/>
      <c r="O1153" s="92"/>
      <c r="P1153" s="92"/>
      <c r="Q1153" s="92"/>
      <c r="R1153" s="91"/>
      <c r="S1153" s="91"/>
      <c r="T1153" s="91"/>
      <c r="U1153" s="91"/>
      <c r="V1153" s="88">
        <f t="shared" si="564"/>
        <v>0</v>
      </c>
      <c r="W1153" s="88" t="e">
        <f t="shared" si="565"/>
        <v>#DIV/0!</v>
      </c>
      <c r="X1153" s="88">
        <f t="shared" si="566"/>
        <v>0</v>
      </c>
      <c r="Y1153" s="88" t="e">
        <f t="shared" si="567"/>
        <v>#DIV/0!</v>
      </c>
      <c r="Z1153" s="88">
        <f t="shared" si="568"/>
        <v>0</v>
      </c>
      <c r="AA1153" s="88" t="e">
        <f t="shared" si="569"/>
        <v>#DIV/0!</v>
      </c>
      <c r="AB1153" s="88">
        <f t="shared" si="570"/>
        <v>0</v>
      </c>
      <c r="AC1153" s="88" t="e">
        <f t="shared" si="571"/>
        <v>#DIV/0!</v>
      </c>
      <c r="AD1153" s="168"/>
    </row>
    <row r="1154" spans="1:30" hidden="1" outlineLevel="1">
      <c r="A1154" s="76"/>
      <c r="B1154" s="110" t="s">
        <v>125</v>
      </c>
      <c r="C1154" s="96">
        <v>2235</v>
      </c>
      <c r="D1154" s="91"/>
      <c r="E1154" s="91"/>
      <c r="F1154" s="91"/>
      <c r="G1154" s="91"/>
      <c r="H1154" s="91"/>
      <c r="I1154" s="91"/>
      <c r="J1154" s="92"/>
      <c r="K1154" s="92"/>
      <c r="L1154" s="91"/>
      <c r="M1154" s="91"/>
      <c r="N1154" s="92"/>
      <c r="O1154" s="92"/>
      <c r="P1154" s="92"/>
      <c r="Q1154" s="92"/>
      <c r="R1154" s="91"/>
      <c r="S1154" s="91"/>
      <c r="T1154" s="91"/>
      <c r="U1154" s="91"/>
      <c r="V1154" s="88">
        <f t="shared" si="564"/>
        <v>0</v>
      </c>
      <c r="W1154" s="88" t="e">
        <f t="shared" si="565"/>
        <v>#DIV/0!</v>
      </c>
      <c r="X1154" s="88">
        <f t="shared" si="566"/>
        <v>0</v>
      </c>
      <c r="Y1154" s="88" t="e">
        <f t="shared" si="567"/>
        <v>#DIV/0!</v>
      </c>
      <c r="Z1154" s="88">
        <f t="shared" si="568"/>
        <v>0</v>
      </c>
      <c r="AA1154" s="88" t="e">
        <f t="shared" si="569"/>
        <v>#DIV/0!</v>
      </c>
      <c r="AB1154" s="88">
        <f t="shared" si="570"/>
        <v>0</v>
      </c>
      <c r="AC1154" s="88" t="e">
        <f t="shared" si="571"/>
        <v>#DIV/0!</v>
      </c>
      <c r="AD1154" s="168"/>
    </row>
    <row r="1155" spans="1:30" hidden="1" outlineLevel="1">
      <c r="A1155" s="76"/>
      <c r="B1155" s="205" t="s">
        <v>126</v>
      </c>
      <c r="C1155" s="206">
        <v>2511</v>
      </c>
      <c r="D1155" s="91">
        <v>1908.2</v>
      </c>
      <c r="E1155" s="91"/>
      <c r="F1155" s="156">
        <v>2808.2</v>
      </c>
      <c r="G1155" s="91"/>
      <c r="H1155" s="91">
        <v>2026</v>
      </c>
      <c r="I1155" s="91"/>
      <c r="J1155" s="92">
        <v>970.9</v>
      </c>
      <c r="K1155" s="92"/>
      <c r="L1155" s="91">
        <v>2026</v>
      </c>
      <c r="M1155" s="91"/>
      <c r="N1155" s="91"/>
      <c r="O1155" s="92"/>
      <c r="P1155" s="92"/>
      <c r="Q1155" s="92"/>
      <c r="R1155" s="91"/>
      <c r="S1155" s="91"/>
      <c r="T1155" s="91"/>
      <c r="U1155" s="91"/>
      <c r="V1155" s="207">
        <f t="shared" si="564"/>
        <v>-782.19999999999982</v>
      </c>
      <c r="W1155" s="207">
        <f t="shared" si="565"/>
        <v>72.145858557082832</v>
      </c>
      <c r="X1155" s="207">
        <f t="shared" si="566"/>
        <v>-2026</v>
      </c>
      <c r="Y1155" s="207">
        <f t="shared" si="567"/>
        <v>0</v>
      </c>
      <c r="Z1155" s="207">
        <f t="shared" si="568"/>
        <v>0</v>
      </c>
      <c r="AA1155" s="207" t="e">
        <f t="shared" si="569"/>
        <v>#DIV/0!</v>
      </c>
      <c r="AB1155" s="207">
        <f t="shared" si="570"/>
        <v>0</v>
      </c>
      <c r="AC1155" s="207" t="e">
        <f t="shared" si="571"/>
        <v>#DIV/0!</v>
      </c>
      <c r="AD1155" s="168"/>
    </row>
    <row r="1156" spans="1:30" hidden="1" outlineLevel="1">
      <c r="A1156" s="76"/>
      <c r="B1156" s="97" t="s">
        <v>127</v>
      </c>
      <c r="C1156" s="119">
        <v>2512</v>
      </c>
      <c r="D1156" s="91"/>
      <c r="E1156" s="91"/>
      <c r="F1156" s="91"/>
      <c r="G1156" s="91"/>
      <c r="H1156" s="91"/>
      <c r="I1156" s="91"/>
      <c r="J1156" s="92"/>
      <c r="K1156" s="92"/>
      <c r="L1156" s="91"/>
      <c r="M1156" s="91"/>
      <c r="N1156" s="92"/>
      <c r="O1156" s="92"/>
      <c r="P1156" s="92"/>
      <c r="Q1156" s="92"/>
      <c r="R1156" s="91"/>
      <c r="S1156" s="91"/>
      <c r="T1156" s="91"/>
      <c r="U1156" s="91"/>
      <c r="V1156" s="88">
        <f t="shared" si="564"/>
        <v>0</v>
      </c>
      <c r="W1156" s="88" t="e">
        <f t="shared" si="565"/>
        <v>#DIV/0!</v>
      </c>
      <c r="X1156" s="88">
        <f t="shared" si="566"/>
        <v>0</v>
      </c>
      <c r="Y1156" s="88" t="e">
        <f t="shared" si="567"/>
        <v>#DIV/0!</v>
      </c>
      <c r="Z1156" s="88">
        <f t="shared" si="568"/>
        <v>0</v>
      </c>
      <c r="AA1156" s="88" t="e">
        <f t="shared" si="569"/>
        <v>#DIV/0!</v>
      </c>
      <c r="AB1156" s="88">
        <f t="shared" si="570"/>
        <v>0</v>
      </c>
      <c r="AC1156" s="88" t="e">
        <f t="shared" si="571"/>
        <v>#DIV/0!</v>
      </c>
      <c r="AD1156" s="168"/>
    </row>
    <row r="1157" spans="1:30" hidden="1" outlineLevel="1">
      <c r="A1157" s="76"/>
      <c r="B1157" s="97" t="s">
        <v>154</v>
      </c>
      <c r="C1157" s="119">
        <v>2521</v>
      </c>
      <c r="D1157" s="91"/>
      <c r="E1157" s="91"/>
      <c r="F1157" s="91"/>
      <c r="G1157" s="91"/>
      <c r="H1157" s="91"/>
      <c r="I1157" s="91"/>
      <c r="J1157" s="92"/>
      <c r="K1157" s="92"/>
      <c r="L1157" s="91"/>
      <c r="M1157" s="91"/>
      <c r="N1157" s="92"/>
      <c r="O1157" s="92"/>
      <c r="P1157" s="92"/>
      <c r="Q1157" s="92"/>
      <c r="R1157" s="91"/>
      <c r="S1157" s="91"/>
      <c r="T1157" s="91"/>
      <c r="U1157" s="91"/>
      <c r="V1157" s="88">
        <f t="shared" si="564"/>
        <v>0</v>
      </c>
      <c r="W1157" s="88" t="e">
        <f t="shared" si="565"/>
        <v>#DIV/0!</v>
      </c>
      <c r="X1157" s="88">
        <f t="shared" si="566"/>
        <v>0</v>
      </c>
      <c r="Y1157" s="88" t="e">
        <f t="shared" si="567"/>
        <v>#DIV/0!</v>
      </c>
      <c r="Z1157" s="88">
        <f t="shared" si="568"/>
        <v>0</v>
      </c>
      <c r="AA1157" s="88" t="e">
        <f t="shared" si="569"/>
        <v>#DIV/0!</v>
      </c>
      <c r="AB1157" s="88">
        <f t="shared" si="570"/>
        <v>0</v>
      </c>
      <c r="AC1157" s="88" t="e">
        <f t="shared" si="571"/>
        <v>#DIV/0!</v>
      </c>
      <c r="AD1157" s="168"/>
    </row>
    <row r="1158" spans="1:30" ht="25.5" hidden="1" outlineLevel="1">
      <c r="A1158" s="76"/>
      <c r="B1158" s="122" t="s">
        <v>129</v>
      </c>
      <c r="C1158" s="96">
        <v>2721</v>
      </c>
      <c r="D1158" s="91"/>
      <c r="E1158" s="91"/>
      <c r="F1158" s="91"/>
      <c r="G1158" s="91"/>
      <c r="H1158" s="91"/>
      <c r="I1158" s="91"/>
      <c r="J1158" s="92"/>
      <c r="K1158" s="92"/>
      <c r="L1158" s="91"/>
      <c r="M1158" s="91"/>
      <c r="N1158" s="92"/>
      <c r="O1158" s="92"/>
      <c r="P1158" s="92"/>
      <c r="Q1158" s="92"/>
      <c r="R1158" s="91"/>
      <c r="S1158" s="91"/>
      <c r="T1158" s="91"/>
      <c r="U1158" s="91"/>
      <c r="V1158" s="88">
        <f t="shared" si="564"/>
        <v>0</v>
      </c>
      <c r="W1158" s="88" t="e">
        <f t="shared" si="565"/>
        <v>#DIV/0!</v>
      </c>
      <c r="X1158" s="88">
        <f t="shared" si="566"/>
        <v>0</v>
      </c>
      <c r="Y1158" s="88" t="e">
        <f t="shared" si="567"/>
        <v>#DIV/0!</v>
      </c>
      <c r="Z1158" s="88">
        <f t="shared" si="568"/>
        <v>0</v>
      </c>
      <c r="AA1158" s="88" t="e">
        <f t="shared" si="569"/>
        <v>#DIV/0!</v>
      </c>
      <c r="AB1158" s="88">
        <f t="shared" si="570"/>
        <v>0</v>
      </c>
      <c r="AC1158" s="88" t="e">
        <f t="shared" si="571"/>
        <v>#DIV/0!</v>
      </c>
      <c r="AD1158" s="168"/>
    </row>
    <row r="1159" spans="1:30" hidden="1" outlineLevel="1">
      <c r="A1159" s="76"/>
      <c r="B1159" s="128" t="s">
        <v>134</v>
      </c>
      <c r="C1159" s="90"/>
      <c r="D1159" s="86">
        <f>SUM(D1160:D1162)</f>
        <v>0</v>
      </c>
      <c r="E1159" s="130">
        <f>SUM(E1160:E1162)</f>
        <v>0</v>
      </c>
      <c r="F1159" s="130">
        <f t="shared" ref="F1159:U1159" si="572">SUM(F1160:F1162)</f>
        <v>0</v>
      </c>
      <c r="G1159" s="130">
        <f t="shared" si="572"/>
        <v>0</v>
      </c>
      <c r="H1159" s="86">
        <f t="shared" si="572"/>
        <v>0</v>
      </c>
      <c r="I1159" s="130">
        <f t="shared" si="572"/>
        <v>0</v>
      </c>
      <c r="J1159" s="129">
        <f t="shared" si="572"/>
        <v>0</v>
      </c>
      <c r="K1159" s="129">
        <f t="shared" si="572"/>
        <v>0</v>
      </c>
      <c r="L1159" s="86">
        <f t="shared" si="572"/>
        <v>0</v>
      </c>
      <c r="M1159" s="130">
        <f t="shared" si="572"/>
        <v>0</v>
      </c>
      <c r="N1159" s="85">
        <f t="shared" si="572"/>
        <v>0</v>
      </c>
      <c r="O1159" s="85">
        <f t="shared" si="572"/>
        <v>140</v>
      </c>
      <c r="P1159" s="85">
        <f>SUM(P1160:P1162)</f>
        <v>0</v>
      </c>
      <c r="Q1159" s="85">
        <f>SUM(Q1160:Q1162)</f>
        <v>0</v>
      </c>
      <c r="R1159" s="86">
        <f t="shared" si="572"/>
        <v>0</v>
      </c>
      <c r="S1159" s="130">
        <f t="shared" si="572"/>
        <v>140</v>
      </c>
      <c r="T1159" s="86">
        <f t="shared" si="572"/>
        <v>0</v>
      </c>
      <c r="U1159" s="130">
        <f t="shared" si="572"/>
        <v>140</v>
      </c>
      <c r="V1159" s="88">
        <f t="shared" si="564"/>
        <v>0</v>
      </c>
      <c r="W1159" s="88" t="e">
        <f t="shared" si="565"/>
        <v>#DIV/0!</v>
      </c>
      <c r="X1159" s="88">
        <f t="shared" si="566"/>
        <v>0</v>
      </c>
      <c r="Y1159" s="88" t="e">
        <f t="shared" si="567"/>
        <v>#DIV/0!</v>
      </c>
      <c r="Z1159" s="88">
        <f t="shared" si="568"/>
        <v>0</v>
      </c>
      <c r="AA1159" s="88" t="e">
        <f t="shared" si="569"/>
        <v>#DIV/0!</v>
      </c>
      <c r="AB1159" s="88">
        <f t="shared" si="570"/>
        <v>0</v>
      </c>
      <c r="AC1159" s="88" t="e">
        <f t="shared" si="571"/>
        <v>#DIV/0!</v>
      </c>
      <c r="AD1159" s="168"/>
    </row>
    <row r="1160" spans="1:30" ht="12.75" hidden="1" customHeight="1" outlineLevel="1">
      <c r="A1160" s="76"/>
      <c r="B1160" s="89" t="s">
        <v>135</v>
      </c>
      <c r="C1160" s="90">
        <v>3111</v>
      </c>
      <c r="D1160" s="86"/>
      <c r="E1160" s="91"/>
      <c r="F1160" s="91"/>
      <c r="G1160" s="91"/>
      <c r="H1160" s="86"/>
      <c r="I1160" s="91"/>
      <c r="J1160" s="92"/>
      <c r="K1160" s="92"/>
      <c r="L1160" s="86"/>
      <c r="M1160" s="91"/>
      <c r="N1160" s="85"/>
      <c r="O1160" s="92"/>
      <c r="P1160" s="85"/>
      <c r="Q1160" s="92"/>
      <c r="R1160" s="86"/>
      <c r="S1160" s="91"/>
      <c r="T1160" s="86"/>
      <c r="U1160" s="91"/>
      <c r="V1160" s="88">
        <f t="shared" si="564"/>
        <v>0</v>
      </c>
      <c r="W1160" s="88" t="e">
        <f t="shared" si="565"/>
        <v>#DIV/0!</v>
      </c>
      <c r="X1160" s="88">
        <f t="shared" si="566"/>
        <v>0</v>
      </c>
      <c r="Y1160" s="88" t="e">
        <f t="shared" si="567"/>
        <v>#DIV/0!</v>
      </c>
      <c r="Z1160" s="88">
        <f t="shared" si="568"/>
        <v>0</v>
      </c>
      <c r="AA1160" s="88" t="e">
        <f t="shared" si="569"/>
        <v>#DIV/0!</v>
      </c>
      <c r="AB1160" s="88">
        <f t="shared" si="570"/>
        <v>0</v>
      </c>
      <c r="AC1160" s="88" t="e">
        <f t="shared" si="571"/>
        <v>#DIV/0!</v>
      </c>
      <c r="AD1160" s="168"/>
    </row>
    <row r="1161" spans="1:30" ht="12.75" hidden="1" customHeight="1" outlineLevel="1">
      <c r="A1161" s="76"/>
      <c r="B1161" s="89" t="s">
        <v>136</v>
      </c>
      <c r="C1161" s="90">
        <v>3112</v>
      </c>
      <c r="D1161" s="163"/>
      <c r="E1161" s="91"/>
      <c r="F1161" s="91"/>
      <c r="G1161" s="91"/>
      <c r="H1161" s="163"/>
      <c r="I1161" s="91"/>
      <c r="J1161" s="92"/>
      <c r="K1161" s="92"/>
      <c r="L1161" s="91"/>
      <c r="M1161" s="91"/>
      <c r="N1161" s="162"/>
      <c r="O1161" s="92">
        <v>140</v>
      </c>
      <c r="P1161" s="162"/>
      <c r="Q1161" s="92"/>
      <c r="R1161" s="163"/>
      <c r="S1161" s="91">
        <v>140</v>
      </c>
      <c r="T1161" s="163"/>
      <c r="U1161" s="91">
        <v>140</v>
      </c>
      <c r="V1161" s="88">
        <f t="shared" si="564"/>
        <v>0</v>
      </c>
      <c r="W1161" s="88" t="e">
        <f t="shared" si="565"/>
        <v>#DIV/0!</v>
      </c>
      <c r="X1161" s="88">
        <f t="shared" si="566"/>
        <v>0</v>
      </c>
      <c r="Y1161" s="88" t="e">
        <f t="shared" si="567"/>
        <v>#DIV/0!</v>
      </c>
      <c r="Z1161" s="88">
        <f t="shared" si="568"/>
        <v>0</v>
      </c>
      <c r="AA1161" s="88" t="e">
        <f t="shared" si="569"/>
        <v>#DIV/0!</v>
      </c>
      <c r="AB1161" s="88">
        <f t="shared" si="570"/>
        <v>0</v>
      </c>
      <c r="AC1161" s="88" t="e">
        <f t="shared" si="571"/>
        <v>#DIV/0!</v>
      </c>
      <c r="AD1161" s="168"/>
    </row>
    <row r="1162" spans="1:30" ht="12.75" hidden="1" customHeight="1" outlineLevel="1">
      <c r="A1162" s="76"/>
      <c r="B1162" s="89" t="s">
        <v>137</v>
      </c>
      <c r="C1162" s="90">
        <v>3113</v>
      </c>
      <c r="D1162" s="91"/>
      <c r="E1162" s="91"/>
      <c r="F1162" s="91"/>
      <c r="G1162" s="91"/>
      <c r="H1162" s="91"/>
      <c r="I1162" s="91"/>
      <c r="J1162" s="92"/>
      <c r="K1162" s="92"/>
      <c r="L1162" s="91"/>
      <c r="M1162" s="91"/>
      <c r="N1162" s="92"/>
      <c r="O1162" s="92"/>
      <c r="P1162" s="92"/>
      <c r="Q1162" s="92"/>
      <c r="R1162" s="91"/>
      <c r="S1162" s="91"/>
      <c r="T1162" s="91"/>
      <c r="U1162" s="91"/>
      <c r="V1162" s="88">
        <f t="shared" si="564"/>
        <v>0</v>
      </c>
      <c r="W1162" s="88" t="e">
        <f t="shared" si="565"/>
        <v>#DIV/0!</v>
      </c>
      <c r="X1162" s="88">
        <f t="shared" si="566"/>
        <v>0</v>
      </c>
      <c r="Y1162" s="88" t="e">
        <f t="shared" si="567"/>
        <v>#DIV/0!</v>
      </c>
      <c r="Z1162" s="88">
        <f t="shared" si="568"/>
        <v>0</v>
      </c>
      <c r="AA1162" s="88" t="e">
        <f t="shared" si="569"/>
        <v>#DIV/0!</v>
      </c>
      <c r="AB1162" s="88">
        <f t="shared" si="570"/>
        <v>0</v>
      </c>
      <c r="AC1162" s="88" t="e">
        <f t="shared" si="571"/>
        <v>#DIV/0!</v>
      </c>
      <c r="AD1162" s="168"/>
    </row>
    <row r="1163" spans="1:30" hidden="1" outlineLevel="1">
      <c r="A1163" s="76"/>
      <c r="B1163" s="178"/>
      <c r="C1163" s="179"/>
      <c r="D1163" s="91"/>
      <c r="E1163" s="91"/>
      <c r="F1163" s="91"/>
      <c r="G1163" s="91"/>
      <c r="H1163" s="91"/>
      <c r="I1163" s="91"/>
      <c r="J1163" s="92"/>
      <c r="K1163" s="92"/>
      <c r="L1163" s="91"/>
      <c r="M1163" s="91"/>
      <c r="N1163" s="92"/>
      <c r="O1163" s="92"/>
      <c r="P1163" s="92"/>
      <c r="Q1163" s="92"/>
      <c r="R1163" s="91"/>
      <c r="S1163" s="91"/>
      <c r="T1163" s="91"/>
      <c r="U1163" s="91"/>
      <c r="V1163" s="88">
        <f t="shared" si="564"/>
        <v>0</v>
      </c>
      <c r="W1163" s="88" t="e">
        <f t="shared" si="565"/>
        <v>#DIV/0!</v>
      </c>
      <c r="X1163" s="88">
        <f t="shared" si="566"/>
        <v>0</v>
      </c>
      <c r="Y1163" s="88" t="e">
        <f t="shared" si="567"/>
        <v>#DIV/0!</v>
      </c>
      <c r="Z1163" s="88">
        <f t="shared" si="568"/>
        <v>0</v>
      </c>
      <c r="AA1163" s="88" t="e">
        <f t="shared" si="569"/>
        <v>#DIV/0!</v>
      </c>
      <c r="AB1163" s="88">
        <f>T1163-R1163</f>
        <v>0</v>
      </c>
      <c r="AC1163" s="88" t="e">
        <f>+T1163/R1163*100</f>
        <v>#DIV/0!</v>
      </c>
      <c r="AD1163" s="168"/>
    </row>
    <row r="1164" spans="1:30" hidden="1">
      <c r="A1164" s="76"/>
      <c r="B1164" s="199" t="s">
        <v>203</v>
      </c>
      <c r="C1164" s="200" t="s">
        <v>204</v>
      </c>
      <c r="D1164" s="140"/>
      <c r="E1164" s="140"/>
      <c r="F1164" s="140"/>
      <c r="G1164" s="140"/>
      <c r="H1164" s="140">
        <f>33508.8-H1165</f>
        <v>0</v>
      </c>
      <c r="I1164" s="140"/>
      <c r="J1164" s="141"/>
      <c r="K1164" s="141"/>
      <c r="L1164" s="140"/>
      <c r="M1164" s="140"/>
      <c r="N1164" s="141"/>
      <c r="O1164" s="141"/>
      <c r="P1164" s="141"/>
      <c r="Q1164" s="141"/>
      <c r="R1164" s="140"/>
      <c r="S1164" s="140"/>
      <c r="T1164" s="140"/>
      <c r="U1164" s="140"/>
      <c r="V1164" s="140"/>
      <c r="W1164" s="140"/>
      <c r="X1164" s="140"/>
      <c r="Y1164" s="140"/>
      <c r="Z1164" s="140"/>
      <c r="AA1164" s="140"/>
      <c r="AB1164" s="140"/>
      <c r="AC1164" s="140"/>
      <c r="AD1164" s="168"/>
    </row>
    <row r="1165" spans="1:30" hidden="1">
      <c r="A1165" s="76"/>
      <c r="B1165" s="142" t="s">
        <v>142</v>
      </c>
      <c r="C1165" s="143"/>
      <c r="D1165" s="167">
        <f>SUM(D1166:D1172,D1177:D1194)-D1184</f>
        <v>22352</v>
      </c>
      <c r="E1165" s="86">
        <f>SUM(E1166:E1172,E1177:E1194)-E1184</f>
        <v>233.6</v>
      </c>
      <c r="F1165" s="86">
        <f t="shared" ref="F1165:U1165" si="573">SUM(F1166:F1172,F1177:F1194)-F1184</f>
        <v>27187.14</v>
      </c>
      <c r="G1165" s="86">
        <f>SUM(G1166:G1172,G1177:G1194)-G1184</f>
        <v>0</v>
      </c>
      <c r="H1165" s="86">
        <f t="shared" si="573"/>
        <v>33508.799999999996</v>
      </c>
      <c r="I1165" s="86">
        <f t="shared" si="573"/>
        <v>333.6</v>
      </c>
      <c r="J1165" s="85">
        <f t="shared" si="573"/>
        <v>13941.608</v>
      </c>
      <c r="K1165" s="85">
        <f t="shared" si="573"/>
        <v>0</v>
      </c>
      <c r="L1165" s="86">
        <f t="shared" si="573"/>
        <v>34204.5</v>
      </c>
      <c r="M1165" s="86">
        <f t="shared" si="573"/>
        <v>406.6</v>
      </c>
      <c r="N1165" s="85">
        <f t="shared" si="573"/>
        <v>32676.199999999997</v>
      </c>
      <c r="O1165" s="85">
        <f t="shared" si="573"/>
        <v>2279</v>
      </c>
      <c r="P1165" s="85">
        <f>SUM(P1166:P1172,P1177:P1194)-P1184</f>
        <v>0</v>
      </c>
      <c r="Q1165" s="85">
        <f>SUM(Q1166:Q1172,Q1177:Q1194)-Q1184</f>
        <v>0</v>
      </c>
      <c r="R1165" s="86">
        <f t="shared" si="573"/>
        <v>29651.099999999995</v>
      </c>
      <c r="S1165" s="85">
        <f t="shared" si="573"/>
        <v>2379</v>
      </c>
      <c r="T1165" s="86">
        <f t="shared" si="573"/>
        <v>29691.099999999995</v>
      </c>
      <c r="U1165" s="86">
        <f t="shared" si="573"/>
        <v>2379</v>
      </c>
      <c r="V1165" s="87">
        <f t="shared" ref="V1165:V1183" si="574">L1165-F1165</f>
        <v>7017.3600000000006</v>
      </c>
      <c r="W1165" s="87">
        <f t="shared" ref="W1165:W1183" si="575">+L1165/F1165*100</f>
        <v>125.81132108783785</v>
      </c>
      <c r="X1165" s="87">
        <f t="shared" ref="X1165:X1183" si="576">N1165-H1165</f>
        <v>-832.59999999999854</v>
      </c>
      <c r="Y1165" s="87">
        <f t="shared" ref="Y1165:Y1183" si="577">+N1165/H1165*100</f>
        <v>97.515279568352199</v>
      </c>
      <c r="Z1165" s="87">
        <f t="shared" ref="Z1165:Z1183" si="578">R1165-N1165</f>
        <v>-3025.1000000000022</v>
      </c>
      <c r="AA1165" s="87">
        <f t="shared" ref="AA1165:AA1183" si="579">+R1165/N1165*100</f>
        <v>90.74219156450259</v>
      </c>
      <c r="AB1165" s="87">
        <f>T1165-R1165</f>
        <v>40</v>
      </c>
      <c r="AC1165" s="87">
        <f>+T1165/R1165*100</f>
        <v>100.13490224645966</v>
      </c>
      <c r="AD1165" s="168"/>
    </row>
    <row r="1166" spans="1:30" hidden="1">
      <c r="A1166" s="76"/>
      <c r="B1166" s="89" t="s">
        <v>102</v>
      </c>
      <c r="C1166" s="90">
        <v>2111</v>
      </c>
      <c r="D1166" s="91">
        <f t="shared" ref="D1166:T1171" si="580">SUM(D893,D928,D962,D996,D1030,D1064)+D1098</f>
        <v>6270.2999999999993</v>
      </c>
      <c r="E1166" s="91">
        <f t="shared" si="580"/>
        <v>0</v>
      </c>
      <c r="F1166" s="91">
        <f t="shared" si="580"/>
        <v>9205.2910000000011</v>
      </c>
      <c r="G1166" s="91">
        <f t="shared" si="580"/>
        <v>0</v>
      </c>
      <c r="H1166" s="91">
        <f t="shared" si="580"/>
        <v>12715.5</v>
      </c>
      <c r="I1166" s="91">
        <f t="shared" si="580"/>
        <v>0</v>
      </c>
      <c r="J1166" s="92">
        <f t="shared" si="580"/>
        <v>4857.8499999999995</v>
      </c>
      <c r="K1166" s="92">
        <f t="shared" si="580"/>
        <v>0</v>
      </c>
      <c r="L1166" s="91">
        <f t="shared" si="580"/>
        <v>13022.2</v>
      </c>
      <c r="M1166" s="91">
        <f t="shared" si="580"/>
        <v>0</v>
      </c>
      <c r="N1166" s="92">
        <f t="shared" si="580"/>
        <v>13214.900000000001</v>
      </c>
      <c r="O1166" s="92">
        <f t="shared" ref="O1166:O1171" si="581">SUM(O893,O928,O962,O996,O1030,O1064)+O1098+O1132</f>
        <v>345</v>
      </c>
      <c r="P1166" s="92">
        <f t="shared" si="580"/>
        <v>0</v>
      </c>
      <c r="Q1166" s="92">
        <f t="shared" si="580"/>
        <v>0</v>
      </c>
      <c r="R1166" s="91">
        <f t="shared" si="580"/>
        <v>13215</v>
      </c>
      <c r="S1166" s="92">
        <f t="shared" ref="S1166:S1171" si="582">SUM(S893,S928,S962,S996,S1030,S1064)+S1098+S1132</f>
        <v>345</v>
      </c>
      <c r="T1166" s="91">
        <f t="shared" si="580"/>
        <v>13215</v>
      </c>
      <c r="U1166" s="92">
        <f t="shared" ref="U1166:U1171" si="583">SUM(U893,U928,U962,U996,U1030,U1064)+U1098+U1132</f>
        <v>345</v>
      </c>
      <c r="V1166" s="88">
        <f t="shared" si="574"/>
        <v>3816.9089999999997</v>
      </c>
      <c r="W1166" s="88">
        <f t="shared" si="575"/>
        <v>141.46429482783324</v>
      </c>
      <c r="X1166" s="88">
        <f t="shared" si="576"/>
        <v>499.40000000000146</v>
      </c>
      <c r="Y1166" s="88">
        <f t="shared" si="577"/>
        <v>103.927490071173</v>
      </c>
      <c r="Z1166" s="88">
        <f t="shared" si="578"/>
        <v>9.9999999998544808E-2</v>
      </c>
      <c r="AA1166" s="88">
        <f t="shared" si="579"/>
        <v>100.00075672157942</v>
      </c>
      <c r="AB1166" s="88">
        <f t="shared" ref="AB1166:AB1197" si="584">T1166-R1166</f>
        <v>0</v>
      </c>
      <c r="AC1166" s="88">
        <f t="shared" ref="AC1166:AC1197" si="585">+T1166/R1166*100</f>
        <v>100</v>
      </c>
      <c r="AD1166" s="168"/>
    </row>
    <row r="1167" spans="1:30" hidden="1">
      <c r="A1167" s="76"/>
      <c r="B1167" s="89" t="s">
        <v>143</v>
      </c>
      <c r="C1167" s="90">
        <v>2121</v>
      </c>
      <c r="D1167" s="91">
        <f t="shared" si="580"/>
        <v>961.1</v>
      </c>
      <c r="E1167" s="91">
        <f t="shared" si="580"/>
        <v>0</v>
      </c>
      <c r="F1167" s="91">
        <f t="shared" si="580"/>
        <v>1456.2</v>
      </c>
      <c r="G1167" s="91">
        <f t="shared" si="580"/>
        <v>0</v>
      </c>
      <c r="H1167" s="91">
        <f t="shared" si="580"/>
        <v>1948.3</v>
      </c>
      <c r="I1167" s="91">
        <f t="shared" si="580"/>
        <v>0</v>
      </c>
      <c r="J1167" s="92">
        <f t="shared" si="580"/>
        <v>756.6</v>
      </c>
      <c r="K1167" s="92">
        <f t="shared" si="580"/>
        <v>0</v>
      </c>
      <c r="L1167" s="91">
        <f t="shared" si="580"/>
        <v>1995.8</v>
      </c>
      <c r="M1167" s="91">
        <f t="shared" si="580"/>
        <v>0</v>
      </c>
      <c r="N1167" s="92">
        <f t="shared" si="580"/>
        <v>2023</v>
      </c>
      <c r="O1167" s="92">
        <f t="shared" si="581"/>
        <v>59.5</v>
      </c>
      <c r="P1167" s="92">
        <f t="shared" si="580"/>
        <v>0</v>
      </c>
      <c r="Q1167" s="92">
        <f t="shared" si="580"/>
        <v>0</v>
      </c>
      <c r="R1167" s="91">
        <f t="shared" si="580"/>
        <v>2023</v>
      </c>
      <c r="S1167" s="92">
        <f t="shared" si="582"/>
        <v>59.5</v>
      </c>
      <c r="T1167" s="91">
        <f t="shared" si="580"/>
        <v>2023</v>
      </c>
      <c r="U1167" s="92">
        <f t="shared" si="583"/>
        <v>59.5</v>
      </c>
      <c r="V1167" s="88">
        <f t="shared" si="574"/>
        <v>539.59999999999991</v>
      </c>
      <c r="W1167" s="88">
        <f t="shared" si="575"/>
        <v>137.05534953989834</v>
      </c>
      <c r="X1167" s="88">
        <f t="shared" si="576"/>
        <v>74.700000000000045</v>
      </c>
      <c r="Y1167" s="88">
        <f t="shared" si="577"/>
        <v>103.83411178976544</v>
      </c>
      <c r="Z1167" s="88">
        <f t="shared" si="578"/>
        <v>0</v>
      </c>
      <c r="AA1167" s="88">
        <f t="shared" si="579"/>
        <v>100</v>
      </c>
      <c r="AB1167" s="88">
        <f t="shared" si="584"/>
        <v>0</v>
      </c>
      <c r="AC1167" s="88">
        <f t="shared" si="585"/>
        <v>100</v>
      </c>
      <c r="AD1167" s="168"/>
    </row>
    <row r="1168" spans="1:30" hidden="1">
      <c r="A1168" s="76"/>
      <c r="B1168" s="147" t="s">
        <v>104</v>
      </c>
      <c r="C1168" s="90">
        <v>2211</v>
      </c>
      <c r="D1168" s="91">
        <f t="shared" si="580"/>
        <v>4936.3999999999996</v>
      </c>
      <c r="E1168" s="91">
        <f t="shared" si="580"/>
        <v>0</v>
      </c>
      <c r="F1168" s="91">
        <f t="shared" si="580"/>
        <v>4886.0999999999995</v>
      </c>
      <c r="G1168" s="91">
        <f t="shared" si="580"/>
        <v>0</v>
      </c>
      <c r="H1168" s="91">
        <f t="shared" si="580"/>
        <v>5139</v>
      </c>
      <c r="I1168" s="91">
        <f t="shared" si="580"/>
        <v>0</v>
      </c>
      <c r="J1168" s="92">
        <f t="shared" si="580"/>
        <v>2381.9</v>
      </c>
      <c r="K1168" s="92">
        <f t="shared" si="580"/>
        <v>0</v>
      </c>
      <c r="L1168" s="91">
        <f t="shared" si="580"/>
        <v>5139</v>
      </c>
      <c r="M1168" s="91">
        <f t="shared" si="580"/>
        <v>0</v>
      </c>
      <c r="N1168" s="92">
        <f t="shared" si="580"/>
        <v>5239</v>
      </c>
      <c r="O1168" s="92">
        <f t="shared" si="581"/>
        <v>0</v>
      </c>
      <c r="P1168" s="92">
        <f t="shared" si="580"/>
        <v>0</v>
      </c>
      <c r="Q1168" s="92">
        <f t="shared" si="580"/>
        <v>0</v>
      </c>
      <c r="R1168" s="91">
        <f t="shared" si="580"/>
        <v>5339</v>
      </c>
      <c r="S1168" s="92">
        <f t="shared" si="582"/>
        <v>0</v>
      </c>
      <c r="T1168" s="91">
        <f t="shared" si="580"/>
        <v>5439</v>
      </c>
      <c r="U1168" s="92">
        <f t="shared" si="583"/>
        <v>0</v>
      </c>
      <c r="V1168" s="88">
        <f t="shared" si="574"/>
        <v>252.90000000000055</v>
      </c>
      <c r="W1168" s="88">
        <f t="shared" si="575"/>
        <v>105.1759071652238</v>
      </c>
      <c r="X1168" s="88">
        <f t="shared" si="576"/>
        <v>100</v>
      </c>
      <c r="Y1168" s="88">
        <f t="shared" si="577"/>
        <v>101.94590387234869</v>
      </c>
      <c r="Z1168" s="88">
        <f t="shared" si="578"/>
        <v>100</v>
      </c>
      <c r="AA1168" s="88">
        <f t="shared" si="579"/>
        <v>101.90876121397213</v>
      </c>
      <c r="AB1168" s="88">
        <f t="shared" si="584"/>
        <v>100</v>
      </c>
      <c r="AC1168" s="88">
        <f t="shared" si="585"/>
        <v>101.87300992695261</v>
      </c>
      <c r="AD1168" s="168"/>
    </row>
    <row r="1169" spans="1:30" hidden="1">
      <c r="A1169" s="76"/>
      <c r="B1169" s="95" t="s">
        <v>105</v>
      </c>
      <c r="C1169" s="96">
        <v>2212</v>
      </c>
      <c r="D1169" s="91">
        <f t="shared" si="580"/>
        <v>64</v>
      </c>
      <c r="E1169" s="91">
        <f t="shared" si="580"/>
        <v>0</v>
      </c>
      <c r="F1169" s="91">
        <f t="shared" si="580"/>
        <v>59.5</v>
      </c>
      <c r="G1169" s="91">
        <f t="shared" si="580"/>
        <v>0</v>
      </c>
      <c r="H1169" s="91">
        <f t="shared" si="580"/>
        <v>68</v>
      </c>
      <c r="I1169" s="91">
        <f t="shared" si="580"/>
        <v>0</v>
      </c>
      <c r="J1169" s="92">
        <f t="shared" si="580"/>
        <v>27.6</v>
      </c>
      <c r="K1169" s="92">
        <f t="shared" si="580"/>
        <v>0</v>
      </c>
      <c r="L1169" s="91">
        <f t="shared" si="580"/>
        <v>80</v>
      </c>
      <c r="M1169" s="91">
        <f t="shared" si="580"/>
        <v>0</v>
      </c>
      <c r="N1169" s="92">
        <f t="shared" si="580"/>
        <v>91</v>
      </c>
      <c r="O1169" s="92">
        <f t="shared" si="581"/>
        <v>32.700000000000003</v>
      </c>
      <c r="P1169" s="92">
        <f t="shared" si="580"/>
        <v>0</v>
      </c>
      <c r="Q1169" s="92">
        <f t="shared" si="580"/>
        <v>0</v>
      </c>
      <c r="R1169" s="91">
        <f t="shared" si="580"/>
        <v>91</v>
      </c>
      <c r="S1169" s="92">
        <f t="shared" si="582"/>
        <v>32.700000000000003</v>
      </c>
      <c r="T1169" s="91">
        <f t="shared" si="580"/>
        <v>91</v>
      </c>
      <c r="U1169" s="92">
        <f t="shared" si="583"/>
        <v>32.700000000000003</v>
      </c>
      <c r="V1169" s="88">
        <f t="shared" si="574"/>
        <v>20.5</v>
      </c>
      <c r="W1169" s="88">
        <f t="shared" si="575"/>
        <v>134.45378151260505</v>
      </c>
      <c r="X1169" s="88">
        <f t="shared" si="576"/>
        <v>23</v>
      </c>
      <c r="Y1169" s="88">
        <f t="shared" si="577"/>
        <v>133.8235294117647</v>
      </c>
      <c r="Z1169" s="88">
        <f t="shared" si="578"/>
        <v>0</v>
      </c>
      <c r="AA1169" s="88">
        <f t="shared" si="579"/>
        <v>100</v>
      </c>
      <c r="AB1169" s="88">
        <f t="shared" si="584"/>
        <v>0</v>
      </c>
      <c r="AC1169" s="88">
        <f t="shared" si="585"/>
        <v>100</v>
      </c>
      <c r="AD1169" s="168"/>
    </row>
    <row r="1170" spans="1:30" hidden="1">
      <c r="A1170" s="76"/>
      <c r="B1170" s="97" t="s">
        <v>106</v>
      </c>
      <c r="C1170" s="96">
        <v>2213</v>
      </c>
      <c r="D1170" s="91">
        <f t="shared" si="580"/>
        <v>30</v>
      </c>
      <c r="E1170" s="91">
        <f t="shared" si="580"/>
        <v>0</v>
      </c>
      <c r="F1170" s="91">
        <f t="shared" si="580"/>
        <v>29.5</v>
      </c>
      <c r="G1170" s="91">
        <f t="shared" si="580"/>
        <v>0</v>
      </c>
      <c r="H1170" s="91">
        <f t="shared" si="580"/>
        <v>40</v>
      </c>
      <c r="I1170" s="91">
        <f t="shared" si="580"/>
        <v>0</v>
      </c>
      <c r="J1170" s="92">
        <f t="shared" si="580"/>
        <v>0</v>
      </c>
      <c r="K1170" s="92">
        <f t="shared" si="580"/>
        <v>0</v>
      </c>
      <c r="L1170" s="91">
        <f t="shared" si="580"/>
        <v>40</v>
      </c>
      <c r="M1170" s="91">
        <f t="shared" si="580"/>
        <v>0</v>
      </c>
      <c r="N1170" s="92">
        <f t="shared" si="580"/>
        <v>40</v>
      </c>
      <c r="O1170" s="92">
        <f t="shared" si="581"/>
        <v>0</v>
      </c>
      <c r="P1170" s="92">
        <f t="shared" si="580"/>
        <v>0</v>
      </c>
      <c r="Q1170" s="92">
        <f t="shared" si="580"/>
        <v>0</v>
      </c>
      <c r="R1170" s="91">
        <f t="shared" si="580"/>
        <v>50</v>
      </c>
      <c r="S1170" s="92">
        <f t="shared" si="582"/>
        <v>0</v>
      </c>
      <c r="T1170" s="91">
        <f t="shared" si="580"/>
        <v>50</v>
      </c>
      <c r="U1170" s="92">
        <f t="shared" si="583"/>
        <v>0</v>
      </c>
      <c r="V1170" s="88">
        <f t="shared" si="574"/>
        <v>10.5</v>
      </c>
      <c r="W1170" s="88">
        <f t="shared" si="575"/>
        <v>135.59322033898303</v>
      </c>
      <c r="X1170" s="88">
        <f t="shared" si="576"/>
        <v>0</v>
      </c>
      <c r="Y1170" s="88">
        <f t="shared" si="577"/>
        <v>100</v>
      </c>
      <c r="Z1170" s="88">
        <f t="shared" si="578"/>
        <v>10</v>
      </c>
      <c r="AA1170" s="88">
        <f t="shared" si="579"/>
        <v>125</v>
      </c>
      <c r="AB1170" s="88">
        <f t="shared" si="584"/>
        <v>0</v>
      </c>
      <c r="AC1170" s="88">
        <f t="shared" si="585"/>
        <v>100</v>
      </c>
      <c r="AD1170" s="168"/>
    </row>
    <row r="1171" spans="1:30" hidden="1">
      <c r="A1171" s="76"/>
      <c r="B1171" s="97" t="s">
        <v>107</v>
      </c>
      <c r="C1171" s="96">
        <v>2214</v>
      </c>
      <c r="D1171" s="91">
        <f t="shared" si="580"/>
        <v>106.2</v>
      </c>
      <c r="E1171" s="91">
        <f t="shared" si="580"/>
        <v>0</v>
      </c>
      <c r="F1171" s="91">
        <f t="shared" si="580"/>
        <v>107.482</v>
      </c>
      <c r="G1171" s="91">
        <f t="shared" si="580"/>
        <v>0</v>
      </c>
      <c r="H1171" s="91">
        <f t="shared" si="580"/>
        <v>156.19999999999999</v>
      </c>
      <c r="I1171" s="91">
        <f t="shared" si="580"/>
        <v>0</v>
      </c>
      <c r="J1171" s="92">
        <f t="shared" si="580"/>
        <v>86.6</v>
      </c>
      <c r="K1171" s="92">
        <f t="shared" si="580"/>
        <v>0</v>
      </c>
      <c r="L1171" s="91">
        <f t="shared" si="580"/>
        <v>153.9</v>
      </c>
      <c r="M1171" s="91">
        <f t="shared" si="580"/>
        <v>0</v>
      </c>
      <c r="N1171" s="92">
        <f t="shared" si="580"/>
        <v>163.80000000000001</v>
      </c>
      <c r="O1171" s="92">
        <f t="shared" si="581"/>
        <v>0</v>
      </c>
      <c r="P1171" s="92">
        <f t="shared" si="580"/>
        <v>0</v>
      </c>
      <c r="Q1171" s="92">
        <f t="shared" si="580"/>
        <v>0</v>
      </c>
      <c r="R1171" s="91">
        <f t="shared" si="580"/>
        <v>163.80000000000001</v>
      </c>
      <c r="S1171" s="92">
        <f t="shared" si="582"/>
        <v>0</v>
      </c>
      <c r="T1171" s="91">
        <f t="shared" si="580"/>
        <v>153.80000000000001</v>
      </c>
      <c r="U1171" s="92">
        <f t="shared" si="583"/>
        <v>0</v>
      </c>
      <c r="V1171" s="88">
        <f t="shared" si="574"/>
        <v>46.418000000000006</v>
      </c>
      <c r="W1171" s="88">
        <f t="shared" si="575"/>
        <v>143.18676615619361</v>
      </c>
      <c r="X1171" s="88">
        <f t="shared" si="576"/>
        <v>7.6000000000000227</v>
      </c>
      <c r="Y1171" s="88">
        <f t="shared" si="577"/>
        <v>104.86555697823306</v>
      </c>
      <c r="Z1171" s="88">
        <f t="shared" si="578"/>
        <v>0</v>
      </c>
      <c r="AA1171" s="88">
        <f t="shared" si="579"/>
        <v>100</v>
      </c>
      <c r="AB1171" s="88">
        <f t="shared" si="584"/>
        <v>-10</v>
      </c>
      <c r="AC1171" s="88">
        <f t="shared" si="585"/>
        <v>93.894993894993888</v>
      </c>
      <c r="AD1171" s="168"/>
    </row>
    <row r="1172" spans="1:30" hidden="1">
      <c r="A1172" s="76"/>
      <c r="B1172" s="149" t="s">
        <v>108</v>
      </c>
      <c r="C1172" s="99">
        <v>2215</v>
      </c>
      <c r="D1172" s="102">
        <f>D1173+D1174+D1175+D1176</f>
        <v>3887.4</v>
      </c>
      <c r="E1172" s="102">
        <f>E1173+E1174+E1175+E1176</f>
        <v>25</v>
      </c>
      <c r="F1172" s="102">
        <f t="shared" ref="F1172:U1172" si="586">F1173+F1174+F1175+F1176</f>
        <v>3984.5529999999999</v>
      </c>
      <c r="G1172" s="102">
        <f t="shared" si="586"/>
        <v>0</v>
      </c>
      <c r="H1172" s="102">
        <f t="shared" si="586"/>
        <v>6980.8</v>
      </c>
      <c r="I1172" s="102">
        <f t="shared" si="586"/>
        <v>231.4</v>
      </c>
      <c r="J1172" s="100">
        <f t="shared" si="586"/>
        <v>3161.6379999999999</v>
      </c>
      <c r="K1172" s="100">
        <f t="shared" si="586"/>
        <v>0</v>
      </c>
      <c r="L1172" s="102">
        <f t="shared" si="586"/>
        <v>7065.4</v>
      </c>
      <c r="M1172" s="102">
        <f t="shared" si="586"/>
        <v>100</v>
      </c>
      <c r="N1172" s="100">
        <f t="shared" si="586"/>
        <v>3471.7999999999997</v>
      </c>
      <c r="O1172" s="100">
        <f t="shared" si="586"/>
        <v>229</v>
      </c>
      <c r="P1172" s="100">
        <f>P1173+P1174+P1175+P1176</f>
        <v>0</v>
      </c>
      <c r="Q1172" s="100">
        <f>Q1173+Q1174+Q1175+Q1176</f>
        <v>0</v>
      </c>
      <c r="R1172" s="102">
        <f t="shared" si="586"/>
        <v>3532.1</v>
      </c>
      <c r="S1172" s="102">
        <f t="shared" si="586"/>
        <v>150</v>
      </c>
      <c r="T1172" s="102">
        <f t="shared" si="586"/>
        <v>3482.1</v>
      </c>
      <c r="U1172" s="102">
        <f t="shared" si="586"/>
        <v>150</v>
      </c>
      <c r="V1172" s="88">
        <f t="shared" si="574"/>
        <v>3080.8469999999998</v>
      </c>
      <c r="W1172" s="88">
        <f t="shared" si="575"/>
        <v>177.31976460094771</v>
      </c>
      <c r="X1172" s="88">
        <f t="shared" si="576"/>
        <v>-3509.0000000000005</v>
      </c>
      <c r="Y1172" s="88">
        <f t="shared" si="577"/>
        <v>49.733554893421953</v>
      </c>
      <c r="Z1172" s="88">
        <f t="shared" si="578"/>
        <v>60.300000000000182</v>
      </c>
      <c r="AA1172" s="88">
        <f t="shared" si="579"/>
        <v>101.73685120110605</v>
      </c>
      <c r="AB1172" s="88">
        <f t="shared" si="584"/>
        <v>-50</v>
      </c>
      <c r="AC1172" s="88">
        <f t="shared" si="585"/>
        <v>98.584411539877124</v>
      </c>
      <c r="AD1172" s="168"/>
    </row>
    <row r="1173" spans="1:30" hidden="1">
      <c r="A1173" s="76"/>
      <c r="B1173" s="103" t="s">
        <v>144</v>
      </c>
      <c r="C1173" s="96">
        <v>22151</v>
      </c>
      <c r="D1173" s="91">
        <f t="shared" ref="D1173:T1180" si="587">SUM(D900,D935,D969,D1003,D1037,D1071)+D1105</f>
        <v>0</v>
      </c>
      <c r="E1173" s="91">
        <f t="shared" si="587"/>
        <v>0</v>
      </c>
      <c r="F1173" s="91">
        <f t="shared" si="587"/>
        <v>23.2</v>
      </c>
      <c r="G1173" s="91">
        <f t="shared" si="587"/>
        <v>0</v>
      </c>
      <c r="H1173" s="91">
        <f t="shared" si="587"/>
        <v>10.9</v>
      </c>
      <c r="I1173" s="91">
        <f t="shared" si="587"/>
        <v>0</v>
      </c>
      <c r="J1173" s="92">
        <f t="shared" si="587"/>
        <v>11</v>
      </c>
      <c r="K1173" s="92">
        <f t="shared" si="587"/>
        <v>0</v>
      </c>
      <c r="L1173" s="91">
        <f t="shared" si="587"/>
        <v>10.9</v>
      </c>
      <c r="M1173" s="91">
        <f t="shared" si="587"/>
        <v>0</v>
      </c>
      <c r="N1173" s="92">
        <f t="shared" si="587"/>
        <v>38.9</v>
      </c>
      <c r="O1173" s="92">
        <f>SUM(O900,O935,O969,O1003,O1037,O1071)+O1105+O1139</f>
        <v>0</v>
      </c>
      <c r="P1173" s="92">
        <f t="shared" si="587"/>
        <v>0</v>
      </c>
      <c r="Q1173" s="92">
        <f t="shared" si="587"/>
        <v>0</v>
      </c>
      <c r="R1173" s="91">
        <f t="shared" si="587"/>
        <v>38.9</v>
      </c>
      <c r="S1173" s="92">
        <f t="shared" ref="S1173:S1183" si="588">SUM(S900,S935,S969,S1003,S1037,S1071)+S1105+S1139</f>
        <v>0</v>
      </c>
      <c r="T1173" s="91">
        <f t="shared" si="587"/>
        <v>38.9</v>
      </c>
      <c r="U1173" s="92">
        <f t="shared" ref="U1173:U1183" si="589">SUM(U900,U935,U969,U1003,U1037,U1071)+U1105+U1139</f>
        <v>0</v>
      </c>
      <c r="V1173" s="88">
        <f t="shared" si="574"/>
        <v>-12.299999999999999</v>
      </c>
      <c r="W1173" s="88">
        <f t="shared" si="575"/>
        <v>46.982758620689658</v>
      </c>
      <c r="X1173" s="88">
        <f t="shared" si="576"/>
        <v>28</v>
      </c>
      <c r="Y1173" s="88">
        <f t="shared" si="577"/>
        <v>356.8807339449541</v>
      </c>
      <c r="Z1173" s="88">
        <f t="shared" si="578"/>
        <v>0</v>
      </c>
      <c r="AA1173" s="88">
        <f t="shared" si="579"/>
        <v>100</v>
      </c>
      <c r="AB1173" s="88">
        <f t="shared" si="584"/>
        <v>0</v>
      </c>
      <c r="AC1173" s="88">
        <f t="shared" si="585"/>
        <v>100</v>
      </c>
      <c r="AD1173" s="168"/>
    </row>
    <row r="1174" spans="1:30" hidden="1">
      <c r="A1174" s="76"/>
      <c r="B1174" s="103" t="s">
        <v>145</v>
      </c>
      <c r="C1174" s="96">
        <v>22152</v>
      </c>
      <c r="D1174" s="91">
        <f t="shared" si="587"/>
        <v>0</v>
      </c>
      <c r="E1174" s="91">
        <f t="shared" si="587"/>
        <v>0</v>
      </c>
      <c r="F1174" s="92">
        <f t="shared" si="587"/>
        <v>15.688000000000001</v>
      </c>
      <c r="G1174" s="91">
        <f t="shared" si="587"/>
        <v>0</v>
      </c>
      <c r="H1174" s="91">
        <f t="shared" si="587"/>
        <v>24.2</v>
      </c>
      <c r="I1174" s="91">
        <f t="shared" si="587"/>
        <v>0</v>
      </c>
      <c r="J1174" s="92">
        <f t="shared" si="587"/>
        <v>8.6999999999999993</v>
      </c>
      <c r="K1174" s="92">
        <f t="shared" si="587"/>
        <v>0</v>
      </c>
      <c r="L1174" s="91">
        <f t="shared" si="587"/>
        <v>2.5</v>
      </c>
      <c r="M1174" s="91">
        <f t="shared" si="587"/>
        <v>0</v>
      </c>
      <c r="N1174" s="92">
        <f t="shared" si="587"/>
        <v>28.3</v>
      </c>
      <c r="O1174" s="92">
        <f>SUM(O901,O936,O970,O1004,O1038,O1072)+O1106+O1140</f>
        <v>0</v>
      </c>
      <c r="P1174" s="92">
        <f t="shared" si="587"/>
        <v>0</v>
      </c>
      <c r="Q1174" s="92">
        <f t="shared" si="587"/>
        <v>0</v>
      </c>
      <c r="R1174" s="91">
        <f t="shared" si="587"/>
        <v>28.3</v>
      </c>
      <c r="S1174" s="92">
        <f t="shared" si="588"/>
        <v>0</v>
      </c>
      <c r="T1174" s="91">
        <f t="shared" si="587"/>
        <v>28.3</v>
      </c>
      <c r="U1174" s="92">
        <f t="shared" si="589"/>
        <v>0</v>
      </c>
      <c r="V1174" s="88">
        <f t="shared" si="574"/>
        <v>-13.188000000000001</v>
      </c>
      <c r="W1174" s="88">
        <f t="shared" si="575"/>
        <v>15.93574706782254</v>
      </c>
      <c r="X1174" s="88">
        <f t="shared" si="576"/>
        <v>4.1000000000000014</v>
      </c>
      <c r="Y1174" s="88">
        <f t="shared" si="577"/>
        <v>116.94214876033058</v>
      </c>
      <c r="Z1174" s="88">
        <f t="shared" si="578"/>
        <v>0</v>
      </c>
      <c r="AA1174" s="88">
        <f t="shared" si="579"/>
        <v>100</v>
      </c>
      <c r="AB1174" s="88">
        <f t="shared" si="584"/>
        <v>0</v>
      </c>
      <c r="AC1174" s="88">
        <f t="shared" si="585"/>
        <v>100</v>
      </c>
      <c r="AD1174" s="168"/>
    </row>
    <row r="1175" spans="1:30" hidden="1">
      <c r="A1175" s="76"/>
      <c r="B1175" s="103" t="s">
        <v>111</v>
      </c>
      <c r="C1175" s="96">
        <v>22153</v>
      </c>
      <c r="D1175" s="91">
        <f t="shared" si="587"/>
        <v>0</v>
      </c>
      <c r="E1175" s="91">
        <f t="shared" si="587"/>
        <v>0</v>
      </c>
      <c r="F1175" s="92">
        <f t="shared" si="587"/>
        <v>0</v>
      </c>
      <c r="G1175" s="91">
        <f t="shared" si="587"/>
        <v>0</v>
      </c>
      <c r="H1175" s="91">
        <f t="shared" si="587"/>
        <v>17</v>
      </c>
      <c r="I1175" s="91">
        <f t="shared" si="587"/>
        <v>0</v>
      </c>
      <c r="J1175" s="92">
        <f t="shared" si="587"/>
        <v>5.5</v>
      </c>
      <c r="K1175" s="92">
        <f t="shared" si="587"/>
        <v>0</v>
      </c>
      <c r="L1175" s="91">
        <f t="shared" si="587"/>
        <v>22.5</v>
      </c>
      <c r="M1175" s="91">
        <f t="shared" si="587"/>
        <v>0</v>
      </c>
      <c r="N1175" s="92">
        <f t="shared" si="587"/>
        <v>12.5</v>
      </c>
      <c r="O1175" s="92">
        <f>SUM(O902,O937,O971,O1005,O1039,O1073)+O1107+O1141</f>
        <v>0</v>
      </c>
      <c r="P1175" s="92">
        <f>SUM(P902,P937,P971,P1005,P1039,P1073)+P1107</f>
        <v>0</v>
      </c>
      <c r="Q1175" s="92">
        <f>SUM(Q902,Q937,Q971,Q1005,Q1039,Q1073)+Q1107</f>
        <v>0</v>
      </c>
      <c r="R1175" s="91">
        <f>SUM(R902,R937,R971,R1005,R1039,R1073)+R1107</f>
        <v>15.5</v>
      </c>
      <c r="S1175" s="92">
        <f t="shared" si="588"/>
        <v>0</v>
      </c>
      <c r="T1175" s="91">
        <f>SUM(T902,T937,T971,T1005,T1039,T1073)+T1107</f>
        <v>15.5</v>
      </c>
      <c r="U1175" s="92">
        <f t="shared" si="589"/>
        <v>0</v>
      </c>
      <c r="V1175" s="88">
        <f t="shared" si="574"/>
        <v>22.5</v>
      </c>
      <c r="W1175" s="88" t="e">
        <f t="shared" si="575"/>
        <v>#DIV/0!</v>
      </c>
      <c r="X1175" s="88">
        <f t="shared" si="576"/>
        <v>-4.5</v>
      </c>
      <c r="Y1175" s="88">
        <f t="shared" si="577"/>
        <v>73.529411764705884</v>
      </c>
      <c r="Z1175" s="88">
        <f t="shared" si="578"/>
        <v>3</v>
      </c>
      <c r="AA1175" s="88">
        <f t="shared" si="579"/>
        <v>124</v>
      </c>
      <c r="AB1175" s="88">
        <f t="shared" si="584"/>
        <v>0</v>
      </c>
      <c r="AC1175" s="88">
        <f t="shared" si="585"/>
        <v>100</v>
      </c>
      <c r="AD1175" s="168"/>
    </row>
    <row r="1176" spans="1:30" hidden="1">
      <c r="A1176" s="76"/>
      <c r="B1176" s="103" t="s">
        <v>146</v>
      </c>
      <c r="C1176" s="96">
        <v>22154</v>
      </c>
      <c r="D1176" s="91">
        <f t="shared" si="587"/>
        <v>3887.4</v>
      </c>
      <c r="E1176" s="91">
        <f t="shared" si="587"/>
        <v>25</v>
      </c>
      <c r="F1176" s="92">
        <f t="shared" si="587"/>
        <v>3945.665</v>
      </c>
      <c r="G1176" s="91">
        <f>SUM(G903,G938,G972,G1006,G1040,G1074)+G1108</f>
        <v>0</v>
      </c>
      <c r="H1176" s="91">
        <f t="shared" si="587"/>
        <v>6928.7</v>
      </c>
      <c r="I1176" s="91">
        <f t="shared" si="587"/>
        <v>231.4</v>
      </c>
      <c r="J1176" s="92">
        <f t="shared" si="587"/>
        <v>3136.4380000000001</v>
      </c>
      <c r="K1176" s="92">
        <f t="shared" si="587"/>
        <v>0</v>
      </c>
      <c r="L1176" s="91">
        <f t="shared" si="587"/>
        <v>7029.5</v>
      </c>
      <c r="M1176" s="91">
        <f t="shared" si="587"/>
        <v>100</v>
      </c>
      <c r="N1176" s="92">
        <f t="shared" si="587"/>
        <v>3392.1</v>
      </c>
      <c r="O1176" s="92">
        <f>SUM(O903,O938,O972,O1006,O1040,O1074)+O1108+O1142</f>
        <v>229</v>
      </c>
      <c r="P1176" s="92">
        <f t="shared" si="587"/>
        <v>0</v>
      </c>
      <c r="Q1176" s="92">
        <f t="shared" si="587"/>
        <v>0</v>
      </c>
      <c r="R1176" s="91">
        <f t="shared" si="587"/>
        <v>3449.4</v>
      </c>
      <c r="S1176" s="92">
        <f t="shared" si="588"/>
        <v>150</v>
      </c>
      <c r="T1176" s="91">
        <f t="shared" si="587"/>
        <v>3399.4</v>
      </c>
      <c r="U1176" s="92">
        <f t="shared" si="589"/>
        <v>150</v>
      </c>
      <c r="V1176" s="88">
        <f t="shared" si="574"/>
        <v>3083.835</v>
      </c>
      <c r="W1176" s="88">
        <f t="shared" si="575"/>
        <v>178.1575475870354</v>
      </c>
      <c r="X1176" s="88">
        <f t="shared" si="576"/>
        <v>-3536.6</v>
      </c>
      <c r="Y1176" s="88">
        <f t="shared" si="577"/>
        <v>48.957235845108031</v>
      </c>
      <c r="Z1176" s="88">
        <f t="shared" si="578"/>
        <v>57.300000000000182</v>
      </c>
      <c r="AA1176" s="88">
        <f t="shared" si="579"/>
        <v>101.68921906783407</v>
      </c>
      <c r="AB1176" s="88">
        <f t="shared" si="584"/>
        <v>-50</v>
      </c>
      <c r="AC1176" s="88">
        <f t="shared" si="585"/>
        <v>98.550472545950015</v>
      </c>
      <c r="AD1176" s="168"/>
    </row>
    <row r="1177" spans="1:30" hidden="1">
      <c r="A1177" s="76"/>
      <c r="B1177" s="105" t="s">
        <v>113</v>
      </c>
      <c r="C1177" s="106">
        <v>2217</v>
      </c>
      <c r="D1177" s="91">
        <f t="shared" si="587"/>
        <v>0</v>
      </c>
      <c r="E1177" s="91">
        <f t="shared" si="587"/>
        <v>0</v>
      </c>
      <c r="F1177" s="92">
        <f t="shared" si="587"/>
        <v>0</v>
      </c>
      <c r="G1177" s="91">
        <f>SUM(G904,G939,G973,G1007,G1041,G1075)+G1109</f>
        <v>0</v>
      </c>
      <c r="H1177" s="91">
        <f t="shared" si="587"/>
        <v>0</v>
      </c>
      <c r="I1177" s="91">
        <f t="shared" si="587"/>
        <v>0</v>
      </c>
      <c r="J1177" s="92">
        <f t="shared" si="587"/>
        <v>0</v>
      </c>
      <c r="K1177" s="92">
        <f t="shared" si="587"/>
        <v>0</v>
      </c>
      <c r="L1177" s="91">
        <f t="shared" si="587"/>
        <v>0</v>
      </c>
      <c r="M1177" s="91">
        <f t="shared" si="587"/>
        <v>0</v>
      </c>
      <c r="N1177" s="92">
        <f t="shared" si="587"/>
        <v>0</v>
      </c>
      <c r="O1177" s="92">
        <f>SUM(O904,O939,O973,O1007,O1041,O1075)+O1109+O1143</f>
        <v>5</v>
      </c>
      <c r="P1177" s="92">
        <f t="shared" si="587"/>
        <v>0</v>
      </c>
      <c r="Q1177" s="92">
        <f t="shared" si="587"/>
        <v>0</v>
      </c>
      <c r="R1177" s="91">
        <f t="shared" si="587"/>
        <v>0</v>
      </c>
      <c r="S1177" s="92">
        <f t="shared" si="588"/>
        <v>5</v>
      </c>
      <c r="T1177" s="91">
        <f t="shared" si="587"/>
        <v>0</v>
      </c>
      <c r="U1177" s="92">
        <f t="shared" si="589"/>
        <v>5</v>
      </c>
      <c r="V1177" s="88">
        <f t="shared" si="574"/>
        <v>0</v>
      </c>
      <c r="W1177" s="88" t="e">
        <f t="shared" si="575"/>
        <v>#DIV/0!</v>
      </c>
      <c r="X1177" s="88">
        <f t="shared" si="576"/>
        <v>0</v>
      </c>
      <c r="Y1177" s="88" t="e">
        <f t="shared" si="577"/>
        <v>#DIV/0!</v>
      </c>
      <c r="Z1177" s="88">
        <f t="shared" si="578"/>
        <v>0</v>
      </c>
      <c r="AA1177" s="88" t="e">
        <f t="shared" si="579"/>
        <v>#DIV/0!</v>
      </c>
      <c r="AB1177" s="88">
        <f t="shared" si="584"/>
        <v>0</v>
      </c>
      <c r="AC1177" s="88" t="e">
        <f t="shared" si="585"/>
        <v>#DIV/0!</v>
      </c>
      <c r="AD1177" s="168"/>
    </row>
    <row r="1178" spans="1:30" hidden="1">
      <c r="A1178" s="76"/>
      <c r="B1178" s="109" t="s">
        <v>114</v>
      </c>
      <c r="C1178" s="106">
        <v>2218</v>
      </c>
      <c r="D1178" s="91">
        <f t="shared" si="587"/>
        <v>3000</v>
      </c>
      <c r="E1178" s="91">
        <f t="shared" si="587"/>
        <v>0</v>
      </c>
      <c r="F1178" s="92">
        <f t="shared" si="587"/>
        <v>3032.4</v>
      </c>
      <c r="G1178" s="91">
        <f>SUM(G905,G940,G974,G1008,G1042,G1076)+G1110</f>
        <v>0</v>
      </c>
      <c r="H1178" s="91">
        <f t="shared" si="587"/>
        <v>3000</v>
      </c>
      <c r="I1178" s="91">
        <f t="shared" si="587"/>
        <v>0</v>
      </c>
      <c r="J1178" s="92">
        <f t="shared" si="587"/>
        <v>1374.3</v>
      </c>
      <c r="K1178" s="92">
        <f t="shared" si="587"/>
        <v>0</v>
      </c>
      <c r="L1178" s="91">
        <f t="shared" si="587"/>
        <v>3000</v>
      </c>
      <c r="M1178" s="91">
        <f t="shared" si="587"/>
        <v>0</v>
      </c>
      <c r="N1178" s="92">
        <f t="shared" si="587"/>
        <v>3200</v>
      </c>
      <c r="O1178" s="92">
        <f t="shared" ref="O1178:O1183" si="590">SUM(O905,O940,O974,O1008,O1042,O1076)+O1110+O1144</f>
        <v>0</v>
      </c>
      <c r="P1178" s="92">
        <f t="shared" si="587"/>
        <v>0</v>
      </c>
      <c r="Q1178" s="92">
        <f t="shared" si="587"/>
        <v>0</v>
      </c>
      <c r="R1178" s="91">
        <f t="shared" si="587"/>
        <v>3300</v>
      </c>
      <c r="S1178" s="92">
        <f t="shared" si="588"/>
        <v>0</v>
      </c>
      <c r="T1178" s="91">
        <f t="shared" si="587"/>
        <v>3300</v>
      </c>
      <c r="U1178" s="92">
        <f t="shared" si="589"/>
        <v>0</v>
      </c>
      <c r="V1178" s="88">
        <f t="shared" si="574"/>
        <v>-32.400000000000091</v>
      </c>
      <c r="W1178" s="88">
        <f t="shared" si="575"/>
        <v>98.93153937475266</v>
      </c>
      <c r="X1178" s="88">
        <f t="shared" si="576"/>
        <v>200</v>
      </c>
      <c r="Y1178" s="88">
        <f t="shared" si="577"/>
        <v>106.66666666666667</v>
      </c>
      <c r="Z1178" s="88">
        <f t="shared" si="578"/>
        <v>100</v>
      </c>
      <c r="AA1178" s="88">
        <f t="shared" si="579"/>
        <v>103.125</v>
      </c>
      <c r="AB1178" s="88">
        <f t="shared" si="584"/>
        <v>0</v>
      </c>
      <c r="AC1178" s="88">
        <f t="shared" si="585"/>
        <v>100</v>
      </c>
      <c r="AD1178" s="168"/>
    </row>
    <row r="1179" spans="1:30" hidden="1">
      <c r="A1179" s="76"/>
      <c r="B1179" s="97" t="s">
        <v>147</v>
      </c>
      <c r="C1179" s="96">
        <v>2221</v>
      </c>
      <c r="D1179" s="91">
        <f t="shared" si="587"/>
        <v>63.5</v>
      </c>
      <c r="E1179" s="91">
        <f t="shared" si="587"/>
        <v>208.6</v>
      </c>
      <c r="F1179" s="92">
        <f t="shared" si="587"/>
        <v>52.99</v>
      </c>
      <c r="G1179" s="91">
        <f>SUM(G906,G941,G975,G1009,G1043,G1077)+G1111</f>
        <v>0</v>
      </c>
      <c r="H1179" s="91">
        <f t="shared" si="587"/>
        <v>80</v>
      </c>
      <c r="I1179" s="91">
        <f t="shared" si="587"/>
        <v>0</v>
      </c>
      <c r="J1179" s="92">
        <f t="shared" si="587"/>
        <v>0</v>
      </c>
      <c r="K1179" s="92">
        <f t="shared" si="587"/>
        <v>0</v>
      </c>
      <c r="L1179" s="91">
        <f t="shared" si="587"/>
        <v>80</v>
      </c>
      <c r="M1179" s="91">
        <f t="shared" si="587"/>
        <v>0</v>
      </c>
      <c r="N1179" s="92">
        <f t="shared" si="587"/>
        <v>90</v>
      </c>
      <c r="O1179" s="92">
        <f t="shared" si="590"/>
        <v>288.2</v>
      </c>
      <c r="P1179" s="92">
        <f t="shared" si="587"/>
        <v>0</v>
      </c>
      <c r="Q1179" s="92">
        <f t="shared" si="587"/>
        <v>0</v>
      </c>
      <c r="R1179" s="91">
        <f t="shared" si="587"/>
        <v>30</v>
      </c>
      <c r="S1179" s="92">
        <f t="shared" si="588"/>
        <v>288.2</v>
      </c>
      <c r="T1179" s="91">
        <f t="shared" si="587"/>
        <v>30</v>
      </c>
      <c r="U1179" s="92">
        <f t="shared" si="589"/>
        <v>288.2</v>
      </c>
      <c r="V1179" s="88">
        <f t="shared" si="574"/>
        <v>27.009999999999998</v>
      </c>
      <c r="W1179" s="88">
        <f t="shared" si="575"/>
        <v>150.97188148707303</v>
      </c>
      <c r="X1179" s="88">
        <f t="shared" si="576"/>
        <v>10</v>
      </c>
      <c r="Y1179" s="88">
        <f t="shared" si="577"/>
        <v>112.5</v>
      </c>
      <c r="Z1179" s="88">
        <f t="shared" si="578"/>
        <v>-60</v>
      </c>
      <c r="AA1179" s="88">
        <f t="shared" si="579"/>
        <v>33.333333333333329</v>
      </c>
      <c r="AB1179" s="88">
        <f t="shared" si="584"/>
        <v>0</v>
      </c>
      <c r="AC1179" s="88">
        <f t="shared" si="585"/>
        <v>100</v>
      </c>
      <c r="AD1179" s="168"/>
    </row>
    <row r="1180" spans="1:30" ht="25.5" hidden="1">
      <c r="A1180" s="76"/>
      <c r="B1180" s="110" t="s">
        <v>116</v>
      </c>
      <c r="C1180" s="96">
        <v>2222</v>
      </c>
      <c r="D1180" s="91">
        <f t="shared" si="587"/>
        <v>144.1</v>
      </c>
      <c r="E1180" s="91">
        <f t="shared" si="587"/>
        <v>0</v>
      </c>
      <c r="F1180" s="92">
        <f t="shared" si="587"/>
        <v>133.29499999999999</v>
      </c>
      <c r="G1180" s="91">
        <f>133.295-F1180</f>
        <v>0</v>
      </c>
      <c r="H1180" s="91">
        <f t="shared" si="587"/>
        <v>192.60000000000002</v>
      </c>
      <c r="I1180" s="91">
        <f t="shared" si="587"/>
        <v>0</v>
      </c>
      <c r="J1180" s="92">
        <f t="shared" si="587"/>
        <v>100.57</v>
      </c>
      <c r="K1180" s="92">
        <f t="shared" si="587"/>
        <v>0</v>
      </c>
      <c r="L1180" s="91">
        <f t="shared" si="587"/>
        <v>322.3</v>
      </c>
      <c r="M1180" s="91">
        <f t="shared" si="587"/>
        <v>0</v>
      </c>
      <c r="N1180" s="92">
        <f t="shared" si="587"/>
        <v>2973.1000000000004</v>
      </c>
      <c r="O1180" s="92">
        <f t="shared" si="590"/>
        <v>379.59999999999997</v>
      </c>
      <c r="P1180" s="92">
        <f t="shared" si="587"/>
        <v>0</v>
      </c>
      <c r="Q1180" s="92">
        <f t="shared" si="587"/>
        <v>0</v>
      </c>
      <c r="R1180" s="91">
        <f t="shared" si="587"/>
        <v>185.3</v>
      </c>
      <c r="S1180" s="92">
        <f t="shared" si="588"/>
        <v>479.59999999999997</v>
      </c>
      <c r="T1180" s="91">
        <f t="shared" si="587"/>
        <v>185.3</v>
      </c>
      <c r="U1180" s="92">
        <f t="shared" si="589"/>
        <v>479.59999999999997</v>
      </c>
      <c r="V1180" s="88">
        <f t="shared" si="574"/>
        <v>189.00500000000002</v>
      </c>
      <c r="W1180" s="88">
        <f t="shared" si="575"/>
        <v>241.79451592332799</v>
      </c>
      <c r="X1180" s="88">
        <f t="shared" si="576"/>
        <v>2780.5000000000005</v>
      </c>
      <c r="Y1180" s="88">
        <f t="shared" si="577"/>
        <v>1543.6656282450676</v>
      </c>
      <c r="Z1180" s="88">
        <f t="shared" si="578"/>
        <v>-2787.8</v>
      </c>
      <c r="AA1180" s="88">
        <f t="shared" si="579"/>
        <v>6.2325518818741372</v>
      </c>
      <c r="AB1180" s="88">
        <f t="shared" si="584"/>
        <v>0</v>
      </c>
      <c r="AC1180" s="88">
        <f t="shared" si="585"/>
        <v>100</v>
      </c>
      <c r="AD1180" s="168"/>
    </row>
    <row r="1181" spans="1:30" ht="25.5" hidden="1">
      <c r="A1181" s="76"/>
      <c r="B1181" s="96" t="s">
        <v>189</v>
      </c>
      <c r="C1181" s="96">
        <v>2223</v>
      </c>
      <c r="D1181" s="91"/>
      <c r="E1181" s="91"/>
      <c r="F1181" s="92"/>
      <c r="G1181" s="91"/>
      <c r="H1181" s="91">
        <f>SUM(H908,H943,H977,H1011,H1045,H1079)+H1113</f>
        <v>75</v>
      </c>
      <c r="I1181" s="91">
        <f>SUM(I908,I943,I977,I1011,I1045,I1079)+I1113</f>
        <v>0</v>
      </c>
      <c r="J1181" s="92">
        <f>SUM(J908,J943,J977,J1011,J1045,J1079)+J1113</f>
        <v>0</v>
      </c>
      <c r="K1181" s="92"/>
      <c r="L1181" s="91"/>
      <c r="M1181" s="91"/>
      <c r="N1181" s="92"/>
      <c r="O1181" s="92">
        <f t="shared" si="590"/>
        <v>0</v>
      </c>
      <c r="P1181" s="92"/>
      <c r="Q1181" s="92"/>
      <c r="R1181" s="91"/>
      <c r="S1181" s="92">
        <f t="shared" si="588"/>
        <v>0</v>
      </c>
      <c r="T1181" s="91"/>
      <c r="U1181" s="92">
        <f t="shared" si="589"/>
        <v>0</v>
      </c>
      <c r="V1181" s="88"/>
      <c r="W1181" s="88"/>
      <c r="X1181" s="88"/>
      <c r="Y1181" s="88"/>
      <c r="Z1181" s="88"/>
      <c r="AA1181" s="88"/>
      <c r="AB1181" s="88"/>
      <c r="AC1181" s="88"/>
      <c r="AD1181" s="168"/>
    </row>
    <row r="1182" spans="1:30" hidden="1">
      <c r="A1182" s="76"/>
      <c r="B1182" s="110" t="s">
        <v>153</v>
      </c>
      <c r="C1182" s="96">
        <v>2224</v>
      </c>
      <c r="D1182" s="91">
        <f t="shared" ref="D1182:T1183" si="591">SUM(D909,D943,D977,D1011,D1045,D1079)+D1113</f>
        <v>0</v>
      </c>
      <c r="E1182" s="91">
        <f t="shared" si="591"/>
        <v>0</v>
      </c>
      <c r="F1182" s="92">
        <f t="shared" si="591"/>
        <v>0</v>
      </c>
      <c r="G1182" s="91">
        <f t="shared" si="591"/>
        <v>0</v>
      </c>
      <c r="H1182" s="91">
        <f t="shared" si="591"/>
        <v>0</v>
      </c>
      <c r="I1182" s="91">
        <f t="shared" si="591"/>
        <v>0</v>
      </c>
      <c r="J1182" s="92">
        <f t="shared" si="591"/>
        <v>0</v>
      </c>
      <c r="K1182" s="92">
        <f t="shared" si="591"/>
        <v>0</v>
      </c>
      <c r="L1182" s="91">
        <f t="shared" si="591"/>
        <v>0</v>
      </c>
      <c r="M1182" s="91">
        <f t="shared" si="591"/>
        <v>0</v>
      </c>
      <c r="N1182" s="92">
        <f t="shared" si="591"/>
        <v>0</v>
      </c>
      <c r="O1182" s="92">
        <f t="shared" si="590"/>
        <v>0</v>
      </c>
      <c r="P1182" s="92">
        <f t="shared" si="591"/>
        <v>0</v>
      </c>
      <c r="Q1182" s="92">
        <f t="shared" si="591"/>
        <v>0</v>
      </c>
      <c r="R1182" s="91">
        <f t="shared" si="591"/>
        <v>0</v>
      </c>
      <c r="S1182" s="92">
        <f t="shared" si="588"/>
        <v>0</v>
      </c>
      <c r="T1182" s="91">
        <f t="shared" si="591"/>
        <v>0</v>
      </c>
      <c r="U1182" s="92">
        <f t="shared" si="589"/>
        <v>0</v>
      </c>
      <c r="V1182" s="88">
        <f t="shared" si="574"/>
        <v>0</v>
      </c>
      <c r="W1182" s="88" t="e">
        <f t="shared" si="575"/>
        <v>#DIV/0!</v>
      </c>
      <c r="X1182" s="88">
        <f t="shared" si="576"/>
        <v>0</v>
      </c>
      <c r="Y1182" s="88" t="e">
        <f t="shared" si="577"/>
        <v>#DIV/0!</v>
      </c>
      <c r="Z1182" s="88">
        <f t="shared" si="578"/>
        <v>0</v>
      </c>
      <c r="AA1182" s="88" t="e">
        <f t="shared" si="579"/>
        <v>#DIV/0!</v>
      </c>
      <c r="AB1182" s="88">
        <f t="shared" si="584"/>
        <v>0</v>
      </c>
      <c r="AC1182" s="88" t="e">
        <f t="shared" si="585"/>
        <v>#DIV/0!</v>
      </c>
      <c r="AD1182" s="168"/>
    </row>
    <row r="1183" spans="1:30" hidden="1">
      <c r="A1183" s="76"/>
      <c r="B1183" s="110" t="s">
        <v>148</v>
      </c>
      <c r="C1183" s="96">
        <v>2225</v>
      </c>
      <c r="D1183" s="91">
        <f t="shared" si="591"/>
        <v>0</v>
      </c>
      <c r="E1183" s="91">
        <f t="shared" si="591"/>
        <v>0</v>
      </c>
      <c r="F1183" s="91">
        <f t="shared" si="591"/>
        <v>0</v>
      </c>
      <c r="G1183" s="91">
        <f t="shared" si="591"/>
        <v>0</v>
      </c>
      <c r="H1183" s="91">
        <f t="shared" si="591"/>
        <v>0</v>
      </c>
      <c r="I1183" s="91">
        <f t="shared" si="591"/>
        <v>0</v>
      </c>
      <c r="J1183" s="92">
        <f t="shared" si="591"/>
        <v>0</v>
      </c>
      <c r="K1183" s="92">
        <f t="shared" si="591"/>
        <v>0</v>
      </c>
      <c r="L1183" s="91">
        <f t="shared" si="591"/>
        <v>0</v>
      </c>
      <c r="M1183" s="91">
        <f t="shared" si="591"/>
        <v>0</v>
      </c>
      <c r="N1183" s="92">
        <f t="shared" si="591"/>
        <v>0</v>
      </c>
      <c r="O1183" s="92">
        <f t="shared" si="590"/>
        <v>0</v>
      </c>
      <c r="P1183" s="92">
        <f t="shared" si="591"/>
        <v>0</v>
      </c>
      <c r="Q1183" s="92">
        <f t="shared" si="591"/>
        <v>0</v>
      </c>
      <c r="R1183" s="91">
        <f t="shared" si="591"/>
        <v>0</v>
      </c>
      <c r="S1183" s="92">
        <f t="shared" si="588"/>
        <v>0</v>
      </c>
      <c r="T1183" s="91">
        <f t="shared" si="591"/>
        <v>0</v>
      </c>
      <c r="U1183" s="92">
        <f t="shared" si="589"/>
        <v>0</v>
      </c>
      <c r="V1183" s="88">
        <f t="shared" si="574"/>
        <v>0</v>
      </c>
      <c r="W1183" s="88" t="e">
        <f t="shared" si="575"/>
        <v>#DIV/0!</v>
      </c>
      <c r="X1183" s="88">
        <f t="shared" si="576"/>
        <v>0</v>
      </c>
      <c r="Y1183" s="88" t="e">
        <f t="shared" si="577"/>
        <v>#DIV/0!</v>
      </c>
      <c r="Z1183" s="88">
        <f t="shared" si="578"/>
        <v>0</v>
      </c>
      <c r="AA1183" s="88" t="e">
        <f t="shared" si="579"/>
        <v>#DIV/0!</v>
      </c>
      <c r="AB1183" s="88">
        <f t="shared" si="584"/>
        <v>0</v>
      </c>
      <c r="AC1183" s="88" t="e">
        <f t="shared" si="585"/>
        <v>#DIV/0!</v>
      </c>
      <c r="AD1183" s="168"/>
    </row>
    <row r="1184" spans="1:30" hidden="1">
      <c r="A1184" s="76"/>
      <c r="B1184" s="114" t="s">
        <v>120</v>
      </c>
      <c r="C1184" s="115">
        <v>2231</v>
      </c>
      <c r="D1184" s="117">
        <f>D1185+D1186+D1187+D1188</f>
        <v>674.7</v>
      </c>
      <c r="E1184" s="117">
        <f>E1185+E1186+E1187+E1188</f>
        <v>0</v>
      </c>
      <c r="F1184" s="117">
        <f t="shared" ref="F1184:U1184" si="592">F1185+F1186+F1187+F1188</f>
        <v>477.029</v>
      </c>
      <c r="G1184" s="117">
        <f t="shared" si="592"/>
        <v>0</v>
      </c>
      <c r="H1184" s="117">
        <f t="shared" si="592"/>
        <v>825.90000000000009</v>
      </c>
      <c r="I1184" s="117">
        <f t="shared" si="592"/>
        <v>0</v>
      </c>
      <c r="J1184" s="116">
        <f t="shared" si="592"/>
        <v>206.4</v>
      </c>
      <c r="K1184" s="116">
        <f t="shared" si="592"/>
        <v>0</v>
      </c>
      <c r="L1184" s="117">
        <f t="shared" si="592"/>
        <v>830.90000000000009</v>
      </c>
      <c r="M1184" s="117">
        <f t="shared" si="592"/>
        <v>0</v>
      </c>
      <c r="N1184" s="116">
        <f t="shared" si="592"/>
        <v>921.90000000000009</v>
      </c>
      <c r="O1184" s="116">
        <f t="shared" si="592"/>
        <v>700</v>
      </c>
      <c r="P1184" s="116">
        <f>P1185+P1186+P1187+P1188</f>
        <v>0</v>
      </c>
      <c r="Q1184" s="116">
        <f>Q1185+Q1186+Q1187+Q1188</f>
        <v>0</v>
      </c>
      <c r="R1184" s="117">
        <f t="shared" si="592"/>
        <v>921.90000000000009</v>
      </c>
      <c r="S1184" s="117">
        <f t="shared" si="592"/>
        <v>700</v>
      </c>
      <c r="T1184" s="117">
        <f t="shared" si="592"/>
        <v>921.90000000000009</v>
      </c>
      <c r="U1184" s="117">
        <f t="shared" si="592"/>
        <v>700</v>
      </c>
      <c r="V1184" s="88"/>
      <c r="W1184" s="88"/>
      <c r="X1184" s="88"/>
      <c r="Y1184" s="88"/>
      <c r="Z1184" s="88"/>
      <c r="AA1184" s="88"/>
      <c r="AB1184" s="88"/>
      <c r="AC1184" s="88"/>
      <c r="AD1184" s="168"/>
    </row>
    <row r="1185" spans="1:30" hidden="1">
      <c r="A1185" s="76"/>
      <c r="B1185" s="110" t="s">
        <v>121</v>
      </c>
      <c r="C1185" s="96">
        <v>22311100</v>
      </c>
      <c r="D1185" s="92">
        <f t="shared" ref="D1185:T1189" si="593">SUM(D912,D946,D980,D1014,D1048,D1082)+D1116</f>
        <v>376.8</v>
      </c>
      <c r="E1185" s="92">
        <f t="shared" si="593"/>
        <v>0</v>
      </c>
      <c r="F1185" s="92">
        <f t="shared" si="593"/>
        <v>220.41300000000001</v>
      </c>
      <c r="G1185" s="91">
        <f t="shared" si="593"/>
        <v>0</v>
      </c>
      <c r="H1185" s="91">
        <f t="shared" si="593"/>
        <v>395.3</v>
      </c>
      <c r="I1185" s="91">
        <f t="shared" si="593"/>
        <v>0</v>
      </c>
      <c r="J1185" s="92">
        <f t="shared" si="593"/>
        <v>60.5</v>
      </c>
      <c r="K1185" s="92">
        <f t="shared" si="593"/>
        <v>0</v>
      </c>
      <c r="L1185" s="91">
        <f t="shared" si="593"/>
        <v>400.3</v>
      </c>
      <c r="M1185" s="91">
        <f t="shared" si="593"/>
        <v>0</v>
      </c>
      <c r="N1185" s="92">
        <f t="shared" si="593"/>
        <v>410.8</v>
      </c>
      <c r="O1185" s="92">
        <f>SUM(O912,O946,O980,O1014,O1048,O1082)+O1116+O1150</f>
        <v>46.02</v>
      </c>
      <c r="P1185" s="92">
        <f t="shared" si="593"/>
        <v>0</v>
      </c>
      <c r="Q1185" s="92">
        <f t="shared" si="593"/>
        <v>0</v>
      </c>
      <c r="R1185" s="91">
        <f t="shared" si="593"/>
        <v>410.8</v>
      </c>
      <c r="S1185" s="92">
        <f>SUM(S912,S946,S980,S1014,S1048,S1082)+S1116+S1150</f>
        <v>46.02</v>
      </c>
      <c r="T1185" s="91">
        <f t="shared" si="593"/>
        <v>410.8</v>
      </c>
      <c r="U1185" s="92">
        <f>SUM(U912,U946,U980,U1014,U1048,U1082)+U1116+U1150</f>
        <v>46.02</v>
      </c>
      <c r="V1185" s="88">
        <f t="shared" ref="V1185:V1198" si="594">L1185-F1185</f>
        <v>179.887</v>
      </c>
      <c r="W1185" s="88">
        <f t="shared" ref="W1185:W1198" si="595">+L1185/F1185*100</f>
        <v>181.61360718287941</v>
      </c>
      <c r="X1185" s="88">
        <f t="shared" ref="X1185:X1198" si="596">N1185-H1185</f>
        <v>15.5</v>
      </c>
      <c r="Y1185" s="88">
        <f t="shared" ref="Y1185:Y1198" si="597">+N1185/H1185*100</f>
        <v>103.92107260308627</v>
      </c>
      <c r="Z1185" s="88">
        <f t="shared" ref="Z1185:Z1198" si="598">R1185-N1185</f>
        <v>0</v>
      </c>
      <c r="AA1185" s="88">
        <f t="shared" ref="AA1185:AA1198" si="599">+R1185/N1185*100</f>
        <v>100</v>
      </c>
      <c r="AB1185" s="88">
        <f t="shared" si="584"/>
        <v>0</v>
      </c>
      <c r="AC1185" s="88">
        <f t="shared" si="585"/>
        <v>100</v>
      </c>
      <c r="AD1185" s="168"/>
    </row>
    <row r="1186" spans="1:30" hidden="1">
      <c r="A1186" s="76"/>
      <c r="B1186" s="110" t="s">
        <v>122</v>
      </c>
      <c r="C1186" s="96">
        <v>22311200</v>
      </c>
      <c r="D1186" s="92">
        <f t="shared" si="593"/>
        <v>297.89999999999998</v>
      </c>
      <c r="E1186" s="92">
        <f t="shared" si="593"/>
        <v>0</v>
      </c>
      <c r="F1186" s="92">
        <f t="shared" si="593"/>
        <v>256.61599999999999</v>
      </c>
      <c r="G1186" s="91">
        <f t="shared" si="593"/>
        <v>0</v>
      </c>
      <c r="H1186" s="91">
        <f t="shared" si="593"/>
        <v>430.6</v>
      </c>
      <c r="I1186" s="91">
        <f t="shared" si="593"/>
        <v>0</v>
      </c>
      <c r="J1186" s="92">
        <f t="shared" si="593"/>
        <v>145.9</v>
      </c>
      <c r="K1186" s="92">
        <f t="shared" si="593"/>
        <v>0</v>
      </c>
      <c r="L1186" s="91">
        <f t="shared" si="593"/>
        <v>430.6</v>
      </c>
      <c r="M1186" s="91">
        <f t="shared" si="593"/>
        <v>0</v>
      </c>
      <c r="N1186" s="92">
        <f t="shared" si="593"/>
        <v>511.1</v>
      </c>
      <c r="O1186" s="92">
        <f>SUM(O913,O947,O981,O1015,O1049,O1083)+O1117+O1151</f>
        <v>653.98</v>
      </c>
      <c r="P1186" s="92">
        <f t="shared" si="593"/>
        <v>0</v>
      </c>
      <c r="Q1186" s="92">
        <f t="shared" si="593"/>
        <v>0</v>
      </c>
      <c r="R1186" s="91">
        <f t="shared" si="593"/>
        <v>511.1</v>
      </c>
      <c r="S1186" s="92">
        <f>SUM(S913,S947,S981,S1015,S1049,S1083)+S1117+S1151</f>
        <v>653.98</v>
      </c>
      <c r="T1186" s="91">
        <f t="shared" si="593"/>
        <v>511.1</v>
      </c>
      <c r="U1186" s="92">
        <f>SUM(U913,U947,U981,U1015,U1049,U1083)+U1117+U1151</f>
        <v>653.98</v>
      </c>
      <c r="V1186" s="88">
        <f t="shared" si="594"/>
        <v>173.98400000000004</v>
      </c>
      <c r="W1186" s="88">
        <f t="shared" si="595"/>
        <v>167.79935779530507</v>
      </c>
      <c r="X1186" s="88">
        <f t="shared" si="596"/>
        <v>80.5</v>
      </c>
      <c r="Y1186" s="88">
        <f t="shared" si="597"/>
        <v>118.69484440315838</v>
      </c>
      <c r="Z1186" s="88">
        <f t="shared" si="598"/>
        <v>0</v>
      </c>
      <c r="AA1186" s="88">
        <f t="shared" si="599"/>
        <v>100</v>
      </c>
      <c r="AB1186" s="88">
        <f t="shared" si="584"/>
        <v>0</v>
      </c>
      <c r="AC1186" s="88">
        <f t="shared" si="585"/>
        <v>100</v>
      </c>
      <c r="AD1186" s="168"/>
    </row>
    <row r="1187" spans="1:30" ht="25.5" hidden="1">
      <c r="A1187" s="76"/>
      <c r="B1187" s="110" t="s">
        <v>123</v>
      </c>
      <c r="C1187" s="96">
        <v>22311300</v>
      </c>
      <c r="D1187" s="91">
        <f t="shared" si="593"/>
        <v>0</v>
      </c>
      <c r="E1187" s="91">
        <f t="shared" si="593"/>
        <v>0</v>
      </c>
      <c r="F1187" s="91">
        <f t="shared" si="593"/>
        <v>0</v>
      </c>
      <c r="G1187" s="91">
        <f t="shared" si="593"/>
        <v>0</v>
      </c>
      <c r="H1187" s="91">
        <f t="shared" si="593"/>
        <v>0</v>
      </c>
      <c r="I1187" s="91">
        <f t="shared" si="593"/>
        <v>0</v>
      </c>
      <c r="J1187" s="92">
        <f t="shared" si="593"/>
        <v>0</v>
      </c>
      <c r="K1187" s="92">
        <f t="shared" si="593"/>
        <v>0</v>
      </c>
      <c r="L1187" s="91">
        <f t="shared" si="593"/>
        <v>0</v>
      </c>
      <c r="M1187" s="91">
        <f t="shared" si="593"/>
        <v>0</v>
      </c>
      <c r="N1187" s="92">
        <f t="shared" si="593"/>
        <v>0</v>
      </c>
      <c r="O1187" s="92">
        <f>SUM(O914,O948,O982,O1016,O1050,O1084)+O1118+O1152</f>
        <v>0</v>
      </c>
      <c r="P1187" s="92">
        <f t="shared" si="593"/>
        <v>0</v>
      </c>
      <c r="Q1187" s="92">
        <f t="shared" si="593"/>
        <v>0</v>
      </c>
      <c r="R1187" s="91">
        <f t="shared" si="593"/>
        <v>0</v>
      </c>
      <c r="S1187" s="92">
        <f>SUM(S914,S948,S982,S1016,S1050,S1084)+S1118+S1152</f>
        <v>0</v>
      </c>
      <c r="T1187" s="91">
        <f t="shared" si="593"/>
        <v>0</v>
      </c>
      <c r="U1187" s="92">
        <f>SUM(U914,U948,U982,U1016,U1050,U1084)+U1118+U1152</f>
        <v>0</v>
      </c>
      <c r="V1187" s="88">
        <f t="shared" si="594"/>
        <v>0</v>
      </c>
      <c r="W1187" s="88" t="e">
        <f t="shared" si="595"/>
        <v>#DIV/0!</v>
      </c>
      <c r="X1187" s="88">
        <f t="shared" si="596"/>
        <v>0</v>
      </c>
      <c r="Y1187" s="88" t="e">
        <f t="shared" si="597"/>
        <v>#DIV/0!</v>
      </c>
      <c r="Z1187" s="88">
        <f t="shared" si="598"/>
        <v>0</v>
      </c>
      <c r="AA1187" s="88" t="e">
        <f t="shared" si="599"/>
        <v>#DIV/0!</v>
      </c>
      <c r="AB1187" s="88">
        <f t="shared" si="584"/>
        <v>0</v>
      </c>
      <c r="AC1187" s="88" t="e">
        <f t="shared" si="585"/>
        <v>#DIV/0!</v>
      </c>
      <c r="AD1187" s="168"/>
    </row>
    <row r="1188" spans="1:30" hidden="1">
      <c r="A1188" s="76"/>
      <c r="B1188" s="110" t="s">
        <v>124</v>
      </c>
      <c r="C1188" s="96">
        <v>22311400</v>
      </c>
      <c r="D1188" s="91">
        <f t="shared" si="593"/>
        <v>0</v>
      </c>
      <c r="E1188" s="91">
        <f t="shared" si="593"/>
        <v>0</v>
      </c>
      <c r="F1188" s="91">
        <f t="shared" si="593"/>
        <v>0</v>
      </c>
      <c r="G1188" s="91">
        <f t="shared" si="593"/>
        <v>0</v>
      </c>
      <c r="H1188" s="91">
        <f t="shared" si="593"/>
        <v>0</v>
      </c>
      <c r="I1188" s="91">
        <f t="shared" si="593"/>
        <v>0</v>
      </c>
      <c r="J1188" s="92">
        <f t="shared" si="593"/>
        <v>0</v>
      </c>
      <c r="K1188" s="92">
        <f t="shared" si="593"/>
        <v>0</v>
      </c>
      <c r="L1188" s="91">
        <f t="shared" si="593"/>
        <v>0</v>
      </c>
      <c r="M1188" s="91">
        <f t="shared" si="593"/>
        <v>0</v>
      </c>
      <c r="N1188" s="92">
        <f t="shared" si="593"/>
        <v>0</v>
      </c>
      <c r="O1188" s="92">
        <f>SUM(O915,O949,O983,O1017,O1051,O1085)+O1119+O1153</f>
        <v>0</v>
      </c>
      <c r="P1188" s="92">
        <f t="shared" si="593"/>
        <v>0</v>
      </c>
      <c r="Q1188" s="92">
        <f t="shared" si="593"/>
        <v>0</v>
      </c>
      <c r="R1188" s="91">
        <f t="shared" si="593"/>
        <v>0</v>
      </c>
      <c r="S1188" s="92">
        <f>SUM(S915,S949,S983,S1017,S1051,S1085)+S1119+S1153</f>
        <v>0</v>
      </c>
      <c r="T1188" s="91">
        <f t="shared" si="593"/>
        <v>0</v>
      </c>
      <c r="U1188" s="92">
        <f>SUM(U915,U949,U983,U1017,U1051,U1085)+U1119+U1153</f>
        <v>0</v>
      </c>
      <c r="V1188" s="88">
        <f t="shared" si="594"/>
        <v>0</v>
      </c>
      <c r="W1188" s="88" t="e">
        <f t="shared" si="595"/>
        <v>#DIV/0!</v>
      </c>
      <c r="X1188" s="88">
        <f t="shared" si="596"/>
        <v>0</v>
      </c>
      <c r="Y1188" s="88" t="e">
        <f t="shared" si="597"/>
        <v>#DIV/0!</v>
      </c>
      <c r="Z1188" s="88">
        <f t="shared" si="598"/>
        <v>0</v>
      </c>
      <c r="AA1188" s="88" t="e">
        <f t="shared" si="599"/>
        <v>#DIV/0!</v>
      </c>
      <c r="AB1188" s="88">
        <f t="shared" si="584"/>
        <v>0</v>
      </c>
      <c r="AC1188" s="88" t="e">
        <f t="shared" si="585"/>
        <v>#DIV/0!</v>
      </c>
      <c r="AD1188" s="168"/>
    </row>
    <row r="1189" spans="1:30" hidden="1">
      <c r="A1189" s="76"/>
      <c r="B1189" s="110" t="s">
        <v>125</v>
      </c>
      <c r="C1189" s="96">
        <v>2235</v>
      </c>
      <c r="D1189" s="91">
        <f t="shared" si="593"/>
        <v>0</v>
      </c>
      <c r="E1189" s="91">
        <f t="shared" si="593"/>
        <v>0</v>
      </c>
      <c r="F1189" s="91">
        <f t="shared" si="593"/>
        <v>0</v>
      </c>
      <c r="G1189" s="91">
        <f t="shared" si="593"/>
        <v>0</v>
      </c>
      <c r="H1189" s="91">
        <f t="shared" si="593"/>
        <v>0</v>
      </c>
      <c r="I1189" s="91">
        <f t="shared" si="593"/>
        <v>0</v>
      </c>
      <c r="J1189" s="92">
        <f t="shared" si="593"/>
        <v>0</v>
      </c>
      <c r="K1189" s="92">
        <f t="shared" si="593"/>
        <v>0</v>
      </c>
      <c r="L1189" s="91">
        <f t="shared" si="593"/>
        <v>0</v>
      </c>
      <c r="M1189" s="91">
        <f t="shared" si="593"/>
        <v>0</v>
      </c>
      <c r="N1189" s="92">
        <f t="shared" si="593"/>
        <v>0</v>
      </c>
      <c r="O1189" s="92">
        <f>SUM(O916,O950,O984,O1018,O1052,O1086)+O1120+O1154</f>
        <v>0</v>
      </c>
      <c r="P1189" s="92">
        <f t="shared" si="593"/>
        <v>0</v>
      </c>
      <c r="Q1189" s="92">
        <f t="shared" si="593"/>
        <v>0</v>
      </c>
      <c r="R1189" s="91">
        <f t="shared" si="593"/>
        <v>0</v>
      </c>
      <c r="S1189" s="92">
        <f>SUM(S916,S950,S984,S1018,S1052,S1086)+S1120+S1154</f>
        <v>0</v>
      </c>
      <c r="T1189" s="91">
        <f t="shared" si="593"/>
        <v>0</v>
      </c>
      <c r="U1189" s="92">
        <f>SUM(U916,U950,U984,U1018,U1052,U1086)+U1120+U1154</f>
        <v>0</v>
      </c>
      <c r="V1189" s="88">
        <f t="shared" si="594"/>
        <v>0</v>
      </c>
      <c r="W1189" s="88" t="e">
        <f t="shared" si="595"/>
        <v>#DIV/0!</v>
      </c>
      <c r="X1189" s="88">
        <f t="shared" si="596"/>
        <v>0</v>
      </c>
      <c r="Y1189" s="88" t="e">
        <f t="shared" si="597"/>
        <v>#DIV/0!</v>
      </c>
      <c r="Z1189" s="88">
        <f t="shared" si="598"/>
        <v>0</v>
      </c>
      <c r="AA1189" s="88" t="e">
        <f t="shared" si="599"/>
        <v>#DIV/0!</v>
      </c>
      <c r="AB1189" s="88">
        <f t="shared" si="584"/>
        <v>0</v>
      </c>
      <c r="AC1189" s="88" t="e">
        <f t="shared" si="585"/>
        <v>#DIV/0!</v>
      </c>
      <c r="AD1189" s="168"/>
    </row>
    <row r="1190" spans="1:30" hidden="1">
      <c r="A1190" s="76"/>
      <c r="B1190" s="97" t="s">
        <v>126</v>
      </c>
      <c r="C1190" s="119">
        <v>2511</v>
      </c>
      <c r="D1190" s="125">
        <f>SUM(D917,D951,D985,D1019,D1053,D1087)+D1121+D1155</f>
        <v>1908.2</v>
      </c>
      <c r="E1190" s="125">
        <f>SUM(E917,E951,E985,E1019,E1053,E1087)+E1121+E1155</f>
        <v>0</v>
      </c>
      <c r="F1190" s="125">
        <f t="shared" ref="F1190:U1190" si="600">SUM(F917,F951,F985,F1019,F1053,F1087)+F1121+F1155</f>
        <v>2808.2</v>
      </c>
      <c r="G1190" s="125">
        <f t="shared" si="600"/>
        <v>0</v>
      </c>
      <c r="H1190" s="125">
        <f t="shared" si="600"/>
        <v>2026</v>
      </c>
      <c r="I1190" s="125">
        <f t="shared" si="600"/>
        <v>0</v>
      </c>
      <c r="J1190" s="124">
        <f t="shared" si="600"/>
        <v>970.9</v>
      </c>
      <c r="K1190" s="124">
        <f t="shared" si="600"/>
        <v>0</v>
      </c>
      <c r="L1190" s="125">
        <f t="shared" si="600"/>
        <v>2026</v>
      </c>
      <c r="M1190" s="125">
        <f t="shared" si="600"/>
        <v>0</v>
      </c>
      <c r="N1190" s="124">
        <f t="shared" si="600"/>
        <v>0</v>
      </c>
      <c r="O1190" s="124">
        <f t="shared" si="600"/>
        <v>0</v>
      </c>
      <c r="P1190" s="124">
        <f>SUM(P917,P951,P985,P1019,P1053,P1087)+P1121+P1155</f>
        <v>0</v>
      </c>
      <c r="Q1190" s="124">
        <f>SUM(Q917,Q951,Q985,Q1019,Q1053,Q1087)+Q1121+Q1155</f>
        <v>0</v>
      </c>
      <c r="R1190" s="125">
        <f t="shared" si="600"/>
        <v>0</v>
      </c>
      <c r="S1190" s="125">
        <f t="shared" si="600"/>
        <v>0</v>
      </c>
      <c r="T1190" s="125">
        <f t="shared" si="600"/>
        <v>0</v>
      </c>
      <c r="U1190" s="125">
        <f t="shared" si="600"/>
        <v>0</v>
      </c>
      <c r="V1190" s="88">
        <f t="shared" si="594"/>
        <v>-782.19999999999982</v>
      </c>
      <c r="W1190" s="88">
        <f t="shared" si="595"/>
        <v>72.145858557082832</v>
      </c>
      <c r="X1190" s="88">
        <f t="shared" si="596"/>
        <v>-2026</v>
      </c>
      <c r="Y1190" s="88">
        <f t="shared" si="597"/>
        <v>0</v>
      </c>
      <c r="Z1190" s="88">
        <f t="shared" si="598"/>
        <v>0</v>
      </c>
      <c r="AA1190" s="88" t="e">
        <f t="shared" si="599"/>
        <v>#DIV/0!</v>
      </c>
      <c r="AB1190" s="88">
        <f t="shared" si="584"/>
        <v>0</v>
      </c>
      <c r="AC1190" s="88" t="e">
        <f t="shared" si="585"/>
        <v>#DIV/0!</v>
      </c>
      <c r="AD1190" s="168"/>
    </row>
    <row r="1191" spans="1:30" hidden="1">
      <c r="A1191" s="76"/>
      <c r="B1191" s="97" t="s">
        <v>127</v>
      </c>
      <c r="C1191" s="119">
        <v>2512</v>
      </c>
      <c r="D1191" s="91">
        <f t="shared" ref="D1191:U1193" si="601">SUM(D918,D952,D986,D1020,D1054,D1088)+D1122</f>
        <v>0</v>
      </c>
      <c r="E1191" s="91">
        <f t="shared" si="601"/>
        <v>0</v>
      </c>
      <c r="F1191" s="91">
        <f t="shared" si="601"/>
        <v>0</v>
      </c>
      <c r="G1191" s="91">
        <f t="shared" si="601"/>
        <v>0</v>
      </c>
      <c r="H1191" s="91">
        <f t="shared" si="601"/>
        <v>0</v>
      </c>
      <c r="I1191" s="91">
        <f t="shared" si="601"/>
        <v>0</v>
      </c>
      <c r="J1191" s="92">
        <f t="shared" si="601"/>
        <v>0</v>
      </c>
      <c r="K1191" s="92">
        <f t="shared" si="601"/>
        <v>0</v>
      </c>
      <c r="L1191" s="91">
        <f t="shared" si="601"/>
        <v>0</v>
      </c>
      <c r="M1191" s="91">
        <f t="shared" si="601"/>
        <v>0</v>
      </c>
      <c r="N1191" s="92">
        <f t="shared" si="601"/>
        <v>0</v>
      </c>
      <c r="O1191" s="92">
        <f t="shared" si="601"/>
        <v>0</v>
      </c>
      <c r="P1191" s="92">
        <f t="shared" si="601"/>
        <v>0</v>
      </c>
      <c r="Q1191" s="92">
        <f t="shared" si="601"/>
        <v>0</v>
      </c>
      <c r="R1191" s="91">
        <f t="shared" si="601"/>
        <v>0</v>
      </c>
      <c r="S1191" s="92">
        <f t="shared" si="601"/>
        <v>0</v>
      </c>
      <c r="T1191" s="91">
        <f t="shared" si="601"/>
        <v>0</v>
      </c>
      <c r="U1191" s="92">
        <f t="shared" si="601"/>
        <v>0</v>
      </c>
      <c r="V1191" s="88">
        <f t="shared" si="594"/>
        <v>0</v>
      </c>
      <c r="W1191" s="88" t="e">
        <f t="shared" si="595"/>
        <v>#DIV/0!</v>
      </c>
      <c r="X1191" s="88">
        <f t="shared" si="596"/>
        <v>0</v>
      </c>
      <c r="Y1191" s="88" t="e">
        <f t="shared" si="597"/>
        <v>#DIV/0!</v>
      </c>
      <c r="Z1191" s="88">
        <f t="shared" si="598"/>
        <v>0</v>
      </c>
      <c r="AA1191" s="88" t="e">
        <f t="shared" si="599"/>
        <v>#DIV/0!</v>
      </c>
      <c r="AB1191" s="88">
        <f t="shared" si="584"/>
        <v>0</v>
      </c>
      <c r="AC1191" s="88" t="e">
        <f t="shared" si="585"/>
        <v>#DIV/0!</v>
      </c>
      <c r="AD1191" s="168"/>
    </row>
    <row r="1192" spans="1:30" hidden="1">
      <c r="A1192" s="76"/>
      <c r="B1192" s="97" t="s">
        <v>154</v>
      </c>
      <c r="C1192" s="119">
        <v>2521</v>
      </c>
      <c r="D1192" s="91">
        <f t="shared" si="601"/>
        <v>0</v>
      </c>
      <c r="E1192" s="91">
        <f t="shared" si="601"/>
        <v>0</v>
      </c>
      <c r="F1192" s="91">
        <f t="shared" si="601"/>
        <v>0</v>
      </c>
      <c r="G1192" s="91">
        <f t="shared" si="601"/>
        <v>0</v>
      </c>
      <c r="H1192" s="91">
        <f t="shared" si="601"/>
        <v>0</v>
      </c>
      <c r="I1192" s="91">
        <f t="shared" si="601"/>
        <v>0</v>
      </c>
      <c r="J1192" s="92">
        <f t="shared" si="601"/>
        <v>0</v>
      </c>
      <c r="K1192" s="92">
        <f t="shared" si="601"/>
        <v>0</v>
      </c>
      <c r="L1192" s="91">
        <f t="shared" si="601"/>
        <v>0</v>
      </c>
      <c r="M1192" s="91">
        <f t="shared" si="601"/>
        <v>0</v>
      </c>
      <c r="N1192" s="92">
        <f t="shared" si="601"/>
        <v>0</v>
      </c>
      <c r="O1192" s="92">
        <f t="shared" si="601"/>
        <v>0</v>
      </c>
      <c r="P1192" s="92">
        <f t="shared" si="601"/>
        <v>0</v>
      </c>
      <c r="Q1192" s="92">
        <f t="shared" si="601"/>
        <v>0</v>
      </c>
      <c r="R1192" s="91">
        <f t="shared" si="601"/>
        <v>0</v>
      </c>
      <c r="S1192" s="92">
        <f t="shared" si="601"/>
        <v>0</v>
      </c>
      <c r="T1192" s="91">
        <f t="shared" si="601"/>
        <v>0</v>
      </c>
      <c r="U1192" s="92">
        <f t="shared" si="601"/>
        <v>0</v>
      </c>
      <c r="V1192" s="88">
        <f t="shared" si="594"/>
        <v>0</v>
      </c>
      <c r="W1192" s="88" t="e">
        <f t="shared" si="595"/>
        <v>#DIV/0!</v>
      </c>
      <c r="X1192" s="88">
        <f t="shared" si="596"/>
        <v>0</v>
      </c>
      <c r="Y1192" s="88" t="e">
        <f t="shared" si="597"/>
        <v>#DIV/0!</v>
      </c>
      <c r="Z1192" s="88">
        <f t="shared" si="598"/>
        <v>0</v>
      </c>
      <c r="AA1192" s="88" t="e">
        <f t="shared" si="599"/>
        <v>#DIV/0!</v>
      </c>
      <c r="AB1192" s="88">
        <f t="shared" si="584"/>
        <v>0</v>
      </c>
      <c r="AC1192" s="88" t="e">
        <f t="shared" si="585"/>
        <v>#DIV/0!</v>
      </c>
      <c r="AD1192" s="168"/>
    </row>
    <row r="1193" spans="1:30" ht="25.5" hidden="1">
      <c r="A1193" s="76"/>
      <c r="B1193" s="122" t="s">
        <v>129</v>
      </c>
      <c r="C1193" s="96">
        <v>2721</v>
      </c>
      <c r="D1193" s="91">
        <f t="shared" si="601"/>
        <v>0</v>
      </c>
      <c r="E1193" s="91">
        <f t="shared" si="601"/>
        <v>0</v>
      </c>
      <c r="F1193" s="91">
        <f t="shared" si="601"/>
        <v>0</v>
      </c>
      <c r="G1193" s="91">
        <f t="shared" si="601"/>
        <v>0</v>
      </c>
      <c r="H1193" s="91">
        <f t="shared" si="601"/>
        <v>0</v>
      </c>
      <c r="I1193" s="91">
        <f t="shared" si="601"/>
        <v>0</v>
      </c>
      <c r="J1193" s="92">
        <f t="shared" si="601"/>
        <v>0</v>
      </c>
      <c r="K1193" s="92">
        <f t="shared" si="601"/>
        <v>0</v>
      </c>
      <c r="L1193" s="91">
        <f t="shared" si="601"/>
        <v>0</v>
      </c>
      <c r="M1193" s="91">
        <f t="shared" si="601"/>
        <v>0</v>
      </c>
      <c r="N1193" s="92">
        <f t="shared" si="601"/>
        <v>0</v>
      </c>
      <c r="O1193" s="92">
        <f t="shared" si="601"/>
        <v>0</v>
      </c>
      <c r="P1193" s="92">
        <f t="shared" si="601"/>
        <v>0</v>
      </c>
      <c r="Q1193" s="92">
        <f t="shared" si="601"/>
        <v>0</v>
      </c>
      <c r="R1193" s="91">
        <f t="shared" si="601"/>
        <v>0</v>
      </c>
      <c r="S1193" s="92">
        <f t="shared" si="601"/>
        <v>0</v>
      </c>
      <c r="T1193" s="91">
        <f t="shared" si="601"/>
        <v>0</v>
      </c>
      <c r="U1193" s="92">
        <f t="shared" si="601"/>
        <v>0</v>
      </c>
      <c r="V1193" s="88">
        <f t="shared" si="594"/>
        <v>0</v>
      </c>
      <c r="W1193" s="88" t="e">
        <f t="shared" si="595"/>
        <v>#DIV/0!</v>
      </c>
      <c r="X1193" s="88">
        <f t="shared" si="596"/>
        <v>0</v>
      </c>
      <c r="Y1193" s="88" t="e">
        <f t="shared" si="597"/>
        <v>#DIV/0!</v>
      </c>
      <c r="Z1193" s="88">
        <f t="shared" si="598"/>
        <v>0</v>
      </c>
      <c r="AA1193" s="88" t="e">
        <f t="shared" si="599"/>
        <v>#DIV/0!</v>
      </c>
      <c r="AB1193" s="88">
        <f t="shared" si="584"/>
        <v>0</v>
      </c>
      <c r="AC1193" s="88" t="e">
        <f t="shared" si="585"/>
        <v>#DIV/0!</v>
      </c>
      <c r="AD1193" s="168"/>
    </row>
    <row r="1194" spans="1:30" hidden="1">
      <c r="A1194" s="76"/>
      <c r="B1194" s="128" t="s">
        <v>134</v>
      </c>
      <c r="C1194" s="90"/>
      <c r="D1194" s="130">
        <f>SUM(D1195:D1197)</f>
        <v>306.10000000000002</v>
      </c>
      <c r="E1194" s="130">
        <f>SUM(E1195:E1197)</f>
        <v>0</v>
      </c>
      <c r="F1194" s="130">
        <f t="shared" ref="F1194:U1194" si="602">SUM(F1195:F1197)</f>
        <v>954.6</v>
      </c>
      <c r="G1194" s="130">
        <f t="shared" si="602"/>
        <v>0</v>
      </c>
      <c r="H1194" s="130">
        <f t="shared" si="602"/>
        <v>261.5</v>
      </c>
      <c r="I1194" s="130">
        <f t="shared" si="602"/>
        <v>102.2</v>
      </c>
      <c r="J1194" s="129">
        <f t="shared" si="602"/>
        <v>17.25</v>
      </c>
      <c r="K1194" s="129">
        <f t="shared" si="602"/>
        <v>0</v>
      </c>
      <c r="L1194" s="130">
        <f t="shared" si="602"/>
        <v>449</v>
      </c>
      <c r="M1194" s="130">
        <f t="shared" si="602"/>
        <v>306.60000000000002</v>
      </c>
      <c r="N1194" s="129">
        <f t="shared" si="602"/>
        <v>1247.7</v>
      </c>
      <c r="O1194" s="129">
        <f t="shared" si="602"/>
        <v>240</v>
      </c>
      <c r="P1194" s="129">
        <f>SUM(P1195:P1197)</f>
        <v>0</v>
      </c>
      <c r="Q1194" s="129">
        <f>SUM(Q1195:Q1197)</f>
        <v>0</v>
      </c>
      <c r="R1194" s="130">
        <f t="shared" si="602"/>
        <v>800</v>
      </c>
      <c r="S1194" s="130">
        <f t="shared" si="602"/>
        <v>319</v>
      </c>
      <c r="T1194" s="130">
        <f t="shared" si="602"/>
        <v>800</v>
      </c>
      <c r="U1194" s="130">
        <f t="shared" si="602"/>
        <v>319</v>
      </c>
      <c r="V1194" s="88">
        <f t="shared" si="594"/>
        <v>-505.6</v>
      </c>
      <c r="W1194" s="88">
        <f t="shared" si="595"/>
        <v>47.035407500523782</v>
      </c>
      <c r="X1194" s="88">
        <f t="shared" si="596"/>
        <v>986.2</v>
      </c>
      <c r="Y1194" s="88">
        <f t="shared" si="597"/>
        <v>477.13193116634801</v>
      </c>
      <c r="Z1194" s="88">
        <f t="shared" si="598"/>
        <v>-447.70000000000005</v>
      </c>
      <c r="AA1194" s="88">
        <f t="shared" si="599"/>
        <v>64.117977077823198</v>
      </c>
      <c r="AB1194" s="88">
        <f t="shared" si="584"/>
        <v>0</v>
      </c>
      <c r="AC1194" s="88">
        <f t="shared" si="585"/>
        <v>100</v>
      </c>
      <c r="AD1194" s="168"/>
    </row>
    <row r="1195" spans="1:30" hidden="1">
      <c r="A1195" s="76"/>
      <c r="B1195" s="89" t="s">
        <v>135</v>
      </c>
      <c r="C1195" s="90">
        <v>3111</v>
      </c>
      <c r="D1195" s="91">
        <f t="shared" ref="D1195:T1197" si="603">SUM(D922,D956,D990,D1024,D1058,D1092)+D1126</f>
        <v>0</v>
      </c>
      <c r="E1195" s="91">
        <f t="shared" si="603"/>
        <v>0</v>
      </c>
      <c r="F1195" s="91">
        <f t="shared" si="603"/>
        <v>0</v>
      </c>
      <c r="G1195" s="91">
        <f t="shared" si="603"/>
        <v>0</v>
      </c>
      <c r="H1195" s="91">
        <f t="shared" si="603"/>
        <v>0</v>
      </c>
      <c r="I1195" s="91">
        <f t="shared" si="603"/>
        <v>102.2</v>
      </c>
      <c r="J1195" s="92">
        <f t="shared" si="603"/>
        <v>0</v>
      </c>
      <c r="K1195" s="92">
        <f t="shared" si="603"/>
        <v>0</v>
      </c>
      <c r="L1195" s="91">
        <f t="shared" si="603"/>
        <v>0</v>
      </c>
      <c r="M1195" s="91">
        <f t="shared" si="603"/>
        <v>306.60000000000002</v>
      </c>
      <c r="N1195" s="92">
        <f t="shared" si="603"/>
        <v>0</v>
      </c>
      <c r="O1195" s="92">
        <f>SUM(O922,O956,O990,O1024,O1058,O1092)+O1126+O1160</f>
        <v>100</v>
      </c>
      <c r="P1195" s="92">
        <f t="shared" si="603"/>
        <v>0</v>
      </c>
      <c r="Q1195" s="92">
        <f t="shared" si="603"/>
        <v>0</v>
      </c>
      <c r="R1195" s="91">
        <f t="shared" si="603"/>
        <v>0</v>
      </c>
      <c r="S1195" s="92">
        <f>SUM(S922,S956,S990,S1024,S1058,S1092)+S1126+S1160</f>
        <v>179</v>
      </c>
      <c r="T1195" s="91">
        <f t="shared" si="603"/>
        <v>0</v>
      </c>
      <c r="U1195" s="92">
        <f>SUM(U922,U956,U990,U1024,U1058,U1092)+U1126+U1160</f>
        <v>179</v>
      </c>
      <c r="V1195" s="88">
        <f t="shared" si="594"/>
        <v>0</v>
      </c>
      <c r="W1195" s="88" t="e">
        <f t="shared" si="595"/>
        <v>#DIV/0!</v>
      </c>
      <c r="X1195" s="88">
        <f t="shared" si="596"/>
        <v>0</v>
      </c>
      <c r="Y1195" s="88" t="e">
        <f t="shared" si="597"/>
        <v>#DIV/0!</v>
      </c>
      <c r="Z1195" s="88">
        <f t="shared" si="598"/>
        <v>0</v>
      </c>
      <c r="AA1195" s="88" t="e">
        <f t="shared" si="599"/>
        <v>#DIV/0!</v>
      </c>
      <c r="AB1195" s="88">
        <f t="shared" si="584"/>
        <v>0</v>
      </c>
      <c r="AC1195" s="88" t="e">
        <f t="shared" si="585"/>
        <v>#DIV/0!</v>
      </c>
      <c r="AD1195" s="168"/>
    </row>
    <row r="1196" spans="1:30" hidden="1">
      <c r="A1196" s="76"/>
      <c r="B1196" s="89" t="s">
        <v>136</v>
      </c>
      <c r="C1196" s="90">
        <v>3112</v>
      </c>
      <c r="D1196" s="91">
        <f t="shared" si="603"/>
        <v>306.10000000000002</v>
      </c>
      <c r="E1196" s="91">
        <f t="shared" si="603"/>
        <v>0</v>
      </c>
      <c r="F1196" s="91">
        <f t="shared" si="603"/>
        <v>954.6</v>
      </c>
      <c r="G1196" s="91">
        <f t="shared" si="603"/>
        <v>0</v>
      </c>
      <c r="H1196" s="91">
        <f t="shared" si="603"/>
        <v>261.5</v>
      </c>
      <c r="I1196" s="91">
        <f t="shared" si="603"/>
        <v>0</v>
      </c>
      <c r="J1196" s="92">
        <f t="shared" si="603"/>
        <v>17.25</v>
      </c>
      <c r="K1196" s="92">
        <f t="shared" si="603"/>
        <v>0</v>
      </c>
      <c r="L1196" s="91">
        <f t="shared" si="603"/>
        <v>449</v>
      </c>
      <c r="M1196" s="91">
        <f t="shared" si="603"/>
        <v>0</v>
      </c>
      <c r="N1196" s="92">
        <f t="shared" si="603"/>
        <v>1247.7</v>
      </c>
      <c r="O1196" s="92">
        <f>SUM(O923,O957,O991,O1025,O1059,O1093)+O1127+O1161</f>
        <v>140</v>
      </c>
      <c r="P1196" s="92">
        <f t="shared" si="603"/>
        <v>0</v>
      </c>
      <c r="Q1196" s="92">
        <f t="shared" si="603"/>
        <v>0</v>
      </c>
      <c r="R1196" s="91">
        <f t="shared" si="603"/>
        <v>800</v>
      </c>
      <c r="S1196" s="92">
        <f>SUM(S923,S957,S991,S1025,S1059,S1093)+S1127+S1161</f>
        <v>140</v>
      </c>
      <c r="T1196" s="91">
        <f t="shared" si="603"/>
        <v>800</v>
      </c>
      <c r="U1196" s="92">
        <f>SUM(U923,U957,U991,U1025,U1059,U1093)+U1127+U1161</f>
        <v>140</v>
      </c>
      <c r="V1196" s="88">
        <f t="shared" si="594"/>
        <v>-505.6</v>
      </c>
      <c r="W1196" s="88">
        <f t="shared" si="595"/>
        <v>47.035407500523782</v>
      </c>
      <c r="X1196" s="88">
        <f t="shared" si="596"/>
        <v>986.2</v>
      </c>
      <c r="Y1196" s="88">
        <f t="shared" si="597"/>
        <v>477.13193116634801</v>
      </c>
      <c r="Z1196" s="88">
        <f t="shared" si="598"/>
        <v>-447.70000000000005</v>
      </c>
      <c r="AA1196" s="88">
        <f t="shared" si="599"/>
        <v>64.117977077823198</v>
      </c>
      <c r="AB1196" s="88">
        <f t="shared" si="584"/>
        <v>0</v>
      </c>
      <c r="AC1196" s="88">
        <f t="shared" si="585"/>
        <v>100</v>
      </c>
      <c r="AD1196" s="168"/>
    </row>
    <row r="1197" spans="1:30" hidden="1">
      <c r="A1197" s="76"/>
      <c r="B1197" s="89" t="s">
        <v>137</v>
      </c>
      <c r="C1197" s="90">
        <v>3113</v>
      </c>
      <c r="D1197" s="91">
        <f t="shared" si="603"/>
        <v>0</v>
      </c>
      <c r="E1197" s="91">
        <f t="shared" si="603"/>
        <v>0</v>
      </c>
      <c r="F1197" s="91">
        <f t="shared" si="603"/>
        <v>0</v>
      </c>
      <c r="G1197" s="91">
        <f t="shared" si="603"/>
        <v>0</v>
      </c>
      <c r="H1197" s="91">
        <f t="shared" si="603"/>
        <v>0</v>
      </c>
      <c r="I1197" s="91">
        <f t="shared" si="603"/>
        <v>0</v>
      </c>
      <c r="J1197" s="92">
        <f t="shared" si="603"/>
        <v>0</v>
      </c>
      <c r="K1197" s="92">
        <f t="shared" si="603"/>
        <v>0</v>
      </c>
      <c r="L1197" s="91">
        <f t="shared" si="603"/>
        <v>0</v>
      </c>
      <c r="M1197" s="91">
        <f t="shared" si="603"/>
        <v>0</v>
      </c>
      <c r="N1197" s="92">
        <f t="shared" si="603"/>
        <v>0</v>
      </c>
      <c r="O1197" s="92">
        <f>SUM(O924,O958,O992,O1026,O1060,O1094)+O1128+O1162</f>
        <v>0</v>
      </c>
      <c r="P1197" s="92">
        <f t="shared" si="603"/>
        <v>0</v>
      </c>
      <c r="Q1197" s="92">
        <f t="shared" si="603"/>
        <v>0</v>
      </c>
      <c r="R1197" s="91">
        <f t="shared" si="603"/>
        <v>0</v>
      </c>
      <c r="S1197" s="92">
        <f>SUM(S924,S958,S992,S1026,S1060,S1094)+S1128+S1162</f>
        <v>0</v>
      </c>
      <c r="T1197" s="91">
        <f t="shared" si="603"/>
        <v>0</v>
      </c>
      <c r="U1197" s="92">
        <f>SUM(U924,U958,U992,U1026,U1060,U1094)+U1128+U1162</f>
        <v>0</v>
      </c>
      <c r="V1197" s="88">
        <f t="shared" si="594"/>
        <v>0</v>
      </c>
      <c r="W1197" s="88" t="e">
        <f t="shared" si="595"/>
        <v>#DIV/0!</v>
      </c>
      <c r="X1197" s="88">
        <f t="shared" si="596"/>
        <v>0</v>
      </c>
      <c r="Y1197" s="88" t="e">
        <f t="shared" si="597"/>
        <v>#DIV/0!</v>
      </c>
      <c r="Z1197" s="88">
        <f t="shared" si="598"/>
        <v>0</v>
      </c>
      <c r="AA1197" s="88" t="e">
        <f t="shared" si="599"/>
        <v>#DIV/0!</v>
      </c>
      <c r="AB1197" s="88">
        <f t="shared" si="584"/>
        <v>0</v>
      </c>
      <c r="AC1197" s="88" t="e">
        <f t="shared" si="585"/>
        <v>#DIV/0!</v>
      </c>
      <c r="AD1197" s="168"/>
    </row>
    <row r="1198" spans="1:30" hidden="1">
      <c r="A1198" s="76"/>
      <c r="B1198" s="178"/>
      <c r="C1198" s="179"/>
      <c r="D1198" s="91"/>
      <c r="E1198" s="91"/>
      <c r="F1198" s="91"/>
      <c r="G1198" s="91"/>
      <c r="H1198" s="91"/>
      <c r="I1198" s="91"/>
      <c r="J1198" s="92"/>
      <c r="K1198" s="92"/>
      <c r="L1198" s="91"/>
      <c r="M1198" s="91"/>
      <c r="N1198" s="92"/>
      <c r="O1198" s="92"/>
      <c r="P1198" s="92"/>
      <c r="Q1198" s="92"/>
      <c r="R1198" s="91"/>
      <c r="S1198" s="91"/>
      <c r="T1198" s="91"/>
      <c r="U1198" s="91"/>
      <c r="V1198" s="88">
        <f t="shared" si="594"/>
        <v>0</v>
      </c>
      <c r="W1198" s="88" t="e">
        <f t="shared" si="595"/>
        <v>#DIV/0!</v>
      </c>
      <c r="X1198" s="88">
        <f t="shared" si="596"/>
        <v>0</v>
      </c>
      <c r="Y1198" s="88" t="e">
        <f t="shared" si="597"/>
        <v>#DIV/0!</v>
      </c>
      <c r="Z1198" s="88">
        <f t="shared" si="598"/>
        <v>0</v>
      </c>
      <c r="AA1198" s="88" t="e">
        <f t="shared" si="599"/>
        <v>#DIV/0!</v>
      </c>
      <c r="AB1198" s="88">
        <f>T1198-R1198</f>
        <v>0</v>
      </c>
      <c r="AC1198" s="88" t="e">
        <f>+T1198/R1198*100</f>
        <v>#DIV/0!</v>
      </c>
      <c r="AD1198" s="168"/>
    </row>
    <row r="1199" spans="1:30" hidden="1" outlineLevel="1">
      <c r="A1199" s="76">
        <v>28</v>
      </c>
      <c r="B1199" s="199" t="s">
        <v>205</v>
      </c>
      <c r="C1199" s="208" t="s">
        <v>206</v>
      </c>
      <c r="D1199" s="141"/>
      <c r="E1199" s="141"/>
      <c r="F1199" s="140"/>
      <c r="G1199" s="140"/>
      <c r="H1199" s="140"/>
      <c r="I1199" s="140"/>
      <c r="J1199" s="141"/>
      <c r="K1199" s="141"/>
      <c r="L1199" s="140"/>
      <c r="M1199" s="140"/>
      <c r="N1199" s="141"/>
      <c r="O1199" s="141"/>
      <c r="P1199" s="141"/>
      <c r="Q1199" s="141"/>
      <c r="R1199" s="140"/>
      <c r="S1199" s="140"/>
      <c r="T1199" s="140"/>
      <c r="U1199" s="140"/>
      <c r="V1199" s="140"/>
      <c r="W1199" s="140"/>
      <c r="X1199" s="140"/>
      <c r="Y1199" s="140"/>
      <c r="Z1199" s="140"/>
      <c r="AA1199" s="140"/>
      <c r="AB1199" s="140"/>
      <c r="AC1199" s="140"/>
      <c r="AD1199" s="168"/>
    </row>
    <row r="1200" spans="1:30" hidden="1" outlineLevel="1">
      <c r="A1200" s="76"/>
      <c r="B1200" s="142" t="s">
        <v>142</v>
      </c>
      <c r="C1200" s="143"/>
      <c r="D1200" s="85">
        <f>SUM(D1201:D1207,D1212:D1230)</f>
        <v>1538.7</v>
      </c>
      <c r="E1200" s="85">
        <f>SUM(E1201:E1207,E1212:E1230)</f>
        <v>0</v>
      </c>
      <c r="F1200" s="86">
        <f t="shared" ref="F1200:U1200" si="604">SUM(F1201:F1207,F1212:F1230)</f>
        <v>1669.5</v>
      </c>
      <c r="G1200" s="86">
        <f t="shared" si="604"/>
        <v>0</v>
      </c>
      <c r="H1200" s="86">
        <f t="shared" si="604"/>
        <v>1679.6</v>
      </c>
      <c r="I1200" s="86">
        <f t="shared" si="604"/>
        <v>0</v>
      </c>
      <c r="J1200" s="85">
        <f t="shared" si="604"/>
        <v>348.54500000000002</v>
      </c>
      <c r="K1200" s="85">
        <f t="shared" si="604"/>
        <v>0</v>
      </c>
      <c r="L1200" s="86">
        <f>SUM(L1201:L1207,L1212:L1230)</f>
        <v>1679.6</v>
      </c>
      <c r="M1200" s="86">
        <f t="shared" si="604"/>
        <v>0</v>
      </c>
      <c r="N1200" s="85">
        <f t="shared" si="604"/>
        <v>1679.6</v>
      </c>
      <c r="O1200" s="85">
        <f t="shared" si="604"/>
        <v>0</v>
      </c>
      <c r="P1200" s="85">
        <f t="shared" si="604"/>
        <v>0</v>
      </c>
      <c r="Q1200" s="85">
        <f t="shared" si="604"/>
        <v>0</v>
      </c>
      <c r="R1200" s="86">
        <f t="shared" si="604"/>
        <v>1679.6</v>
      </c>
      <c r="S1200" s="86">
        <f t="shared" si="604"/>
        <v>0</v>
      </c>
      <c r="T1200" s="86">
        <f t="shared" si="604"/>
        <v>1679.6</v>
      </c>
      <c r="U1200" s="86">
        <f t="shared" si="604"/>
        <v>0</v>
      </c>
      <c r="V1200" s="87">
        <f t="shared" ref="V1200:V1215" si="605">L1200-F1200</f>
        <v>10.099999999999909</v>
      </c>
      <c r="W1200" s="87">
        <f t="shared" ref="W1200:W1215" si="606">+L1200/F1200*100</f>
        <v>100.60497154836776</v>
      </c>
      <c r="X1200" s="87">
        <f t="shared" ref="X1200:X1215" si="607">N1200-H1200</f>
        <v>0</v>
      </c>
      <c r="Y1200" s="87">
        <f t="shared" ref="Y1200:Y1215" si="608">+N1200/H1200*100</f>
        <v>100</v>
      </c>
      <c r="Z1200" s="87">
        <f t="shared" ref="Z1200:Z1215" si="609">R1200-N1200</f>
        <v>0</v>
      </c>
      <c r="AA1200" s="87">
        <f t="shared" ref="AA1200:AA1215" si="610">+R1200/N1200*100</f>
        <v>100</v>
      </c>
      <c r="AB1200" s="87">
        <f>T1200-R1200</f>
        <v>0</v>
      </c>
      <c r="AC1200" s="87">
        <f>+T1200/R1200*100</f>
        <v>100</v>
      </c>
      <c r="AD1200" s="168"/>
    </row>
    <row r="1201" spans="1:30" ht="12.75" hidden="1" customHeight="1" outlineLevel="1">
      <c r="A1201" s="76"/>
      <c r="B1201" s="89" t="s">
        <v>102</v>
      </c>
      <c r="C1201" s="90">
        <v>2111</v>
      </c>
      <c r="D1201" s="209"/>
      <c r="E1201" s="209"/>
      <c r="F1201" s="210"/>
      <c r="G1201" s="210"/>
      <c r="H1201" s="210"/>
      <c r="I1201" s="210"/>
      <c r="J1201" s="92"/>
      <c r="K1201" s="92"/>
      <c r="L1201" s="91"/>
      <c r="M1201" s="91"/>
      <c r="N1201" s="92"/>
      <c r="O1201" s="92"/>
      <c r="P1201" s="92"/>
      <c r="Q1201" s="92"/>
      <c r="R1201" s="91"/>
      <c r="S1201" s="91"/>
      <c r="T1201" s="91"/>
      <c r="U1201" s="91"/>
      <c r="V1201" s="88">
        <f t="shared" si="605"/>
        <v>0</v>
      </c>
      <c r="W1201" s="88" t="e">
        <f t="shared" si="606"/>
        <v>#DIV/0!</v>
      </c>
      <c r="X1201" s="88">
        <f t="shared" si="607"/>
        <v>0</v>
      </c>
      <c r="Y1201" s="88" t="e">
        <f t="shared" si="608"/>
        <v>#DIV/0!</v>
      </c>
      <c r="Z1201" s="88">
        <f t="shared" si="609"/>
        <v>0</v>
      </c>
      <c r="AA1201" s="88" t="e">
        <f t="shared" si="610"/>
        <v>#DIV/0!</v>
      </c>
      <c r="AB1201" s="88">
        <f t="shared" ref="AB1201:AB1232" si="611">T1201-R1201</f>
        <v>0</v>
      </c>
      <c r="AC1201" s="88" t="e">
        <f t="shared" ref="AC1201:AC1232" si="612">+T1201/R1201*100</f>
        <v>#DIV/0!</v>
      </c>
      <c r="AD1201" s="168"/>
    </row>
    <row r="1202" spans="1:30" ht="12.75" hidden="1" customHeight="1" outlineLevel="1">
      <c r="A1202" s="76"/>
      <c r="B1202" s="89" t="s">
        <v>143</v>
      </c>
      <c r="C1202" s="90">
        <v>2121</v>
      </c>
      <c r="D1202" s="211"/>
      <c r="E1202" s="211"/>
      <c r="F1202" s="211"/>
      <c r="G1202" s="211"/>
      <c r="H1202" s="211"/>
      <c r="I1202" s="211"/>
      <c r="J1202" s="92"/>
      <c r="K1202" s="92"/>
      <c r="L1202" s="91"/>
      <c r="M1202" s="91"/>
      <c r="N1202" s="92"/>
      <c r="O1202" s="92"/>
      <c r="P1202" s="92"/>
      <c r="Q1202" s="92"/>
      <c r="R1202" s="91"/>
      <c r="S1202" s="91"/>
      <c r="T1202" s="91"/>
      <c r="U1202" s="91"/>
      <c r="V1202" s="88">
        <f t="shared" si="605"/>
        <v>0</v>
      </c>
      <c r="W1202" s="88" t="e">
        <f t="shared" si="606"/>
        <v>#DIV/0!</v>
      </c>
      <c r="X1202" s="88">
        <f t="shared" si="607"/>
        <v>0</v>
      </c>
      <c r="Y1202" s="88" t="e">
        <f t="shared" si="608"/>
        <v>#DIV/0!</v>
      </c>
      <c r="Z1202" s="88">
        <f t="shared" si="609"/>
        <v>0</v>
      </c>
      <c r="AA1202" s="88" t="e">
        <f t="shared" si="610"/>
        <v>#DIV/0!</v>
      </c>
      <c r="AB1202" s="88">
        <f t="shared" si="611"/>
        <v>0</v>
      </c>
      <c r="AC1202" s="88" t="e">
        <f t="shared" si="612"/>
        <v>#DIV/0!</v>
      </c>
      <c r="AD1202" s="168"/>
    </row>
    <row r="1203" spans="1:30" ht="12.75" hidden="1" customHeight="1" outlineLevel="1">
      <c r="A1203" s="76"/>
      <c r="B1203" s="147" t="s">
        <v>104</v>
      </c>
      <c r="C1203" s="90">
        <v>2211</v>
      </c>
      <c r="D1203" s="211"/>
      <c r="E1203" s="211"/>
      <c r="F1203" s="211"/>
      <c r="G1203" s="211"/>
      <c r="H1203" s="211"/>
      <c r="I1203" s="211"/>
      <c r="J1203" s="92"/>
      <c r="K1203" s="92"/>
      <c r="L1203" s="91"/>
      <c r="M1203" s="91"/>
      <c r="N1203" s="92"/>
      <c r="O1203" s="92"/>
      <c r="P1203" s="92"/>
      <c r="Q1203" s="92"/>
      <c r="R1203" s="91"/>
      <c r="S1203" s="91"/>
      <c r="T1203" s="91"/>
      <c r="U1203" s="91"/>
      <c r="V1203" s="88">
        <f t="shared" si="605"/>
        <v>0</v>
      </c>
      <c r="W1203" s="88" t="e">
        <f t="shared" si="606"/>
        <v>#DIV/0!</v>
      </c>
      <c r="X1203" s="88">
        <f t="shared" si="607"/>
        <v>0</v>
      </c>
      <c r="Y1203" s="88" t="e">
        <f t="shared" si="608"/>
        <v>#DIV/0!</v>
      </c>
      <c r="Z1203" s="88">
        <f t="shared" si="609"/>
        <v>0</v>
      </c>
      <c r="AA1203" s="88" t="e">
        <f t="shared" si="610"/>
        <v>#DIV/0!</v>
      </c>
      <c r="AB1203" s="88">
        <f t="shared" si="611"/>
        <v>0</v>
      </c>
      <c r="AC1203" s="88" t="e">
        <f t="shared" si="612"/>
        <v>#DIV/0!</v>
      </c>
      <c r="AD1203" s="168"/>
    </row>
    <row r="1204" spans="1:30" ht="13.5" hidden="1" customHeight="1" outlineLevel="1">
      <c r="A1204" s="76"/>
      <c r="B1204" s="95" t="s">
        <v>105</v>
      </c>
      <c r="C1204" s="96">
        <v>2212</v>
      </c>
      <c r="D1204" s="211"/>
      <c r="E1204" s="211"/>
      <c r="F1204" s="211"/>
      <c r="G1204" s="211"/>
      <c r="H1204" s="211"/>
      <c r="I1204" s="211"/>
      <c r="J1204" s="92"/>
      <c r="K1204" s="92"/>
      <c r="L1204" s="91"/>
      <c r="M1204" s="91"/>
      <c r="N1204" s="92"/>
      <c r="O1204" s="92"/>
      <c r="P1204" s="92"/>
      <c r="Q1204" s="92"/>
      <c r="R1204" s="91"/>
      <c r="S1204" s="91"/>
      <c r="T1204" s="91"/>
      <c r="U1204" s="91"/>
      <c r="V1204" s="88">
        <f t="shared" si="605"/>
        <v>0</v>
      </c>
      <c r="W1204" s="88" t="e">
        <f t="shared" si="606"/>
        <v>#DIV/0!</v>
      </c>
      <c r="X1204" s="88">
        <f t="shared" si="607"/>
        <v>0</v>
      </c>
      <c r="Y1204" s="88" t="e">
        <f t="shared" si="608"/>
        <v>#DIV/0!</v>
      </c>
      <c r="Z1204" s="88">
        <f t="shared" si="609"/>
        <v>0</v>
      </c>
      <c r="AA1204" s="88" t="e">
        <f t="shared" si="610"/>
        <v>#DIV/0!</v>
      </c>
      <c r="AB1204" s="88">
        <f t="shared" si="611"/>
        <v>0</v>
      </c>
      <c r="AC1204" s="88" t="e">
        <f t="shared" si="612"/>
        <v>#DIV/0!</v>
      </c>
      <c r="AD1204" s="168"/>
    </row>
    <row r="1205" spans="1:30" ht="13.5" hidden="1" customHeight="1" outlineLevel="1">
      <c r="A1205" s="76"/>
      <c r="B1205" s="97" t="s">
        <v>106</v>
      </c>
      <c r="C1205" s="96">
        <v>2213</v>
      </c>
      <c r="D1205" s="211"/>
      <c r="E1205" s="211"/>
      <c r="F1205" s="211"/>
      <c r="G1205" s="211"/>
      <c r="H1205" s="211"/>
      <c r="I1205" s="211"/>
      <c r="J1205" s="92"/>
      <c r="K1205" s="92"/>
      <c r="L1205" s="91"/>
      <c r="M1205" s="91"/>
      <c r="N1205" s="92"/>
      <c r="O1205" s="92"/>
      <c r="P1205" s="92"/>
      <c r="Q1205" s="92"/>
      <c r="R1205" s="91"/>
      <c r="S1205" s="91"/>
      <c r="T1205" s="91"/>
      <c r="U1205" s="91"/>
      <c r="V1205" s="88">
        <f t="shared" si="605"/>
        <v>0</v>
      </c>
      <c r="W1205" s="88" t="e">
        <f t="shared" si="606"/>
        <v>#DIV/0!</v>
      </c>
      <c r="X1205" s="88">
        <f t="shared" si="607"/>
        <v>0</v>
      </c>
      <c r="Y1205" s="88" t="e">
        <f t="shared" si="608"/>
        <v>#DIV/0!</v>
      </c>
      <c r="Z1205" s="88">
        <f t="shared" si="609"/>
        <v>0</v>
      </c>
      <c r="AA1205" s="88" t="e">
        <f t="shared" si="610"/>
        <v>#DIV/0!</v>
      </c>
      <c r="AB1205" s="88">
        <f t="shared" si="611"/>
        <v>0</v>
      </c>
      <c r="AC1205" s="88" t="e">
        <f t="shared" si="612"/>
        <v>#DIV/0!</v>
      </c>
      <c r="AD1205" s="168"/>
    </row>
    <row r="1206" spans="1:30" ht="13.5" hidden="1" customHeight="1" outlineLevel="1">
      <c r="A1206" s="76"/>
      <c r="B1206" s="97" t="s">
        <v>107</v>
      </c>
      <c r="C1206" s="96">
        <v>2214</v>
      </c>
      <c r="D1206" s="211"/>
      <c r="E1206" s="211"/>
      <c r="F1206" s="211"/>
      <c r="G1206" s="211"/>
      <c r="H1206" s="211"/>
      <c r="I1206" s="211"/>
      <c r="J1206" s="92"/>
      <c r="K1206" s="92"/>
      <c r="L1206" s="91"/>
      <c r="M1206" s="91"/>
      <c r="N1206" s="92"/>
      <c r="O1206" s="92"/>
      <c r="P1206" s="92"/>
      <c r="Q1206" s="92"/>
      <c r="R1206" s="91"/>
      <c r="S1206" s="91"/>
      <c r="T1206" s="91"/>
      <c r="U1206" s="91"/>
      <c r="V1206" s="88">
        <f t="shared" si="605"/>
        <v>0</v>
      </c>
      <c r="W1206" s="88" t="e">
        <f t="shared" si="606"/>
        <v>#DIV/0!</v>
      </c>
      <c r="X1206" s="88">
        <f t="shared" si="607"/>
        <v>0</v>
      </c>
      <c r="Y1206" s="88" t="e">
        <f t="shared" si="608"/>
        <v>#DIV/0!</v>
      </c>
      <c r="Z1206" s="88">
        <f t="shared" si="609"/>
        <v>0</v>
      </c>
      <c r="AA1206" s="88" t="e">
        <f t="shared" si="610"/>
        <v>#DIV/0!</v>
      </c>
      <c r="AB1206" s="88">
        <f t="shared" si="611"/>
        <v>0</v>
      </c>
      <c r="AC1206" s="88" t="e">
        <f t="shared" si="612"/>
        <v>#DIV/0!</v>
      </c>
      <c r="AD1206" s="168"/>
    </row>
    <row r="1207" spans="1:30" ht="13.5" hidden="1" customHeight="1" outlineLevel="1">
      <c r="A1207" s="76"/>
      <c r="B1207" s="149" t="s">
        <v>108</v>
      </c>
      <c r="C1207" s="99">
        <v>2215</v>
      </c>
      <c r="D1207" s="102">
        <f>D1208+D1209+D1210+D1211</f>
        <v>0</v>
      </c>
      <c r="E1207" s="102">
        <f>E1208+E1209+E1210+E1211</f>
        <v>0</v>
      </c>
      <c r="F1207" s="102">
        <f t="shared" ref="F1207:U1207" si="613">F1208+F1209+F1210+F1211</f>
        <v>0</v>
      </c>
      <c r="G1207" s="102">
        <f t="shared" si="613"/>
        <v>0</v>
      </c>
      <c r="H1207" s="102">
        <f t="shared" si="613"/>
        <v>0</v>
      </c>
      <c r="I1207" s="102">
        <f t="shared" si="613"/>
        <v>0</v>
      </c>
      <c r="J1207" s="100">
        <f t="shared" si="613"/>
        <v>0</v>
      </c>
      <c r="K1207" s="100">
        <f t="shared" si="613"/>
        <v>0</v>
      </c>
      <c r="L1207" s="102">
        <f t="shared" si="613"/>
        <v>0</v>
      </c>
      <c r="M1207" s="102">
        <f t="shared" si="613"/>
        <v>0</v>
      </c>
      <c r="N1207" s="100">
        <f t="shared" si="613"/>
        <v>0</v>
      </c>
      <c r="O1207" s="100">
        <f t="shared" si="613"/>
        <v>0</v>
      </c>
      <c r="P1207" s="100">
        <f>P1208+P1209+P1210+P1211</f>
        <v>0</v>
      </c>
      <c r="Q1207" s="100">
        <f>Q1208+Q1209+Q1210+Q1211</f>
        <v>0</v>
      </c>
      <c r="R1207" s="102">
        <f t="shared" si="613"/>
        <v>0</v>
      </c>
      <c r="S1207" s="102">
        <f t="shared" si="613"/>
        <v>0</v>
      </c>
      <c r="T1207" s="102">
        <f t="shared" si="613"/>
        <v>0</v>
      </c>
      <c r="U1207" s="102">
        <f t="shared" si="613"/>
        <v>0</v>
      </c>
      <c r="V1207" s="88">
        <f t="shared" si="605"/>
        <v>0</v>
      </c>
      <c r="W1207" s="88" t="e">
        <f t="shared" si="606"/>
        <v>#DIV/0!</v>
      </c>
      <c r="X1207" s="88">
        <f t="shared" si="607"/>
        <v>0</v>
      </c>
      <c r="Y1207" s="88" t="e">
        <f t="shared" si="608"/>
        <v>#DIV/0!</v>
      </c>
      <c r="Z1207" s="88">
        <f t="shared" si="609"/>
        <v>0</v>
      </c>
      <c r="AA1207" s="88" t="e">
        <f t="shared" si="610"/>
        <v>#DIV/0!</v>
      </c>
      <c r="AB1207" s="88">
        <f t="shared" si="611"/>
        <v>0</v>
      </c>
      <c r="AC1207" s="88" t="e">
        <f t="shared" si="612"/>
        <v>#DIV/0!</v>
      </c>
      <c r="AD1207" s="168"/>
    </row>
    <row r="1208" spans="1:30" ht="13.5" hidden="1" customHeight="1" outlineLevel="1">
      <c r="A1208" s="76"/>
      <c r="B1208" s="103" t="s">
        <v>144</v>
      </c>
      <c r="C1208" s="96">
        <v>22151</v>
      </c>
      <c r="D1208" s="91"/>
      <c r="E1208" s="91"/>
      <c r="F1208" s="91"/>
      <c r="G1208" s="91"/>
      <c r="H1208" s="91"/>
      <c r="I1208" s="91"/>
      <c r="J1208" s="92"/>
      <c r="K1208" s="92"/>
      <c r="L1208" s="91"/>
      <c r="M1208" s="91"/>
      <c r="N1208" s="92"/>
      <c r="O1208" s="92"/>
      <c r="P1208" s="92"/>
      <c r="Q1208" s="92"/>
      <c r="R1208" s="91"/>
      <c r="S1208" s="91"/>
      <c r="T1208" s="91"/>
      <c r="U1208" s="91"/>
      <c r="V1208" s="88">
        <f t="shared" si="605"/>
        <v>0</v>
      </c>
      <c r="W1208" s="88" t="e">
        <f t="shared" si="606"/>
        <v>#DIV/0!</v>
      </c>
      <c r="X1208" s="88">
        <f t="shared" si="607"/>
        <v>0</v>
      </c>
      <c r="Y1208" s="88" t="e">
        <f t="shared" si="608"/>
        <v>#DIV/0!</v>
      </c>
      <c r="Z1208" s="88">
        <f t="shared" si="609"/>
        <v>0</v>
      </c>
      <c r="AA1208" s="88" t="e">
        <f t="shared" si="610"/>
        <v>#DIV/0!</v>
      </c>
      <c r="AB1208" s="88">
        <f t="shared" si="611"/>
        <v>0</v>
      </c>
      <c r="AC1208" s="88" t="e">
        <f t="shared" si="612"/>
        <v>#DIV/0!</v>
      </c>
      <c r="AD1208" s="168"/>
    </row>
    <row r="1209" spans="1:30" ht="13.5" hidden="1" customHeight="1" outlineLevel="1">
      <c r="A1209" s="76"/>
      <c r="B1209" s="103" t="s">
        <v>145</v>
      </c>
      <c r="C1209" s="96">
        <v>22152</v>
      </c>
      <c r="D1209" s="91"/>
      <c r="E1209" s="91"/>
      <c r="F1209" s="91"/>
      <c r="G1209" s="91"/>
      <c r="H1209" s="91"/>
      <c r="I1209" s="91"/>
      <c r="J1209" s="92"/>
      <c r="K1209" s="92"/>
      <c r="L1209" s="91"/>
      <c r="M1209" s="91"/>
      <c r="N1209" s="92"/>
      <c r="O1209" s="92"/>
      <c r="P1209" s="92"/>
      <c r="Q1209" s="92"/>
      <c r="R1209" s="91"/>
      <c r="S1209" s="91"/>
      <c r="T1209" s="91"/>
      <c r="U1209" s="91"/>
      <c r="V1209" s="88">
        <f t="shared" si="605"/>
        <v>0</v>
      </c>
      <c r="W1209" s="88" t="e">
        <f t="shared" si="606"/>
        <v>#DIV/0!</v>
      </c>
      <c r="X1209" s="88">
        <f t="shared" si="607"/>
        <v>0</v>
      </c>
      <c r="Y1209" s="88" t="e">
        <f t="shared" si="608"/>
        <v>#DIV/0!</v>
      </c>
      <c r="Z1209" s="88">
        <f t="shared" si="609"/>
        <v>0</v>
      </c>
      <c r="AA1209" s="88" t="e">
        <f t="shared" si="610"/>
        <v>#DIV/0!</v>
      </c>
      <c r="AB1209" s="88">
        <f t="shared" si="611"/>
        <v>0</v>
      </c>
      <c r="AC1209" s="88" t="e">
        <f t="shared" si="612"/>
        <v>#DIV/0!</v>
      </c>
      <c r="AD1209" s="168"/>
    </row>
    <row r="1210" spans="1:30" ht="13.5" hidden="1" customHeight="1" outlineLevel="1">
      <c r="A1210" s="76"/>
      <c r="B1210" s="103" t="s">
        <v>111</v>
      </c>
      <c r="C1210" s="96">
        <v>22153</v>
      </c>
      <c r="D1210" s="91"/>
      <c r="E1210" s="91"/>
      <c r="F1210" s="91"/>
      <c r="G1210" s="91"/>
      <c r="H1210" s="91"/>
      <c r="I1210" s="91"/>
      <c r="J1210" s="92"/>
      <c r="K1210" s="92"/>
      <c r="L1210" s="91"/>
      <c r="M1210" s="91"/>
      <c r="N1210" s="92"/>
      <c r="O1210" s="92"/>
      <c r="P1210" s="92"/>
      <c r="Q1210" s="92"/>
      <c r="R1210" s="91"/>
      <c r="S1210" s="91"/>
      <c r="T1210" s="91"/>
      <c r="U1210" s="91"/>
      <c r="V1210" s="88">
        <f t="shared" si="605"/>
        <v>0</v>
      </c>
      <c r="W1210" s="88" t="e">
        <f t="shared" si="606"/>
        <v>#DIV/0!</v>
      </c>
      <c r="X1210" s="88">
        <f t="shared" si="607"/>
        <v>0</v>
      </c>
      <c r="Y1210" s="88" t="e">
        <f t="shared" si="608"/>
        <v>#DIV/0!</v>
      </c>
      <c r="Z1210" s="88">
        <f t="shared" si="609"/>
        <v>0</v>
      </c>
      <c r="AA1210" s="88" t="e">
        <f t="shared" si="610"/>
        <v>#DIV/0!</v>
      </c>
      <c r="AB1210" s="88">
        <f t="shared" si="611"/>
        <v>0</v>
      </c>
      <c r="AC1210" s="88" t="e">
        <f t="shared" si="612"/>
        <v>#DIV/0!</v>
      </c>
      <c r="AD1210" s="168"/>
    </row>
    <row r="1211" spans="1:30" ht="13.5" hidden="1" customHeight="1" outlineLevel="1">
      <c r="A1211" s="76"/>
      <c r="B1211" s="103" t="s">
        <v>146</v>
      </c>
      <c r="C1211" s="96">
        <v>22154</v>
      </c>
      <c r="D1211" s="211"/>
      <c r="E1211" s="211"/>
      <c r="F1211" s="211"/>
      <c r="G1211" s="211"/>
      <c r="H1211" s="211"/>
      <c r="I1211" s="211"/>
      <c r="J1211" s="92"/>
      <c r="K1211" s="92"/>
      <c r="L1211" s="91"/>
      <c r="M1211" s="91"/>
      <c r="N1211" s="92"/>
      <c r="O1211" s="92"/>
      <c r="P1211" s="92"/>
      <c r="Q1211" s="92"/>
      <c r="R1211" s="91"/>
      <c r="S1211" s="91"/>
      <c r="T1211" s="91"/>
      <c r="U1211" s="91"/>
      <c r="V1211" s="88">
        <f t="shared" si="605"/>
        <v>0</v>
      </c>
      <c r="W1211" s="88" t="e">
        <f t="shared" si="606"/>
        <v>#DIV/0!</v>
      </c>
      <c r="X1211" s="88">
        <f t="shared" si="607"/>
        <v>0</v>
      </c>
      <c r="Y1211" s="88" t="e">
        <f t="shared" si="608"/>
        <v>#DIV/0!</v>
      </c>
      <c r="Z1211" s="88">
        <f t="shared" si="609"/>
        <v>0</v>
      </c>
      <c r="AA1211" s="88" t="e">
        <f t="shared" si="610"/>
        <v>#DIV/0!</v>
      </c>
      <c r="AB1211" s="88">
        <f t="shared" si="611"/>
        <v>0</v>
      </c>
      <c r="AC1211" s="88" t="e">
        <f t="shared" si="612"/>
        <v>#DIV/0!</v>
      </c>
      <c r="AD1211" s="168"/>
    </row>
    <row r="1212" spans="1:30" ht="13.5" hidden="1" customHeight="1" outlineLevel="1">
      <c r="A1212" s="76"/>
      <c r="B1212" s="105" t="s">
        <v>113</v>
      </c>
      <c r="C1212" s="106">
        <v>2217</v>
      </c>
      <c r="D1212" s="91"/>
      <c r="E1212" s="91"/>
      <c r="F1212" s="91"/>
      <c r="G1212" s="91"/>
      <c r="H1212" s="91"/>
      <c r="I1212" s="91"/>
      <c r="J1212" s="92"/>
      <c r="K1212" s="92"/>
      <c r="L1212" s="91"/>
      <c r="M1212" s="91"/>
      <c r="N1212" s="92"/>
      <c r="O1212" s="92"/>
      <c r="P1212" s="92"/>
      <c r="Q1212" s="92"/>
      <c r="R1212" s="91"/>
      <c r="S1212" s="91"/>
      <c r="T1212" s="91"/>
      <c r="U1212" s="91"/>
      <c r="V1212" s="88">
        <f t="shared" si="605"/>
        <v>0</v>
      </c>
      <c r="W1212" s="88" t="e">
        <f t="shared" si="606"/>
        <v>#DIV/0!</v>
      </c>
      <c r="X1212" s="88">
        <f t="shared" si="607"/>
        <v>0</v>
      </c>
      <c r="Y1212" s="88" t="e">
        <f t="shared" si="608"/>
        <v>#DIV/0!</v>
      </c>
      <c r="Z1212" s="88">
        <f t="shared" si="609"/>
        <v>0</v>
      </c>
      <c r="AA1212" s="88" t="e">
        <f t="shared" si="610"/>
        <v>#DIV/0!</v>
      </c>
      <c r="AB1212" s="88">
        <f t="shared" si="611"/>
        <v>0</v>
      </c>
      <c r="AC1212" s="88" t="e">
        <f t="shared" si="612"/>
        <v>#DIV/0!</v>
      </c>
      <c r="AD1212" s="168"/>
    </row>
    <row r="1213" spans="1:30" ht="13.5" hidden="1" customHeight="1" outlineLevel="1">
      <c r="A1213" s="76"/>
      <c r="B1213" s="109" t="s">
        <v>114</v>
      </c>
      <c r="C1213" s="106">
        <v>2218</v>
      </c>
      <c r="D1213" s="91"/>
      <c r="E1213" s="91"/>
      <c r="F1213" s="211"/>
      <c r="G1213" s="91"/>
      <c r="H1213" s="91"/>
      <c r="I1213" s="91"/>
      <c r="J1213" s="92"/>
      <c r="K1213" s="92"/>
      <c r="L1213" s="91"/>
      <c r="M1213" s="91"/>
      <c r="N1213" s="92"/>
      <c r="O1213" s="92"/>
      <c r="P1213" s="92"/>
      <c r="Q1213" s="92"/>
      <c r="R1213" s="91"/>
      <c r="S1213" s="91"/>
      <c r="T1213" s="91"/>
      <c r="U1213" s="91"/>
      <c r="V1213" s="88">
        <f t="shared" si="605"/>
        <v>0</v>
      </c>
      <c r="W1213" s="88" t="e">
        <f t="shared" si="606"/>
        <v>#DIV/0!</v>
      </c>
      <c r="X1213" s="88">
        <f t="shared" si="607"/>
        <v>0</v>
      </c>
      <c r="Y1213" s="88" t="e">
        <f t="shared" si="608"/>
        <v>#DIV/0!</v>
      </c>
      <c r="Z1213" s="88">
        <f t="shared" si="609"/>
        <v>0</v>
      </c>
      <c r="AA1213" s="88" t="e">
        <f t="shared" si="610"/>
        <v>#DIV/0!</v>
      </c>
      <c r="AB1213" s="88">
        <f t="shared" si="611"/>
        <v>0</v>
      </c>
      <c r="AC1213" s="88" t="e">
        <f t="shared" si="612"/>
        <v>#DIV/0!</v>
      </c>
      <c r="AD1213" s="168"/>
    </row>
    <row r="1214" spans="1:30" ht="13.5" hidden="1" customHeight="1" outlineLevel="1">
      <c r="A1214" s="76"/>
      <c r="B1214" s="97" t="s">
        <v>147</v>
      </c>
      <c r="C1214" s="96">
        <v>2221</v>
      </c>
      <c r="D1214" s="211"/>
      <c r="E1214" s="211"/>
      <c r="F1214" s="211"/>
      <c r="G1214" s="211"/>
      <c r="H1214" s="211"/>
      <c r="I1214" s="211"/>
      <c r="J1214" s="92"/>
      <c r="K1214" s="92"/>
      <c r="L1214" s="91"/>
      <c r="M1214" s="91"/>
      <c r="N1214" s="92"/>
      <c r="O1214" s="92"/>
      <c r="P1214" s="92"/>
      <c r="Q1214" s="92"/>
      <c r="R1214" s="91"/>
      <c r="S1214" s="91"/>
      <c r="T1214" s="91"/>
      <c r="U1214" s="91"/>
      <c r="V1214" s="88">
        <f t="shared" si="605"/>
        <v>0</v>
      </c>
      <c r="W1214" s="88" t="e">
        <f t="shared" si="606"/>
        <v>#DIV/0!</v>
      </c>
      <c r="X1214" s="88">
        <f t="shared" si="607"/>
        <v>0</v>
      </c>
      <c r="Y1214" s="88" t="e">
        <f t="shared" si="608"/>
        <v>#DIV/0!</v>
      </c>
      <c r="Z1214" s="88">
        <f t="shared" si="609"/>
        <v>0</v>
      </c>
      <c r="AA1214" s="88" t="e">
        <f t="shared" si="610"/>
        <v>#DIV/0!</v>
      </c>
      <c r="AB1214" s="88">
        <f t="shared" si="611"/>
        <v>0</v>
      </c>
      <c r="AC1214" s="88" t="e">
        <f t="shared" si="612"/>
        <v>#DIV/0!</v>
      </c>
      <c r="AD1214" s="168"/>
    </row>
    <row r="1215" spans="1:30" ht="13.5" hidden="1" customHeight="1" outlineLevel="1">
      <c r="A1215" s="76"/>
      <c r="B1215" s="110" t="s">
        <v>116</v>
      </c>
      <c r="C1215" s="96">
        <v>2222</v>
      </c>
      <c r="D1215" s="211"/>
      <c r="E1215" s="91"/>
      <c r="F1215" s="91"/>
      <c r="G1215" s="91"/>
      <c r="H1215" s="211"/>
      <c r="I1215" s="91"/>
      <c r="J1215" s="92"/>
      <c r="K1215" s="92"/>
      <c r="L1215" s="91"/>
      <c r="M1215" s="91"/>
      <c r="N1215" s="92"/>
      <c r="O1215" s="92"/>
      <c r="P1215" s="92"/>
      <c r="Q1215" s="92"/>
      <c r="R1215" s="91"/>
      <c r="S1215" s="91"/>
      <c r="T1215" s="91"/>
      <c r="U1215" s="91"/>
      <c r="V1215" s="88">
        <f t="shared" si="605"/>
        <v>0</v>
      </c>
      <c r="W1215" s="88" t="e">
        <f t="shared" si="606"/>
        <v>#DIV/0!</v>
      </c>
      <c r="X1215" s="88">
        <f t="shared" si="607"/>
        <v>0</v>
      </c>
      <c r="Y1215" s="88" t="e">
        <f t="shared" si="608"/>
        <v>#DIV/0!</v>
      </c>
      <c r="Z1215" s="88">
        <f t="shared" si="609"/>
        <v>0</v>
      </c>
      <c r="AA1215" s="88" t="e">
        <f t="shared" si="610"/>
        <v>#DIV/0!</v>
      </c>
      <c r="AB1215" s="88">
        <f t="shared" si="611"/>
        <v>0</v>
      </c>
      <c r="AC1215" s="88" t="e">
        <f t="shared" si="612"/>
        <v>#DIV/0!</v>
      </c>
      <c r="AD1215" s="168"/>
    </row>
    <row r="1216" spans="1:30" ht="39" hidden="1" customHeight="1" outlineLevel="1">
      <c r="A1216" s="76"/>
      <c r="B1216" s="195" t="s">
        <v>182</v>
      </c>
      <c r="C1216" s="132">
        <v>2223</v>
      </c>
      <c r="D1216" s="211"/>
      <c r="E1216" s="91"/>
      <c r="F1216" s="91"/>
      <c r="G1216" s="91"/>
      <c r="H1216" s="211"/>
      <c r="I1216" s="91"/>
      <c r="J1216" s="92"/>
      <c r="K1216" s="92"/>
      <c r="L1216" s="91"/>
      <c r="M1216" s="91"/>
      <c r="N1216" s="92"/>
      <c r="O1216" s="92"/>
      <c r="P1216" s="92"/>
      <c r="Q1216" s="92"/>
      <c r="R1216" s="91"/>
      <c r="S1216" s="91"/>
      <c r="T1216" s="91"/>
      <c r="U1216" s="91"/>
      <c r="V1216" s="88"/>
      <c r="W1216" s="88"/>
      <c r="X1216" s="88"/>
      <c r="Y1216" s="88"/>
      <c r="Z1216" s="88"/>
      <c r="AA1216" s="88"/>
      <c r="AB1216" s="88"/>
      <c r="AC1216" s="88"/>
      <c r="AD1216" s="168"/>
    </row>
    <row r="1217" spans="1:30" ht="13.5" hidden="1" customHeight="1" outlineLevel="1">
      <c r="A1217" s="76"/>
      <c r="B1217" s="110" t="s">
        <v>153</v>
      </c>
      <c r="C1217" s="96">
        <v>2224</v>
      </c>
      <c r="D1217" s="91"/>
      <c r="E1217" s="91"/>
      <c r="F1217" s="91"/>
      <c r="G1217" s="91"/>
      <c r="H1217" s="91"/>
      <c r="I1217" s="91"/>
      <c r="J1217" s="92"/>
      <c r="K1217" s="92"/>
      <c r="L1217" s="91"/>
      <c r="M1217" s="91"/>
      <c r="N1217" s="92"/>
      <c r="O1217" s="92"/>
      <c r="P1217" s="92"/>
      <c r="Q1217" s="92"/>
      <c r="R1217" s="91"/>
      <c r="S1217" s="91"/>
      <c r="T1217" s="91"/>
      <c r="U1217" s="91"/>
      <c r="V1217" s="88">
        <f>L1217-F1217</f>
        <v>0</v>
      </c>
      <c r="W1217" s="88" t="e">
        <f>+L1217/F1217*100</f>
        <v>#DIV/0!</v>
      </c>
      <c r="X1217" s="88">
        <f>N1217-H1217</f>
        <v>0</v>
      </c>
      <c r="Y1217" s="88" t="e">
        <f>+N1217/H1217*100</f>
        <v>#DIV/0!</v>
      </c>
      <c r="Z1217" s="88">
        <f>R1217-N1217</f>
        <v>0</v>
      </c>
      <c r="AA1217" s="88" t="e">
        <f>+R1217/N1217*100</f>
        <v>#DIV/0!</v>
      </c>
      <c r="AB1217" s="88">
        <f t="shared" si="611"/>
        <v>0</v>
      </c>
      <c r="AC1217" s="88" t="e">
        <f t="shared" si="612"/>
        <v>#DIV/0!</v>
      </c>
      <c r="AD1217" s="168"/>
    </row>
    <row r="1218" spans="1:30" ht="13.5" hidden="1" customHeight="1" outlineLevel="1">
      <c r="A1218" s="76"/>
      <c r="B1218" s="110" t="s">
        <v>148</v>
      </c>
      <c r="C1218" s="96">
        <v>2225</v>
      </c>
      <c r="D1218" s="91"/>
      <c r="E1218" s="91"/>
      <c r="F1218" s="91"/>
      <c r="G1218" s="91"/>
      <c r="H1218" s="91"/>
      <c r="I1218" s="91"/>
      <c r="J1218" s="92"/>
      <c r="K1218" s="92"/>
      <c r="L1218" s="91"/>
      <c r="M1218" s="91"/>
      <c r="N1218" s="92"/>
      <c r="O1218" s="92"/>
      <c r="P1218" s="92"/>
      <c r="Q1218" s="92"/>
      <c r="R1218" s="91"/>
      <c r="S1218" s="91"/>
      <c r="T1218" s="91"/>
      <c r="U1218" s="91"/>
      <c r="V1218" s="88">
        <f>L1218-F1218</f>
        <v>0</v>
      </c>
      <c r="W1218" s="88" t="e">
        <f>+L1218/F1218*100</f>
        <v>#DIV/0!</v>
      </c>
      <c r="X1218" s="88">
        <f>N1218-H1218</f>
        <v>0</v>
      </c>
      <c r="Y1218" s="88" t="e">
        <f>+N1218/H1218*100</f>
        <v>#DIV/0!</v>
      </c>
      <c r="Z1218" s="88">
        <f>R1218-N1218</f>
        <v>0</v>
      </c>
      <c r="AA1218" s="88" t="e">
        <f>+R1218/N1218*100</f>
        <v>#DIV/0!</v>
      </c>
      <c r="AB1218" s="88">
        <f t="shared" si="611"/>
        <v>0</v>
      </c>
      <c r="AC1218" s="88" t="e">
        <f t="shared" si="612"/>
        <v>#DIV/0!</v>
      </c>
      <c r="AD1218" s="168"/>
    </row>
    <row r="1219" spans="1:30" ht="13.5" hidden="1" customHeight="1" outlineLevel="1">
      <c r="A1219" s="76"/>
      <c r="B1219" s="110" t="s">
        <v>149</v>
      </c>
      <c r="C1219" s="96">
        <v>2231</v>
      </c>
      <c r="D1219" s="211"/>
      <c r="E1219" s="211"/>
      <c r="F1219" s="211"/>
      <c r="G1219" s="211"/>
      <c r="H1219" s="211"/>
      <c r="I1219" s="211"/>
      <c r="J1219" s="212"/>
      <c r="K1219" s="212"/>
      <c r="L1219" s="91"/>
      <c r="M1219" s="91"/>
      <c r="N1219" s="92"/>
      <c r="O1219" s="92"/>
      <c r="P1219" s="92"/>
      <c r="Q1219" s="92"/>
      <c r="R1219" s="91"/>
      <c r="S1219" s="91"/>
      <c r="T1219" s="91"/>
      <c r="U1219" s="91"/>
      <c r="V1219" s="88"/>
      <c r="W1219" s="88"/>
      <c r="X1219" s="88"/>
      <c r="Y1219" s="88"/>
      <c r="Z1219" s="88"/>
      <c r="AA1219" s="88"/>
      <c r="AB1219" s="88"/>
      <c r="AC1219" s="88"/>
      <c r="AD1219" s="168"/>
    </row>
    <row r="1220" spans="1:30" ht="13.5" hidden="1" customHeight="1" outlineLevel="1">
      <c r="A1220" s="76"/>
      <c r="B1220" s="110" t="s">
        <v>121</v>
      </c>
      <c r="C1220" s="96">
        <v>22311100</v>
      </c>
      <c r="D1220" s="211"/>
      <c r="E1220" s="211"/>
      <c r="F1220" s="211"/>
      <c r="G1220" s="211"/>
      <c r="H1220" s="211"/>
      <c r="I1220" s="211"/>
      <c r="J1220" s="212"/>
      <c r="K1220" s="212"/>
      <c r="L1220" s="91"/>
      <c r="M1220" s="91"/>
      <c r="N1220" s="92"/>
      <c r="O1220" s="92"/>
      <c r="P1220" s="92"/>
      <c r="Q1220" s="92"/>
      <c r="R1220" s="91"/>
      <c r="S1220" s="91"/>
      <c r="T1220" s="91"/>
      <c r="U1220" s="91"/>
      <c r="V1220" s="88">
        <f t="shared" ref="V1220:V1233" si="614">L1220-F1220</f>
        <v>0</v>
      </c>
      <c r="W1220" s="88" t="e">
        <f t="shared" ref="W1220:W1233" si="615">+L1220/F1220*100</f>
        <v>#DIV/0!</v>
      </c>
      <c r="X1220" s="88">
        <f t="shared" ref="X1220:X1233" si="616">N1220-H1220</f>
        <v>0</v>
      </c>
      <c r="Y1220" s="88" t="e">
        <f t="shared" ref="Y1220:Y1233" si="617">+N1220/H1220*100</f>
        <v>#DIV/0!</v>
      </c>
      <c r="Z1220" s="88">
        <f t="shared" ref="Z1220:Z1233" si="618">R1220-N1220</f>
        <v>0</v>
      </c>
      <c r="AA1220" s="88" t="e">
        <f t="shared" ref="AA1220:AA1233" si="619">+R1220/N1220*100</f>
        <v>#DIV/0!</v>
      </c>
      <c r="AB1220" s="88">
        <f t="shared" si="611"/>
        <v>0</v>
      </c>
      <c r="AC1220" s="88" t="e">
        <f t="shared" si="612"/>
        <v>#DIV/0!</v>
      </c>
      <c r="AD1220" s="168"/>
    </row>
    <row r="1221" spans="1:30" ht="13.5" hidden="1" customHeight="1" outlineLevel="1">
      <c r="A1221" s="76"/>
      <c r="B1221" s="110" t="s">
        <v>122</v>
      </c>
      <c r="C1221" s="96">
        <v>22311200</v>
      </c>
      <c r="D1221" s="211"/>
      <c r="E1221" s="211"/>
      <c r="F1221" s="211"/>
      <c r="G1221" s="211"/>
      <c r="H1221" s="211"/>
      <c r="I1221" s="211"/>
      <c r="J1221" s="212"/>
      <c r="K1221" s="212"/>
      <c r="L1221" s="91"/>
      <c r="M1221" s="91"/>
      <c r="N1221" s="92"/>
      <c r="O1221" s="92"/>
      <c r="P1221" s="92"/>
      <c r="Q1221" s="92"/>
      <c r="R1221" s="91"/>
      <c r="S1221" s="91"/>
      <c r="T1221" s="91"/>
      <c r="U1221" s="91"/>
      <c r="V1221" s="88">
        <f t="shared" si="614"/>
        <v>0</v>
      </c>
      <c r="W1221" s="88" t="e">
        <f t="shared" si="615"/>
        <v>#DIV/0!</v>
      </c>
      <c r="X1221" s="88">
        <f t="shared" si="616"/>
        <v>0</v>
      </c>
      <c r="Y1221" s="88" t="e">
        <f t="shared" si="617"/>
        <v>#DIV/0!</v>
      </c>
      <c r="Z1221" s="88">
        <f t="shared" si="618"/>
        <v>0</v>
      </c>
      <c r="AA1221" s="88" t="e">
        <f t="shared" si="619"/>
        <v>#DIV/0!</v>
      </c>
      <c r="AB1221" s="88">
        <f t="shared" si="611"/>
        <v>0</v>
      </c>
      <c r="AC1221" s="88" t="e">
        <f t="shared" si="612"/>
        <v>#DIV/0!</v>
      </c>
      <c r="AD1221" s="168"/>
    </row>
    <row r="1222" spans="1:30" ht="13.5" hidden="1" customHeight="1" outlineLevel="1">
      <c r="A1222" s="76"/>
      <c r="B1222" s="110" t="s">
        <v>123</v>
      </c>
      <c r="C1222" s="96">
        <v>22311300</v>
      </c>
      <c r="D1222" s="211"/>
      <c r="E1222" s="211"/>
      <c r="F1222" s="211"/>
      <c r="G1222" s="211"/>
      <c r="H1222" s="211"/>
      <c r="I1222" s="211"/>
      <c r="J1222" s="212"/>
      <c r="K1222" s="212"/>
      <c r="L1222" s="91"/>
      <c r="M1222" s="91"/>
      <c r="N1222" s="92"/>
      <c r="O1222" s="92"/>
      <c r="P1222" s="92"/>
      <c r="Q1222" s="92"/>
      <c r="R1222" s="91"/>
      <c r="S1222" s="91"/>
      <c r="T1222" s="91"/>
      <c r="U1222" s="91"/>
      <c r="V1222" s="88">
        <f t="shared" si="614"/>
        <v>0</v>
      </c>
      <c r="W1222" s="88" t="e">
        <f t="shared" si="615"/>
        <v>#DIV/0!</v>
      </c>
      <c r="X1222" s="88">
        <f t="shared" si="616"/>
        <v>0</v>
      </c>
      <c r="Y1222" s="88" t="e">
        <f t="shared" si="617"/>
        <v>#DIV/0!</v>
      </c>
      <c r="Z1222" s="88">
        <f t="shared" si="618"/>
        <v>0</v>
      </c>
      <c r="AA1222" s="88" t="e">
        <f t="shared" si="619"/>
        <v>#DIV/0!</v>
      </c>
      <c r="AB1222" s="88">
        <f t="shared" si="611"/>
        <v>0</v>
      </c>
      <c r="AC1222" s="88" t="e">
        <f t="shared" si="612"/>
        <v>#DIV/0!</v>
      </c>
      <c r="AD1222" s="168"/>
    </row>
    <row r="1223" spans="1:30" ht="13.5" hidden="1" customHeight="1" outlineLevel="1">
      <c r="A1223" s="76"/>
      <c r="B1223" s="110" t="s">
        <v>124</v>
      </c>
      <c r="C1223" s="96">
        <v>22311400</v>
      </c>
      <c r="D1223" s="91"/>
      <c r="E1223" s="91"/>
      <c r="F1223" s="91"/>
      <c r="G1223" s="91"/>
      <c r="H1223" s="91"/>
      <c r="I1223" s="91"/>
      <c r="J1223" s="92"/>
      <c r="K1223" s="92"/>
      <c r="L1223" s="91"/>
      <c r="M1223" s="91"/>
      <c r="N1223" s="92"/>
      <c r="O1223" s="92"/>
      <c r="P1223" s="92"/>
      <c r="Q1223" s="92"/>
      <c r="R1223" s="91"/>
      <c r="S1223" s="91"/>
      <c r="T1223" s="91"/>
      <c r="U1223" s="91"/>
      <c r="V1223" s="88">
        <f t="shared" si="614"/>
        <v>0</v>
      </c>
      <c r="W1223" s="88" t="e">
        <f t="shared" si="615"/>
        <v>#DIV/0!</v>
      </c>
      <c r="X1223" s="88">
        <f t="shared" si="616"/>
        <v>0</v>
      </c>
      <c r="Y1223" s="88" t="e">
        <f t="shared" si="617"/>
        <v>#DIV/0!</v>
      </c>
      <c r="Z1223" s="88">
        <f t="shared" si="618"/>
        <v>0</v>
      </c>
      <c r="AA1223" s="88" t="e">
        <f t="shared" si="619"/>
        <v>#DIV/0!</v>
      </c>
      <c r="AB1223" s="88">
        <f t="shared" si="611"/>
        <v>0</v>
      </c>
      <c r="AC1223" s="88" t="e">
        <f t="shared" si="612"/>
        <v>#DIV/0!</v>
      </c>
      <c r="AD1223" s="168"/>
    </row>
    <row r="1224" spans="1:30" hidden="1" outlineLevel="1">
      <c r="A1224" s="76"/>
      <c r="B1224" s="110" t="s">
        <v>125</v>
      </c>
      <c r="C1224" s="96">
        <v>2235</v>
      </c>
      <c r="D1224" s="91"/>
      <c r="E1224" s="91"/>
      <c r="F1224" s="91"/>
      <c r="G1224" s="91"/>
      <c r="H1224" s="91"/>
      <c r="I1224" s="91"/>
      <c r="J1224" s="92"/>
      <c r="K1224" s="92"/>
      <c r="L1224" s="91"/>
      <c r="M1224" s="91"/>
      <c r="N1224" s="92"/>
      <c r="O1224" s="92"/>
      <c r="P1224" s="92"/>
      <c r="Q1224" s="92"/>
      <c r="R1224" s="91"/>
      <c r="S1224" s="91"/>
      <c r="T1224" s="91"/>
      <c r="U1224" s="91"/>
      <c r="V1224" s="88">
        <f t="shared" si="614"/>
        <v>0</v>
      </c>
      <c r="W1224" s="88" t="e">
        <f t="shared" si="615"/>
        <v>#DIV/0!</v>
      </c>
      <c r="X1224" s="88">
        <f t="shared" si="616"/>
        <v>0</v>
      </c>
      <c r="Y1224" s="88" t="e">
        <f t="shared" si="617"/>
        <v>#DIV/0!</v>
      </c>
      <c r="Z1224" s="88">
        <f t="shared" si="618"/>
        <v>0</v>
      </c>
      <c r="AA1224" s="88" t="e">
        <f t="shared" si="619"/>
        <v>#DIV/0!</v>
      </c>
      <c r="AB1224" s="88">
        <f t="shared" si="611"/>
        <v>0</v>
      </c>
      <c r="AC1224" s="88" t="e">
        <f t="shared" si="612"/>
        <v>#DIV/0!</v>
      </c>
      <c r="AD1224" s="168"/>
    </row>
    <row r="1225" spans="1:30" hidden="1" outlineLevel="1">
      <c r="A1225" s="76"/>
      <c r="B1225" s="97" t="s">
        <v>126</v>
      </c>
      <c r="C1225" s="119">
        <v>2511</v>
      </c>
      <c r="D1225" s="91">
        <v>1538.7</v>
      </c>
      <c r="E1225" s="91"/>
      <c r="F1225" s="156">
        <v>1669.5</v>
      </c>
      <c r="G1225" s="91"/>
      <c r="H1225" s="91">
        <v>1679.6</v>
      </c>
      <c r="I1225" s="91"/>
      <c r="J1225" s="92">
        <v>348.54500000000002</v>
      </c>
      <c r="K1225" s="92"/>
      <c r="L1225" s="91">
        <v>1679.6</v>
      </c>
      <c r="M1225" s="91"/>
      <c r="N1225" s="91">
        <v>1679.6</v>
      </c>
      <c r="O1225" s="92"/>
      <c r="P1225" s="92"/>
      <c r="Q1225" s="92"/>
      <c r="R1225" s="91">
        <v>1679.6</v>
      </c>
      <c r="S1225" s="91"/>
      <c r="T1225" s="91">
        <v>1679.6</v>
      </c>
      <c r="U1225" s="91"/>
      <c r="V1225" s="88">
        <f t="shared" si="614"/>
        <v>10.099999999999909</v>
      </c>
      <c r="W1225" s="88">
        <f t="shared" si="615"/>
        <v>100.60497154836776</v>
      </c>
      <c r="X1225" s="88">
        <f t="shared" si="616"/>
        <v>0</v>
      </c>
      <c r="Y1225" s="88">
        <f t="shared" si="617"/>
        <v>100</v>
      </c>
      <c r="Z1225" s="88">
        <f t="shared" si="618"/>
        <v>0</v>
      </c>
      <c r="AA1225" s="88">
        <f t="shared" si="619"/>
        <v>100</v>
      </c>
      <c r="AB1225" s="88">
        <f t="shared" si="611"/>
        <v>0</v>
      </c>
      <c r="AC1225" s="88">
        <f t="shared" si="612"/>
        <v>100</v>
      </c>
      <c r="AD1225" s="168"/>
    </row>
    <row r="1226" spans="1:30" hidden="1" outlineLevel="1">
      <c r="A1226" s="76"/>
      <c r="B1226" s="97" t="s">
        <v>127</v>
      </c>
      <c r="C1226" s="119">
        <v>2512</v>
      </c>
      <c r="D1226" s="91"/>
      <c r="E1226" s="91"/>
      <c r="F1226" s="91"/>
      <c r="G1226" s="91"/>
      <c r="H1226" s="91"/>
      <c r="I1226" s="91"/>
      <c r="J1226" s="92"/>
      <c r="K1226" s="92"/>
      <c r="L1226" s="91"/>
      <c r="M1226" s="91"/>
      <c r="N1226" s="92"/>
      <c r="O1226" s="92"/>
      <c r="P1226" s="92"/>
      <c r="Q1226" s="92"/>
      <c r="R1226" s="91"/>
      <c r="S1226" s="91"/>
      <c r="T1226" s="91"/>
      <c r="U1226" s="91"/>
      <c r="V1226" s="88">
        <f t="shared" si="614"/>
        <v>0</v>
      </c>
      <c r="W1226" s="88" t="e">
        <f t="shared" si="615"/>
        <v>#DIV/0!</v>
      </c>
      <c r="X1226" s="88">
        <f t="shared" si="616"/>
        <v>0</v>
      </c>
      <c r="Y1226" s="88" t="e">
        <f t="shared" si="617"/>
        <v>#DIV/0!</v>
      </c>
      <c r="Z1226" s="88">
        <f t="shared" si="618"/>
        <v>0</v>
      </c>
      <c r="AA1226" s="88" t="e">
        <f t="shared" si="619"/>
        <v>#DIV/0!</v>
      </c>
      <c r="AB1226" s="88">
        <f t="shared" si="611"/>
        <v>0</v>
      </c>
      <c r="AC1226" s="88" t="e">
        <f t="shared" si="612"/>
        <v>#DIV/0!</v>
      </c>
      <c r="AD1226" s="168"/>
    </row>
    <row r="1227" spans="1:30" hidden="1" outlineLevel="1">
      <c r="A1227" s="76"/>
      <c r="B1227" s="97" t="s">
        <v>154</v>
      </c>
      <c r="C1227" s="119">
        <v>2521</v>
      </c>
      <c r="D1227" s="91"/>
      <c r="E1227" s="91"/>
      <c r="F1227" s="91"/>
      <c r="G1227" s="91"/>
      <c r="H1227" s="91"/>
      <c r="I1227" s="91"/>
      <c r="J1227" s="92"/>
      <c r="K1227" s="92"/>
      <c r="L1227" s="91"/>
      <c r="M1227" s="91"/>
      <c r="N1227" s="92"/>
      <c r="O1227" s="92"/>
      <c r="P1227" s="92"/>
      <c r="Q1227" s="92"/>
      <c r="R1227" s="91"/>
      <c r="S1227" s="91"/>
      <c r="T1227" s="91"/>
      <c r="U1227" s="91"/>
      <c r="V1227" s="88">
        <f t="shared" si="614"/>
        <v>0</v>
      </c>
      <c r="W1227" s="88" t="e">
        <f t="shared" si="615"/>
        <v>#DIV/0!</v>
      </c>
      <c r="X1227" s="88">
        <f t="shared" si="616"/>
        <v>0</v>
      </c>
      <c r="Y1227" s="88" t="e">
        <f t="shared" si="617"/>
        <v>#DIV/0!</v>
      </c>
      <c r="Z1227" s="88">
        <f t="shared" si="618"/>
        <v>0</v>
      </c>
      <c r="AA1227" s="88" t="e">
        <f t="shared" si="619"/>
        <v>#DIV/0!</v>
      </c>
      <c r="AB1227" s="88">
        <f t="shared" si="611"/>
        <v>0</v>
      </c>
      <c r="AC1227" s="88" t="e">
        <f t="shared" si="612"/>
        <v>#DIV/0!</v>
      </c>
      <c r="AD1227" s="168"/>
    </row>
    <row r="1228" spans="1:30" ht="25.5" hidden="1" outlineLevel="1">
      <c r="A1228" s="76"/>
      <c r="B1228" s="122" t="s">
        <v>129</v>
      </c>
      <c r="C1228" s="96">
        <v>2721</v>
      </c>
      <c r="D1228" s="91"/>
      <c r="E1228" s="91"/>
      <c r="F1228" s="91"/>
      <c r="G1228" s="91"/>
      <c r="H1228" s="91"/>
      <c r="I1228" s="91"/>
      <c r="J1228" s="92"/>
      <c r="K1228" s="92"/>
      <c r="L1228" s="91"/>
      <c r="M1228" s="91"/>
      <c r="N1228" s="92"/>
      <c r="O1228" s="92"/>
      <c r="P1228" s="92"/>
      <c r="Q1228" s="92"/>
      <c r="R1228" s="91"/>
      <c r="S1228" s="91"/>
      <c r="T1228" s="91"/>
      <c r="U1228" s="91"/>
      <c r="V1228" s="88">
        <f t="shared" si="614"/>
        <v>0</v>
      </c>
      <c r="W1228" s="88" t="e">
        <f t="shared" si="615"/>
        <v>#DIV/0!</v>
      </c>
      <c r="X1228" s="88">
        <f t="shared" si="616"/>
        <v>0</v>
      </c>
      <c r="Y1228" s="88" t="e">
        <f t="shared" si="617"/>
        <v>#DIV/0!</v>
      </c>
      <c r="Z1228" s="88">
        <f t="shared" si="618"/>
        <v>0</v>
      </c>
      <c r="AA1228" s="88" t="e">
        <f t="shared" si="619"/>
        <v>#DIV/0!</v>
      </c>
      <c r="AB1228" s="88">
        <f t="shared" si="611"/>
        <v>0</v>
      </c>
      <c r="AC1228" s="88" t="e">
        <f t="shared" si="612"/>
        <v>#DIV/0!</v>
      </c>
      <c r="AD1228" s="168"/>
    </row>
    <row r="1229" spans="1:30" hidden="1" outlineLevel="1">
      <c r="A1229" s="76"/>
      <c r="B1229" s="123" t="s">
        <v>207</v>
      </c>
      <c r="C1229" s="90">
        <v>28241</v>
      </c>
      <c r="D1229" s="91"/>
      <c r="E1229" s="91"/>
      <c r="F1229" s="91"/>
      <c r="G1229" s="91"/>
      <c r="H1229" s="91"/>
      <c r="I1229" s="91"/>
      <c r="J1229" s="92"/>
      <c r="K1229" s="92"/>
      <c r="L1229" s="91"/>
      <c r="M1229" s="91"/>
      <c r="N1229" s="92"/>
      <c r="O1229" s="92"/>
      <c r="P1229" s="92"/>
      <c r="Q1229" s="92"/>
      <c r="R1229" s="91"/>
      <c r="S1229" s="91"/>
      <c r="T1229" s="91"/>
      <c r="U1229" s="91"/>
      <c r="V1229" s="88">
        <f t="shared" si="614"/>
        <v>0</v>
      </c>
      <c r="W1229" s="88" t="e">
        <f t="shared" si="615"/>
        <v>#DIV/0!</v>
      </c>
      <c r="X1229" s="88">
        <f t="shared" si="616"/>
        <v>0</v>
      </c>
      <c r="Y1229" s="88" t="e">
        <f t="shared" si="617"/>
        <v>#DIV/0!</v>
      </c>
      <c r="Z1229" s="88">
        <f t="shared" si="618"/>
        <v>0</v>
      </c>
      <c r="AA1229" s="88" t="e">
        <f t="shared" si="619"/>
        <v>#DIV/0!</v>
      </c>
      <c r="AB1229" s="88">
        <f>T1229-R1229</f>
        <v>0</v>
      </c>
      <c r="AC1229" s="88" t="e">
        <f>+T1229/R1229*100</f>
        <v>#DIV/0!</v>
      </c>
      <c r="AD1229" s="168"/>
    </row>
    <row r="1230" spans="1:30" hidden="1" outlineLevel="1">
      <c r="A1230" s="76"/>
      <c r="B1230" s="128" t="s">
        <v>134</v>
      </c>
      <c r="C1230" s="90"/>
      <c r="D1230" s="130">
        <f>SUM(D1231:D1233)</f>
        <v>0</v>
      </c>
      <c r="E1230" s="130">
        <f>SUM(E1231:E1233)</f>
        <v>0</v>
      </c>
      <c r="F1230" s="130">
        <f t="shared" ref="F1230:U1230" si="620">SUM(F1231:F1233)</f>
        <v>0</v>
      </c>
      <c r="G1230" s="130">
        <f t="shared" si="620"/>
        <v>0</v>
      </c>
      <c r="H1230" s="130">
        <f t="shared" si="620"/>
        <v>0</v>
      </c>
      <c r="I1230" s="130">
        <f t="shared" si="620"/>
        <v>0</v>
      </c>
      <c r="J1230" s="129">
        <f t="shared" si="620"/>
        <v>0</v>
      </c>
      <c r="K1230" s="129">
        <f t="shared" si="620"/>
        <v>0</v>
      </c>
      <c r="L1230" s="130">
        <f t="shared" si="620"/>
        <v>0</v>
      </c>
      <c r="M1230" s="130">
        <f t="shared" si="620"/>
        <v>0</v>
      </c>
      <c r="N1230" s="129">
        <f t="shared" si="620"/>
        <v>0</v>
      </c>
      <c r="O1230" s="129">
        <f t="shared" si="620"/>
        <v>0</v>
      </c>
      <c r="P1230" s="129">
        <f t="shared" si="620"/>
        <v>0</v>
      </c>
      <c r="Q1230" s="129">
        <f t="shared" si="620"/>
        <v>0</v>
      </c>
      <c r="R1230" s="130">
        <f t="shared" si="620"/>
        <v>0</v>
      </c>
      <c r="S1230" s="130">
        <f t="shared" si="620"/>
        <v>0</v>
      </c>
      <c r="T1230" s="130">
        <f t="shared" si="620"/>
        <v>0</v>
      </c>
      <c r="U1230" s="130">
        <f t="shared" si="620"/>
        <v>0</v>
      </c>
      <c r="V1230" s="88">
        <f t="shared" si="614"/>
        <v>0</v>
      </c>
      <c r="W1230" s="88" t="e">
        <f t="shared" si="615"/>
        <v>#DIV/0!</v>
      </c>
      <c r="X1230" s="88">
        <f t="shared" si="616"/>
        <v>0</v>
      </c>
      <c r="Y1230" s="88" t="e">
        <f t="shared" si="617"/>
        <v>#DIV/0!</v>
      </c>
      <c r="Z1230" s="88">
        <f t="shared" si="618"/>
        <v>0</v>
      </c>
      <c r="AA1230" s="88" t="e">
        <f t="shared" si="619"/>
        <v>#DIV/0!</v>
      </c>
      <c r="AB1230" s="88">
        <f>T1230-R1230</f>
        <v>0</v>
      </c>
      <c r="AC1230" s="88" t="e">
        <f>+T1230/R1230*100</f>
        <v>#DIV/0!</v>
      </c>
      <c r="AD1230" s="168"/>
    </row>
    <row r="1231" spans="1:30" ht="12.75" hidden="1" customHeight="1" outlineLevel="1">
      <c r="A1231" s="76"/>
      <c r="B1231" s="89" t="s">
        <v>135</v>
      </c>
      <c r="C1231" s="90">
        <v>3111</v>
      </c>
      <c r="D1231" s="91"/>
      <c r="E1231" s="91"/>
      <c r="F1231" s="91"/>
      <c r="G1231" s="91"/>
      <c r="H1231" s="91"/>
      <c r="I1231" s="91"/>
      <c r="J1231" s="92"/>
      <c r="K1231" s="92"/>
      <c r="L1231" s="91"/>
      <c r="M1231" s="91"/>
      <c r="N1231" s="92"/>
      <c r="O1231" s="92"/>
      <c r="P1231" s="92"/>
      <c r="Q1231" s="92"/>
      <c r="R1231" s="91"/>
      <c r="S1231" s="91"/>
      <c r="T1231" s="91"/>
      <c r="U1231" s="91"/>
      <c r="V1231" s="88">
        <f t="shared" si="614"/>
        <v>0</v>
      </c>
      <c r="W1231" s="88" t="e">
        <f t="shared" si="615"/>
        <v>#DIV/0!</v>
      </c>
      <c r="X1231" s="88">
        <f t="shared" si="616"/>
        <v>0</v>
      </c>
      <c r="Y1231" s="88" t="e">
        <f t="shared" si="617"/>
        <v>#DIV/0!</v>
      </c>
      <c r="Z1231" s="88">
        <f t="shared" si="618"/>
        <v>0</v>
      </c>
      <c r="AA1231" s="88" t="e">
        <f t="shared" si="619"/>
        <v>#DIV/0!</v>
      </c>
      <c r="AB1231" s="88">
        <f t="shared" si="611"/>
        <v>0</v>
      </c>
      <c r="AC1231" s="88" t="e">
        <f t="shared" si="612"/>
        <v>#DIV/0!</v>
      </c>
      <c r="AD1231" s="168"/>
    </row>
    <row r="1232" spans="1:30" ht="12.75" hidden="1" customHeight="1" outlineLevel="1">
      <c r="A1232" s="76"/>
      <c r="B1232" s="89" t="s">
        <v>136</v>
      </c>
      <c r="C1232" s="90">
        <v>3112</v>
      </c>
      <c r="D1232" s="91"/>
      <c r="E1232" s="91"/>
      <c r="F1232" s="91"/>
      <c r="G1232" s="91"/>
      <c r="H1232" s="91"/>
      <c r="I1232" s="91"/>
      <c r="J1232" s="92"/>
      <c r="K1232" s="92"/>
      <c r="L1232" s="91"/>
      <c r="M1232" s="91"/>
      <c r="N1232" s="92"/>
      <c r="O1232" s="92"/>
      <c r="P1232" s="92"/>
      <c r="Q1232" s="92"/>
      <c r="R1232" s="91"/>
      <c r="S1232" s="91"/>
      <c r="T1232" s="91"/>
      <c r="U1232" s="91"/>
      <c r="V1232" s="88">
        <f t="shared" si="614"/>
        <v>0</v>
      </c>
      <c r="W1232" s="88" t="e">
        <f t="shared" si="615"/>
        <v>#DIV/0!</v>
      </c>
      <c r="X1232" s="88">
        <f t="shared" si="616"/>
        <v>0</v>
      </c>
      <c r="Y1232" s="88" t="e">
        <f t="shared" si="617"/>
        <v>#DIV/0!</v>
      </c>
      <c r="Z1232" s="88">
        <f t="shared" si="618"/>
        <v>0</v>
      </c>
      <c r="AA1232" s="88" t="e">
        <f t="shared" si="619"/>
        <v>#DIV/0!</v>
      </c>
      <c r="AB1232" s="88">
        <f t="shared" si="611"/>
        <v>0</v>
      </c>
      <c r="AC1232" s="88" t="e">
        <f t="shared" si="612"/>
        <v>#DIV/0!</v>
      </c>
      <c r="AD1232" s="168"/>
    </row>
    <row r="1233" spans="1:30" ht="12.75" hidden="1" customHeight="1" outlineLevel="1">
      <c r="A1233" s="76"/>
      <c r="B1233" s="89" t="s">
        <v>137</v>
      </c>
      <c r="C1233" s="90">
        <v>3113</v>
      </c>
      <c r="D1233" s="91"/>
      <c r="E1233" s="91"/>
      <c r="F1233" s="91"/>
      <c r="G1233" s="91"/>
      <c r="H1233" s="91"/>
      <c r="I1233" s="91"/>
      <c r="J1233" s="92"/>
      <c r="K1233" s="92"/>
      <c r="L1233" s="91"/>
      <c r="M1233" s="91"/>
      <c r="N1233" s="92"/>
      <c r="O1233" s="92"/>
      <c r="P1233" s="92"/>
      <c r="Q1233" s="92"/>
      <c r="R1233" s="91"/>
      <c r="S1233" s="91"/>
      <c r="T1233" s="91"/>
      <c r="U1233" s="91"/>
      <c r="V1233" s="88">
        <f t="shared" si="614"/>
        <v>0</v>
      </c>
      <c r="W1233" s="88" t="e">
        <f t="shared" si="615"/>
        <v>#DIV/0!</v>
      </c>
      <c r="X1233" s="88">
        <f t="shared" si="616"/>
        <v>0</v>
      </c>
      <c r="Y1233" s="88" t="e">
        <f t="shared" si="617"/>
        <v>#DIV/0!</v>
      </c>
      <c r="Z1233" s="88">
        <f t="shared" si="618"/>
        <v>0</v>
      </c>
      <c r="AA1233" s="88" t="e">
        <f t="shared" si="619"/>
        <v>#DIV/0!</v>
      </c>
      <c r="AB1233" s="88">
        <f>T1233-R1233</f>
        <v>0</v>
      </c>
      <c r="AC1233" s="88" t="e">
        <f>+T1233/R1233*100</f>
        <v>#DIV/0!</v>
      </c>
      <c r="AD1233" s="168"/>
    </row>
    <row r="1234" spans="1:30" hidden="1" outlineLevel="1">
      <c r="A1234" s="76"/>
      <c r="B1234" s="178"/>
      <c r="C1234" s="179"/>
      <c r="D1234" s="140"/>
      <c r="E1234" s="140"/>
      <c r="F1234" s="140"/>
      <c r="G1234" s="140"/>
      <c r="H1234" s="140"/>
      <c r="I1234" s="140"/>
      <c r="J1234" s="141"/>
      <c r="K1234" s="141"/>
      <c r="L1234" s="140"/>
      <c r="M1234" s="140"/>
      <c r="N1234" s="141"/>
      <c r="O1234" s="141"/>
      <c r="P1234" s="141"/>
      <c r="Q1234" s="141"/>
      <c r="R1234" s="140"/>
      <c r="S1234" s="140"/>
      <c r="T1234" s="140"/>
      <c r="U1234" s="140"/>
      <c r="V1234" s="140"/>
      <c r="W1234" s="140"/>
      <c r="X1234" s="140"/>
      <c r="Y1234" s="140"/>
      <c r="Z1234" s="140"/>
      <c r="AA1234" s="140"/>
      <c r="AB1234" s="140"/>
      <c r="AC1234" s="140"/>
      <c r="AD1234" s="168"/>
    </row>
    <row r="1235" spans="1:30" ht="11.25" hidden="1" customHeight="1" outlineLevel="1">
      <c r="A1235" s="76">
        <v>29</v>
      </c>
      <c r="B1235" s="199" t="s">
        <v>208</v>
      </c>
      <c r="C1235" s="208" t="s">
        <v>209</v>
      </c>
      <c r="D1235" s="141"/>
      <c r="E1235" s="141"/>
      <c r="F1235" s="140"/>
      <c r="G1235" s="140"/>
      <c r="H1235" s="140"/>
      <c r="I1235" s="140"/>
      <c r="J1235" s="141"/>
      <c r="K1235" s="141"/>
      <c r="L1235" s="140"/>
      <c r="M1235" s="140"/>
      <c r="N1235" s="141"/>
      <c r="O1235" s="141"/>
      <c r="P1235" s="141"/>
      <c r="Q1235" s="141"/>
      <c r="R1235" s="140"/>
      <c r="S1235" s="140"/>
      <c r="T1235" s="140"/>
      <c r="U1235" s="140"/>
      <c r="V1235" s="140"/>
      <c r="W1235" s="140"/>
      <c r="X1235" s="140"/>
      <c r="Y1235" s="140"/>
      <c r="Z1235" s="140"/>
      <c r="AA1235" s="140"/>
      <c r="AB1235" s="140"/>
      <c r="AC1235" s="140"/>
      <c r="AD1235" s="168"/>
    </row>
    <row r="1236" spans="1:30" hidden="1" outlineLevel="1">
      <c r="A1236" s="76"/>
      <c r="B1236" s="142" t="s">
        <v>142</v>
      </c>
      <c r="C1236" s="143"/>
      <c r="D1236" s="85">
        <f>SUM(D1237:D1243,D1248:D1266)</f>
        <v>35548.5</v>
      </c>
      <c r="E1236" s="85">
        <f>SUM(E1237:E1243,E1248:E1266)</f>
        <v>0</v>
      </c>
      <c r="F1236" s="86">
        <f>SUM(F1237:F1243,F1248:F1266)</f>
        <v>42895.899999999994</v>
      </c>
      <c r="G1236" s="86">
        <f t="shared" ref="G1236:T1236" si="621">SUM(G1237:G1243,G1248:G1266)</f>
        <v>0</v>
      </c>
      <c r="H1236" s="86">
        <f t="shared" si="621"/>
        <v>47227.3</v>
      </c>
      <c r="I1236" s="86">
        <f t="shared" si="621"/>
        <v>0</v>
      </c>
      <c r="J1236" s="85">
        <f t="shared" si="621"/>
        <v>18877.539999999997</v>
      </c>
      <c r="K1236" s="85">
        <f t="shared" si="621"/>
        <v>0</v>
      </c>
      <c r="L1236" s="86">
        <f>SUM(L1237:L1243,L1248:L1266)</f>
        <v>53812.9</v>
      </c>
      <c r="M1236" s="86">
        <f t="shared" si="621"/>
        <v>0</v>
      </c>
      <c r="N1236" s="85">
        <f t="shared" si="621"/>
        <v>58182.400000000001</v>
      </c>
      <c r="O1236" s="85">
        <f t="shared" si="621"/>
        <v>0</v>
      </c>
      <c r="P1236" s="85">
        <f>SUM(P1237:P1243,P1248:P1266)</f>
        <v>6653.7</v>
      </c>
      <c r="Q1236" s="85">
        <f>SUM(Q1237:Q1243,Q1248:Q1266)</f>
        <v>0</v>
      </c>
      <c r="R1236" s="86">
        <f t="shared" si="621"/>
        <v>58182.400000000001</v>
      </c>
      <c r="S1236" s="86">
        <f t="shared" si="621"/>
        <v>0</v>
      </c>
      <c r="T1236" s="86">
        <f t="shared" si="621"/>
        <v>54937.8</v>
      </c>
      <c r="U1236" s="86">
        <f>SUM(U1237:U1243,U1248:U1266)</f>
        <v>0</v>
      </c>
      <c r="V1236" s="87">
        <f t="shared" ref="V1236:V1251" si="622">L1236-F1236</f>
        <v>10917.000000000007</v>
      </c>
      <c r="W1236" s="87">
        <f t="shared" ref="W1236:W1251" si="623">+L1236/F1236*100</f>
        <v>125.44998473047542</v>
      </c>
      <c r="X1236" s="87">
        <f t="shared" ref="X1236:X1251" si="624">N1236-H1236</f>
        <v>10955.099999999999</v>
      </c>
      <c r="Y1236" s="87">
        <f t="shared" ref="Y1236:Y1251" si="625">+N1236/H1236*100</f>
        <v>123.19654098371069</v>
      </c>
      <c r="Z1236" s="87">
        <f t="shared" ref="Z1236:Z1251" si="626">R1236-N1236</f>
        <v>0</v>
      </c>
      <c r="AA1236" s="87">
        <f t="shared" ref="AA1236:AA1251" si="627">+R1236/N1236*100</f>
        <v>100</v>
      </c>
      <c r="AB1236" s="87">
        <f>T1236-R1236</f>
        <v>-3244.5999999999985</v>
      </c>
      <c r="AC1236" s="87">
        <f>+T1236/R1236*100</f>
        <v>94.423399516004849</v>
      </c>
      <c r="AD1236" s="168">
        <f>P1236-N1236</f>
        <v>-51528.700000000004</v>
      </c>
    </row>
    <row r="1237" spans="1:30" hidden="1" outlineLevel="1">
      <c r="A1237" s="76"/>
      <c r="B1237" s="89" t="s">
        <v>102</v>
      </c>
      <c r="C1237" s="90">
        <v>2111</v>
      </c>
      <c r="D1237" s="92"/>
      <c r="E1237" s="92"/>
      <c r="F1237" s="91"/>
      <c r="G1237" s="91"/>
      <c r="H1237" s="91"/>
      <c r="I1237" s="91"/>
      <c r="J1237" s="155"/>
      <c r="K1237" s="155"/>
      <c r="L1237" s="181"/>
      <c r="M1237" s="181"/>
      <c r="N1237" s="155"/>
      <c r="O1237" s="155"/>
      <c r="P1237" s="155"/>
      <c r="Q1237" s="155"/>
      <c r="R1237" s="181"/>
      <c r="S1237" s="181"/>
      <c r="T1237" s="181"/>
      <c r="U1237" s="181"/>
      <c r="V1237" s="88">
        <f t="shared" si="622"/>
        <v>0</v>
      </c>
      <c r="W1237" s="88" t="e">
        <f t="shared" si="623"/>
        <v>#DIV/0!</v>
      </c>
      <c r="X1237" s="88">
        <f t="shared" si="624"/>
        <v>0</v>
      </c>
      <c r="Y1237" s="88" t="e">
        <f t="shared" si="625"/>
        <v>#DIV/0!</v>
      </c>
      <c r="Z1237" s="88">
        <f t="shared" si="626"/>
        <v>0</v>
      </c>
      <c r="AA1237" s="88" t="e">
        <f t="shared" si="627"/>
        <v>#DIV/0!</v>
      </c>
      <c r="AB1237" s="88">
        <f t="shared" ref="AB1237:AB1269" si="628">T1237-R1237</f>
        <v>0</v>
      </c>
      <c r="AC1237" s="88" t="e">
        <f t="shared" ref="AC1237:AC1269" si="629">+T1237/R1237*100</f>
        <v>#DIV/0!</v>
      </c>
      <c r="AD1237" s="168"/>
    </row>
    <row r="1238" spans="1:30" hidden="1" outlineLevel="1">
      <c r="A1238" s="76"/>
      <c r="B1238" s="89" t="s">
        <v>143</v>
      </c>
      <c r="C1238" s="90">
        <v>2121</v>
      </c>
      <c r="D1238" s="92"/>
      <c r="E1238" s="92"/>
      <c r="F1238" s="91"/>
      <c r="G1238" s="91"/>
      <c r="H1238" s="91"/>
      <c r="I1238" s="91"/>
      <c r="J1238" s="155"/>
      <c r="K1238" s="155"/>
      <c r="L1238" s="181"/>
      <c r="M1238" s="181"/>
      <c r="N1238" s="155"/>
      <c r="O1238" s="155"/>
      <c r="P1238" s="155"/>
      <c r="Q1238" s="155"/>
      <c r="R1238" s="181"/>
      <c r="S1238" s="181"/>
      <c r="T1238" s="181"/>
      <c r="U1238" s="181"/>
      <c r="V1238" s="88">
        <f t="shared" si="622"/>
        <v>0</v>
      </c>
      <c r="W1238" s="88" t="e">
        <f t="shared" si="623"/>
        <v>#DIV/0!</v>
      </c>
      <c r="X1238" s="88">
        <f t="shared" si="624"/>
        <v>0</v>
      </c>
      <c r="Y1238" s="88" t="e">
        <f t="shared" si="625"/>
        <v>#DIV/0!</v>
      </c>
      <c r="Z1238" s="88">
        <f t="shared" si="626"/>
        <v>0</v>
      </c>
      <c r="AA1238" s="88" t="e">
        <f t="shared" si="627"/>
        <v>#DIV/0!</v>
      </c>
      <c r="AB1238" s="88">
        <f t="shared" si="628"/>
        <v>0</v>
      </c>
      <c r="AC1238" s="88" t="e">
        <f t="shared" si="629"/>
        <v>#DIV/0!</v>
      </c>
      <c r="AD1238" s="168"/>
    </row>
    <row r="1239" spans="1:30" hidden="1" outlineLevel="1">
      <c r="A1239" s="76"/>
      <c r="B1239" s="147" t="s">
        <v>104</v>
      </c>
      <c r="C1239" s="90">
        <v>2211</v>
      </c>
      <c r="D1239" s="92"/>
      <c r="E1239" s="92"/>
      <c r="F1239" s="91"/>
      <c r="G1239" s="91"/>
      <c r="H1239" s="91"/>
      <c r="I1239" s="91"/>
      <c r="J1239" s="155"/>
      <c r="K1239" s="155"/>
      <c r="L1239" s="181"/>
      <c r="M1239" s="181"/>
      <c r="N1239" s="155"/>
      <c r="O1239" s="155"/>
      <c r="P1239" s="155"/>
      <c r="Q1239" s="155"/>
      <c r="R1239" s="181"/>
      <c r="S1239" s="181"/>
      <c r="T1239" s="181"/>
      <c r="U1239" s="181"/>
      <c r="V1239" s="88">
        <f t="shared" si="622"/>
        <v>0</v>
      </c>
      <c r="W1239" s="88" t="e">
        <f t="shared" si="623"/>
        <v>#DIV/0!</v>
      </c>
      <c r="X1239" s="88">
        <f t="shared" si="624"/>
        <v>0</v>
      </c>
      <c r="Y1239" s="88" t="e">
        <f t="shared" si="625"/>
        <v>#DIV/0!</v>
      </c>
      <c r="Z1239" s="88">
        <f t="shared" si="626"/>
        <v>0</v>
      </c>
      <c r="AA1239" s="88" t="e">
        <f t="shared" si="627"/>
        <v>#DIV/0!</v>
      </c>
      <c r="AB1239" s="88">
        <f t="shared" si="628"/>
        <v>0</v>
      </c>
      <c r="AC1239" s="88" t="e">
        <f t="shared" si="629"/>
        <v>#DIV/0!</v>
      </c>
      <c r="AD1239" s="168"/>
    </row>
    <row r="1240" spans="1:30" hidden="1" outlineLevel="1">
      <c r="A1240" s="76"/>
      <c r="B1240" s="95" t="s">
        <v>105</v>
      </c>
      <c r="C1240" s="96">
        <v>2212</v>
      </c>
      <c r="D1240" s="91">
        <v>47</v>
      </c>
      <c r="E1240" s="91"/>
      <c r="F1240" s="91">
        <v>41.6</v>
      </c>
      <c r="G1240" s="91"/>
      <c r="H1240" s="91">
        <v>47.7</v>
      </c>
      <c r="I1240" s="91"/>
      <c r="J1240" s="155">
        <v>18.8</v>
      </c>
      <c r="K1240" s="155"/>
      <c r="L1240" s="181">
        <v>47.7</v>
      </c>
      <c r="M1240" s="181"/>
      <c r="N1240" s="155">
        <v>52.2</v>
      </c>
      <c r="O1240" s="155"/>
      <c r="P1240" s="155"/>
      <c r="Q1240" s="155"/>
      <c r="R1240" s="181">
        <v>52.2</v>
      </c>
      <c r="S1240" s="181"/>
      <c r="T1240" s="181">
        <v>49.4</v>
      </c>
      <c r="U1240" s="181"/>
      <c r="V1240" s="88">
        <f t="shared" si="622"/>
        <v>6.1000000000000014</v>
      </c>
      <c r="W1240" s="88">
        <f t="shared" si="623"/>
        <v>114.66346153846155</v>
      </c>
      <c r="X1240" s="88">
        <f t="shared" si="624"/>
        <v>4.5</v>
      </c>
      <c r="Y1240" s="88">
        <f t="shared" si="625"/>
        <v>109.43396226415094</v>
      </c>
      <c r="Z1240" s="88">
        <f t="shared" si="626"/>
        <v>0</v>
      </c>
      <c r="AA1240" s="88">
        <f t="shared" si="627"/>
        <v>100</v>
      </c>
      <c r="AB1240" s="88">
        <f t="shared" si="628"/>
        <v>-2.8000000000000043</v>
      </c>
      <c r="AC1240" s="88">
        <f t="shared" si="629"/>
        <v>94.636015325670485</v>
      </c>
      <c r="AD1240" s="168">
        <f>+P1240/12*1</f>
        <v>0</v>
      </c>
    </row>
    <row r="1241" spans="1:30" hidden="1" outlineLevel="1">
      <c r="A1241" s="76"/>
      <c r="B1241" s="97" t="s">
        <v>106</v>
      </c>
      <c r="C1241" s="96">
        <v>2213</v>
      </c>
      <c r="D1241" s="91"/>
      <c r="E1241" s="91"/>
      <c r="F1241" s="91"/>
      <c r="G1241" s="91"/>
      <c r="H1241" s="91"/>
      <c r="I1241" s="91"/>
      <c r="J1241" s="155"/>
      <c r="K1241" s="155"/>
      <c r="L1241" s="181"/>
      <c r="M1241" s="181"/>
      <c r="N1241" s="155"/>
      <c r="O1241" s="155"/>
      <c r="P1241" s="155"/>
      <c r="Q1241" s="155"/>
      <c r="R1241" s="181"/>
      <c r="S1241" s="181"/>
      <c r="T1241" s="181"/>
      <c r="U1241" s="181"/>
      <c r="V1241" s="88">
        <f t="shared" si="622"/>
        <v>0</v>
      </c>
      <c r="W1241" s="88" t="e">
        <f t="shared" si="623"/>
        <v>#DIV/0!</v>
      </c>
      <c r="X1241" s="88">
        <f t="shared" si="624"/>
        <v>0</v>
      </c>
      <c r="Y1241" s="88" t="e">
        <f t="shared" si="625"/>
        <v>#DIV/0!</v>
      </c>
      <c r="Z1241" s="88">
        <f t="shared" si="626"/>
        <v>0</v>
      </c>
      <c r="AA1241" s="88" t="e">
        <f t="shared" si="627"/>
        <v>#DIV/0!</v>
      </c>
      <c r="AB1241" s="88">
        <f t="shared" si="628"/>
        <v>0</v>
      </c>
      <c r="AC1241" s="88" t="e">
        <f t="shared" si="629"/>
        <v>#DIV/0!</v>
      </c>
      <c r="AD1241" s="168">
        <f t="shared" ref="AD1241:AD1304" si="630">+P1241/12*1</f>
        <v>0</v>
      </c>
    </row>
    <row r="1242" spans="1:30" hidden="1" outlineLevel="1">
      <c r="A1242" s="76"/>
      <c r="B1242" s="97" t="s">
        <v>107</v>
      </c>
      <c r="C1242" s="96">
        <v>2214</v>
      </c>
      <c r="D1242" s="91"/>
      <c r="E1242" s="91"/>
      <c r="F1242" s="91"/>
      <c r="G1242" s="91"/>
      <c r="H1242" s="91"/>
      <c r="I1242" s="91"/>
      <c r="J1242" s="155"/>
      <c r="K1242" s="155"/>
      <c r="L1242" s="181"/>
      <c r="M1242" s="181"/>
      <c r="N1242" s="155"/>
      <c r="O1242" s="155"/>
      <c r="P1242" s="155"/>
      <c r="Q1242" s="155"/>
      <c r="R1242" s="181"/>
      <c r="S1242" s="181"/>
      <c r="T1242" s="181"/>
      <c r="U1242" s="181"/>
      <c r="V1242" s="88">
        <f t="shared" si="622"/>
        <v>0</v>
      </c>
      <c r="W1242" s="88" t="e">
        <f t="shared" si="623"/>
        <v>#DIV/0!</v>
      </c>
      <c r="X1242" s="88">
        <f t="shared" si="624"/>
        <v>0</v>
      </c>
      <c r="Y1242" s="88" t="e">
        <f t="shared" si="625"/>
        <v>#DIV/0!</v>
      </c>
      <c r="Z1242" s="88">
        <f t="shared" si="626"/>
        <v>0</v>
      </c>
      <c r="AA1242" s="88" t="e">
        <f t="shared" si="627"/>
        <v>#DIV/0!</v>
      </c>
      <c r="AB1242" s="88">
        <f t="shared" si="628"/>
        <v>0</v>
      </c>
      <c r="AC1242" s="88" t="e">
        <f t="shared" si="629"/>
        <v>#DIV/0!</v>
      </c>
      <c r="AD1242" s="168">
        <f t="shared" si="630"/>
        <v>0</v>
      </c>
    </row>
    <row r="1243" spans="1:30" hidden="1" outlineLevel="1">
      <c r="A1243" s="76"/>
      <c r="B1243" s="149" t="s">
        <v>108</v>
      </c>
      <c r="C1243" s="99">
        <v>2215</v>
      </c>
      <c r="D1243" s="102">
        <f>D1244+D1245+D1246+D1247</f>
        <v>13972.4</v>
      </c>
      <c r="E1243" s="102">
        <f>E1244+E1245+E1246+E1247</f>
        <v>0</v>
      </c>
      <c r="F1243" s="102">
        <f>F1244+F1245+F1246+F1247</f>
        <v>12901.9</v>
      </c>
      <c r="G1243" s="102">
        <f t="shared" ref="G1243:R1243" si="631">G1244+G1245+G1246+G1247</f>
        <v>0</v>
      </c>
      <c r="H1243" s="102">
        <f t="shared" si="631"/>
        <v>3311.6</v>
      </c>
      <c r="I1243" s="102">
        <f t="shared" si="631"/>
        <v>0</v>
      </c>
      <c r="J1243" s="213">
        <f t="shared" si="631"/>
        <v>1354.74</v>
      </c>
      <c r="K1243" s="213">
        <f t="shared" si="631"/>
        <v>0</v>
      </c>
      <c r="L1243" s="150">
        <f t="shared" si="631"/>
        <v>3892.6</v>
      </c>
      <c r="M1243" s="150">
        <f t="shared" si="631"/>
        <v>0</v>
      </c>
      <c r="N1243" s="213">
        <f t="shared" si="631"/>
        <v>5542.1</v>
      </c>
      <c r="O1243" s="213">
        <f t="shared" si="631"/>
        <v>0</v>
      </c>
      <c r="P1243" s="213">
        <f t="shared" si="631"/>
        <v>0</v>
      </c>
      <c r="Q1243" s="213">
        <f t="shared" si="631"/>
        <v>0</v>
      </c>
      <c r="R1243" s="150">
        <f t="shared" si="631"/>
        <v>5542.1</v>
      </c>
      <c r="S1243" s="150">
        <f>S1244+S1245+S1246+S1247</f>
        <v>0</v>
      </c>
      <c r="T1243" s="150">
        <f>T1244+T1245+T1246+T1247</f>
        <v>7127.9</v>
      </c>
      <c r="U1243" s="150">
        <f>U1244+U1245+U1246+U1247</f>
        <v>0</v>
      </c>
      <c r="V1243" s="88">
        <f t="shared" si="622"/>
        <v>-9009.2999999999993</v>
      </c>
      <c r="W1243" s="88">
        <f t="shared" si="623"/>
        <v>30.170750044567079</v>
      </c>
      <c r="X1243" s="88">
        <f t="shared" si="624"/>
        <v>2230.5000000000005</v>
      </c>
      <c r="Y1243" s="88">
        <f t="shared" si="625"/>
        <v>167.35414905181787</v>
      </c>
      <c r="Z1243" s="88">
        <f t="shared" si="626"/>
        <v>0</v>
      </c>
      <c r="AA1243" s="88">
        <f t="shared" si="627"/>
        <v>100</v>
      </c>
      <c r="AB1243" s="88">
        <f t="shared" si="628"/>
        <v>1585.7999999999993</v>
      </c>
      <c r="AC1243" s="88">
        <f t="shared" si="629"/>
        <v>128.61370238718175</v>
      </c>
      <c r="AD1243" s="168">
        <f t="shared" si="630"/>
        <v>0</v>
      </c>
    </row>
    <row r="1244" spans="1:30" hidden="1" outlineLevel="1">
      <c r="A1244" s="76"/>
      <c r="B1244" s="103" t="s">
        <v>144</v>
      </c>
      <c r="C1244" s="96">
        <v>22151</v>
      </c>
      <c r="D1244" s="91"/>
      <c r="E1244" s="91"/>
      <c r="F1244" s="145"/>
      <c r="G1244" s="91"/>
      <c r="H1244" s="91"/>
      <c r="I1244" s="91"/>
      <c r="J1244" s="155"/>
      <c r="K1244" s="155"/>
      <c r="L1244" s="181"/>
      <c r="M1244" s="181"/>
      <c r="N1244" s="155"/>
      <c r="O1244" s="155"/>
      <c r="P1244" s="155"/>
      <c r="Q1244" s="155"/>
      <c r="R1244" s="181"/>
      <c r="S1244" s="181"/>
      <c r="T1244" s="181"/>
      <c r="U1244" s="181"/>
      <c r="V1244" s="88">
        <f t="shared" si="622"/>
        <v>0</v>
      </c>
      <c r="W1244" s="88" t="e">
        <f t="shared" si="623"/>
        <v>#DIV/0!</v>
      </c>
      <c r="X1244" s="88">
        <f t="shared" si="624"/>
        <v>0</v>
      </c>
      <c r="Y1244" s="88" t="e">
        <f t="shared" si="625"/>
        <v>#DIV/0!</v>
      </c>
      <c r="Z1244" s="88">
        <f t="shared" si="626"/>
        <v>0</v>
      </c>
      <c r="AA1244" s="88" t="e">
        <f t="shared" si="627"/>
        <v>#DIV/0!</v>
      </c>
      <c r="AB1244" s="88">
        <f t="shared" si="628"/>
        <v>0</v>
      </c>
      <c r="AC1244" s="88" t="e">
        <f t="shared" si="629"/>
        <v>#DIV/0!</v>
      </c>
      <c r="AD1244" s="168">
        <f t="shared" si="630"/>
        <v>0</v>
      </c>
    </row>
    <row r="1245" spans="1:30" hidden="1" outlineLevel="1">
      <c r="A1245" s="76"/>
      <c r="B1245" s="103" t="s">
        <v>145</v>
      </c>
      <c r="C1245" s="96">
        <v>22152</v>
      </c>
      <c r="D1245" s="91">
        <v>1182.5999999999999</v>
      </c>
      <c r="E1245" s="91"/>
      <c r="F1245" s="145">
        <v>1182.9000000000001</v>
      </c>
      <c r="G1245" s="91"/>
      <c r="H1245" s="91">
        <v>1236.5999999999999</v>
      </c>
      <c r="I1245" s="91"/>
      <c r="J1245" s="155">
        <v>742</v>
      </c>
      <c r="K1245" s="155"/>
      <c r="L1245" s="181">
        <v>1236.5999999999999</v>
      </c>
      <c r="M1245" s="181"/>
      <c r="N1245" s="155">
        <v>1817.6</v>
      </c>
      <c r="O1245" s="155"/>
      <c r="P1245" s="155"/>
      <c r="Q1245" s="155"/>
      <c r="R1245" s="155">
        <v>1817.6</v>
      </c>
      <c r="S1245" s="181"/>
      <c r="T1245" s="155">
        <v>2009.9</v>
      </c>
      <c r="U1245" s="181"/>
      <c r="V1245" s="88">
        <f t="shared" si="622"/>
        <v>53.699999999999818</v>
      </c>
      <c r="W1245" s="88">
        <f t="shared" si="623"/>
        <v>104.53969059092061</v>
      </c>
      <c r="X1245" s="88">
        <f t="shared" si="624"/>
        <v>581</v>
      </c>
      <c r="Y1245" s="88">
        <f t="shared" si="625"/>
        <v>146.98366488759501</v>
      </c>
      <c r="Z1245" s="88">
        <f t="shared" si="626"/>
        <v>0</v>
      </c>
      <c r="AA1245" s="88">
        <f t="shared" si="627"/>
        <v>100</v>
      </c>
      <c r="AB1245" s="88">
        <f t="shared" si="628"/>
        <v>192.30000000000018</v>
      </c>
      <c r="AC1245" s="88">
        <f t="shared" si="629"/>
        <v>110.5798855633803</v>
      </c>
      <c r="AD1245" s="168">
        <f t="shared" si="630"/>
        <v>0</v>
      </c>
    </row>
    <row r="1246" spans="1:30" hidden="1" outlineLevel="1">
      <c r="A1246" s="76"/>
      <c r="B1246" s="103" t="s">
        <v>111</v>
      </c>
      <c r="C1246" s="96">
        <v>22153</v>
      </c>
      <c r="D1246" s="146"/>
      <c r="E1246" s="91"/>
      <c r="F1246" s="145"/>
      <c r="G1246" s="91"/>
      <c r="H1246" s="146"/>
      <c r="I1246" s="91"/>
      <c r="J1246" s="155"/>
      <c r="K1246" s="155"/>
      <c r="L1246" s="181"/>
      <c r="M1246" s="181"/>
      <c r="N1246" s="155"/>
      <c r="O1246" s="155"/>
      <c r="P1246" s="155"/>
      <c r="Q1246" s="155"/>
      <c r="R1246" s="181"/>
      <c r="S1246" s="181"/>
      <c r="T1246" s="181"/>
      <c r="U1246" s="181"/>
      <c r="V1246" s="88">
        <f t="shared" si="622"/>
        <v>0</v>
      </c>
      <c r="W1246" s="88" t="e">
        <f t="shared" si="623"/>
        <v>#DIV/0!</v>
      </c>
      <c r="X1246" s="88">
        <f t="shared" si="624"/>
        <v>0</v>
      </c>
      <c r="Y1246" s="88" t="e">
        <f t="shared" si="625"/>
        <v>#DIV/0!</v>
      </c>
      <c r="Z1246" s="88">
        <f t="shared" si="626"/>
        <v>0</v>
      </c>
      <c r="AA1246" s="88" t="e">
        <f t="shared" si="627"/>
        <v>#DIV/0!</v>
      </c>
      <c r="AB1246" s="88">
        <f t="shared" si="628"/>
        <v>0</v>
      </c>
      <c r="AC1246" s="88" t="e">
        <f t="shared" si="629"/>
        <v>#DIV/0!</v>
      </c>
      <c r="AD1246" s="168">
        <f t="shared" si="630"/>
        <v>0</v>
      </c>
    </row>
    <row r="1247" spans="1:30" hidden="1" outlineLevel="1">
      <c r="A1247" s="76"/>
      <c r="B1247" s="103" t="s">
        <v>146</v>
      </c>
      <c r="C1247" s="96">
        <v>22154</v>
      </c>
      <c r="D1247" s="146">
        <v>12789.8</v>
      </c>
      <c r="E1247" s="91"/>
      <c r="F1247" s="145">
        <v>11719</v>
      </c>
      <c r="G1247" s="91"/>
      <c r="H1247" s="146">
        <v>2075</v>
      </c>
      <c r="I1247" s="91"/>
      <c r="J1247" s="155">
        <v>612.74</v>
      </c>
      <c r="K1247" s="155"/>
      <c r="L1247" s="181">
        <v>2656</v>
      </c>
      <c r="M1247" s="181"/>
      <c r="N1247" s="155">
        <v>3724.5</v>
      </c>
      <c r="O1247" s="155"/>
      <c r="P1247" s="155"/>
      <c r="Q1247" s="155"/>
      <c r="R1247" s="155">
        <v>3724.5</v>
      </c>
      <c r="S1247" s="181"/>
      <c r="T1247" s="155">
        <v>5118</v>
      </c>
      <c r="U1247" s="181"/>
      <c r="V1247" s="88">
        <f t="shared" si="622"/>
        <v>-9063</v>
      </c>
      <c r="W1247" s="88">
        <f t="shared" si="623"/>
        <v>22.664049833603549</v>
      </c>
      <c r="X1247" s="88">
        <f t="shared" si="624"/>
        <v>1649.5</v>
      </c>
      <c r="Y1247" s="88">
        <f t="shared" si="625"/>
        <v>179.49397590361446</v>
      </c>
      <c r="Z1247" s="88">
        <f t="shared" si="626"/>
        <v>0</v>
      </c>
      <c r="AA1247" s="88">
        <f t="shared" si="627"/>
        <v>100</v>
      </c>
      <c r="AB1247" s="88">
        <f t="shared" si="628"/>
        <v>1393.5</v>
      </c>
      <c r="AC1247" s="88">
        <f t="shared" si="629"/>
        <v>137.4144180426903</v>
      </c>
      <c r="AD1247" s="168">
        <f t="shared" si="630"/>
        <v>0</v>
      </c>
    </row>
    <row r="1248" spans="1:30" hidden="1" outlineLevel="1">
      <c r="A1248" s="76"/>
      <c r="B1248" s="105" t="s">
        <v>113</v>
      </c>
      <c r="C1248" s="106">
        <v>2217</v>
      </c>
      <c r="D1248" s="146"/>
      <c r="E1248" s="91"/>
      <c r="F1248" s="146"/>
      <c r="G1248" s="91"/>
      <c r="H1248" s="146"/>
      <c r="I1248" s="91"/>
      <c r="J1248" s="155"/>
      <c r="K1248" s="155"/>
      <c r="L1248" s="181"/>
      <c r="M1248" s="181"/>
      <c r="N1248" s="155"/>
      <c r="O1248" s="155"/>
      <c r="P1248" s="155"/>
      <c r="Q1248" s="155"/>
      <c r="R1248" s="181"/>
      <c r="S1248" s="181"/>
      <c r="T1248" s="181"/>
      <c r="U1248" s="181"/>
      <c r="V1248" s="88">
        <f t="shared" si="622"/>
        <v>0</v>
      </c>
      <c r="W1248" s="88" t="e">
        <f t="shared" si="623"/>
        <v>#DIV/0!</v>
      </c>
      <c r="X1248" s="88">
        <f t="shared" si="624"/>
        <v>0</v>
      </c>
      <c r="Y1248" s="88" t="e">
        <f t="shared" si="625"/>
        <v>#DIV/0!</v>
      </c>
      <c r="Z1248" s="88">
        <f t="shared" si="626"/>
        <v>0</v>
      </c>
      <c r="AA1248" s="88" t="e">
        <f t="shared" si="627"/>
        <v>#DIV/0!</v>
      </c>
      <c r="AB1248" s="88">
        <f t="shared" si="628"/>
        <v>0</v>
      </c>
      <c r="AC1248" s="88" t="e">
        <f t="shared" si="629"/>
        <v>#DIV/0!</v>
      </c>
      <c r="AD1248" s="168">
        <f t="shared" si="630"/>
        <v>0</v>
      </c>
    </row>
    <row r="1249" spans="1:30" hidden="1" outlineLevel="1">
      <c r="A1249" s="76"/>
      <c r="B1249" s="109" t="s">
        <v>114</v>
      </c>
      <c r="C1249" s="106">
        <v>2218</v>
      </c>
      <c r="D1249" s="146"/>
      <c r="E1249" s="91"/>
      <c r="F1249" s="146"/>
      <c r="G1249" s="91"/>
      <c r="H1249" s="146"/>
      <c r="I1249" s="91"/>
      <c r="J1249" s="155"/>
      <c r="K1249" s="155"/>
      <c r="L1249" s="181"/>
      <c r="M1249" s="181"/>
      <c r="N1249" s="155"/>
      <c r="O1249" s="155"/>
      <c r="P1249" s="155"/>
      <c r="Q1249" s="155"/>
      <c r="R1249" s="181"/>
      <c r="S1249" s="181"/>
      <c r="T1249" s="181"/>
      <c r="U1249" s="181"/>
      <c r="V1249" s="88">
        <f t="shared" si="622"/>
        <v>0</v>
      </c>
      <c r="W1249" s="88" t="e">
        <f t="shared" si="623"/>
        <v>#DIV/0!</v>
      </c>
      <c r="X1249" s="88">
        <f t="shared" si="624"/>
        <v>0</v>
      </c>
      <c r="Y1249" s="88" t="e">
        <f t="shared" si="625"/>
        <v>#DIV/0!</v>
      </c>
      <c r="Z1249" s="88">
        <f t="shared" si="626"/>
        <v>0</v>
      </c>
      <c r="AA1249" s="88" t="e">
        <f t="shared" si="627"/>
        <v>#DIV/0!</v>
      </c>
      <c r="AB1249" s="88">
        <f t="shared" si="628"/>
        <v>0</v>
      </c>
      <c r="AC1249" s="88" t="e">
        <f t="shared" si="629"/>
        <v>#DIV/0!</v>
      </c>
      <c r="AD1249" s="168">
        <f t="shared" si="630"/>
        <v>0</v>
      </c>
    </row>
    <row r="1250" spans="1:30" hidden="1" outlineLevel="1">
      <c r="A1250" s="76"/>
      <c r="B1250" s="97" t="s">
        <v>147</v>
      </c>
      <c r="C1250" s="96">
        <v>2221</v>
      </c>
      <c r="D1250" s="146">
        <v>907.4</v>
      </c>
      <c r="E1250" s="91"/>
      <c r="F1250" s="146">
        <v>1008.6</v>
      </c>
      <c r="G1250" s="91"/>
      <c r="H1250" s="146">
        <v>1712.6</v>
      </c>
      <c r="I1250" s="91"/>
      <c r="J1250" s="155">
        <v>37.799999999999997</v>
      </c>
      <c r="K1250" s="155"/>
      <c r="L1250" s="181">
        <v>4205.5</v>
      </c>
      <c r="M1250" s="181"/>
      <c r="N1250" s="155">
        <v>4083</v>
      </c>
      <c r="O1250" s="155"/>
      <c r="P1250" s="155"/>
      <c r="Q1250" s="155"/>
      <c r="R1250" s="155">
        <v>4083</v>
      </c>
      <c r="S1250" s="181"/>
      <c r="T1250" s="181">
        <v>2427</v>
      </c>
      <c r="U1250" s="181"/>
      <c r="V1250" s="88">
        <f t="shared" si="622"/>
        <v>3196.9</v>
      </c>
      <c r="W1250" s="88">
        <f t="shared" si="623"/>
        <v>416.96410866547689</v>
      </c>
      <c r="X1250" s="88">
        <f t="shared" si="624"/>
        <v>2370.4</v>
      </c>
      <c r="Y1250" s="88">
        <f t="shared" si="625"/>
        <v>238.40943594534627</v>
      </c>
      <c r="Z1250" s="88">
        <f t="shared" si="626"/>
        <v>0</v>
      </c>
      <c r="AA1250" s="88">
        <f t="shared" si="627"/>
        <v>100</v>
      </c>
      <c r="AB1250" s="88">
        <f t="shared" si="628"/>
        <v>-1656</v>
      </c>
      <c r="AC1250" s="88">
        <f t="shared" si="629"/>
        <v>59.441587068332112</v>
      </c>
      <c r="AD1250" s="168">
        <f t="shared" si="630"/>
        <v>0</v>
      </c>
    </row>
    <row r="1251" spans="1:30" ht="25.5" hidden="1" outlineLevel="1">
      <c r="A1251" s="76"/>
      <c r="B1251" s="110" t="s">
        <v>116</v>
      </c>
      <c r="C1251" s="96">
        <v>2222</v>
      </c>
      <c r="D1251" s="146">
        <v>1193</v>
      </c>
      <c r="E1251" s="91"/>
      <c r="F1251" s="91">
        <v>1748.1</v>
      </c>
      <c r="G1251" s="146"/>
      <c r="H1251" s="146">
        <v>500</v>
      </c>
      <c r="I1251" s="91"/>
      <c r="J1251" s="155"/>
      <c r="K1251" s="155"/>
      <c r="L1251" s="181">
        <v>1911.7</v>
      </c>
      <c r="M1251" s="181"/>
      <c r="N1251" s="155">
        <v>1000</v>
      </c>
      <c r="O1251" s="155"/>
      <c r="P1251" s="155"/>
      <c r="Q1251" s="155"/>
      <c r="R1251" s="181">
        <v>1000</v>
      </c>
      <c r="S1251" s="181"/>
      <c r="T1251" s="181">
        <v>2490.5</v>
      </c>
      <c r="U1251" s="181"/>
      <c r="V1251" s="88">
        <f t="shared" si="622"/>
        <v>163.60000000000014</v>
      </c>
      <c r="W1251" s="88">
        <f t="shared" si="623"/>
        <v>109.35873233796694</v>
      </c>
      <c r="X1251" s="88">
        <f t="shared" si="624"/>
        <v>500</v>
      </c>
      <c r="Y1251" s="88">
        <f t="shared" si="625"/>
        <v>200</v>
      </c>
      <c r="Z1251" s="88">
        <f t="shared" si="626"/>
        <v>0</v>
      </c>
      <c r="AA1251" s="88">
        <f t="shared" si="627"/>
        <v>100</v>
      </c>
      <c r="AB1251" s="88">
        <f t="shared" si="628"/>
        <v>1490.5</v>
      </c>
      <c r="AC1251" s="88">
        <f t="shared" si="629"/>
        <v>249.04999999999998</v>
      </c>
      <c r="AD1251" s="168">
        <f t="shared" si="630"/>
        <v>0</v>
      </c>
    </row>
    <row r="1252" spans="1:30" hidden="1" outlineLevel="1">
      <c r="A1252" s="76"/>
      <c r="B1252" s="110" t="s">
        <v>117</v>
      </c>
      <c r="C1252" s="132">
        <v>2223</v>
      </c>
      <c r="D1252" s="146"/>
      <c r="E1252" s="91"/>
      <c r="F1252" s="146"/>
      <c r="G1252" s="91"/>
      <c r="H1252" s="146"/>
      <c r="I1252" s="91"/>
      <c r="J1252" s="155"/>
      <c r="K1252" s="155"/>
      <c r="L1252" s="181"/>
      <c r="M1252" s="181"/>
      <c r="N1252" s="155"/>
      <c r="O1252" s="155"/>
      <c r="P1252" s="155"/>
      <c r="Q1252" s="155"/>
      <c r="R1252" s="181"/>
      <c r="S1252" s="181"/>
      <c r="T1252" s="181"/>
      <c r="U1252" s="181"/>
      <c r="V1252" s="88"/>
      <c r="W1252" s="88"/>
      <c r="X1252" s="88"/>
      <c r="Y1252" s="88"/>
      <c r="Z1252" s="88"/>
      <c r="AA1252" s="88"/>
      <c r="AB1252" s="88"/>
      <c r="AC1252" s="88"/>
      <c r="AD1252" s="168">
        <f t="shared" si="630"/>
        <v>0</v>
      </c>
    </row>
    <row r="1253" spans="1:30" hidden="1" outlineLevel="1">
      <c r="A1253" s="76"/>
      <c r="B1253" s="110" t="s">
        <v>153</v>
      </c>
      <c r="C1253" s="96">
        <v>2224</v>
      </c>
      <c r="D1253" s="146">
        <v>2547</v>
      </c>
      <c r="E1253" s="91"/>
      <c r="F1253" s="91">
        <v>2487.3000000000002</v>
      </c>
      <c r="G1253" s="91"/>
      <c r="H1253" s="146">
        <v>3406</v>
      </c>
      <c r="I1253" s="91"/>
      <c r="J1253" s="155">
        <v>0</v>
      </c>
      <c r="K1253" s="155"/>
      <c r="L1253" s="146">
        <v>3406</v>
      </c>
      <c r="M1253" s="181"/>
      <c r="N1253" s="155">
        <v>4388</v>
      </c>
      <c r="O1253" s="155"/>
      <c r="P1253" s="155"/>
      <c r="Q1253" s="155"/>
      <c r="R1253" s="181">
        <v>4388</v>
      </c>
      <c r="S1253" s="181"/>
      <c r="T1253" s="181">
        <v>3684.5</v>
      </c>
      <c r="U1253" s="181"/>
      <c r="V1253" s="88">
        <f>L1253-F1253</f>
        <v>918.69999999999982</v>
      </c>
      <c r="W1253" s="88">
        <f>+L1253/F1253*100</f>
        <v>136.93563301571984</v>
      </c>
      <c r="X1253" s="88">
        <f>N1253-H1253</f>
        <v>982</v>
      </c>
      <c r="Y1253" s="88">
        <f>+N1253/H1253*100</f>
        <v>128.8314738696418</v>
      </c>
      <c r="Z1253" s="88">
        <f>R1253-N1253</f>
        <v>0</v>
      </c>
      <c r="AA1253" s="88">
        <f>+R1253/N1253*100</f>
        <v>100</v>
      </c>
      <c r="AB1253" s="88">
        <f t="shared" si="628"/>
        <v>-703.5</v>
      </c>
      <c r="AC1253" s="88">
        <f t="shared" si="629"/>
        <v>83.967639015496815</v>
      </c>
      <c r="AD1253" s="168">
        <f t="shared" si="630"/>
        <v>0</v>
      </c>
    </row>
    <row r="1254" spans="1:30" hidden="1" outlineLevel="1">
      <c r="A1254" s="76"/>
      <c r="B1254" s="110" t="s">
        <v>148</v>
      </c>
      <c r="C1254" s="96">
        <v>2225</v>
      </c>
      <c r="D1254" s="91"/>
      <c r="E1254" s="91"/>
      <c r="F1254" s="91"/>
      <c r="G1254" s="91"/>
      <c r="H1254" s="91"/>
      <c r="I1254" s="91"/>
      <c r="J1254" s="155"/>
      <c r="K1254" s="155"/>
      <c r="L1254" s="181"/>
      <c r="M1254" s="181"/>
      <c r="N1254" s="155"/>
      <c r="O1254" s="155"/>
      <c r="P1254" s="155"/>
      <c r="Q1254" s="155"/>
      <c r="R1254" s="181"/>
      <c r="S1254" s="181"/>
      <c r="T1254" s="181"/>
      <c r="U1254" s="181"/>
      <c r="V1254" s="88">
        <f>L1254-F1254</f>
        <v>0</v>
      </c>
      <c r="W1254" s="88" t="e">
        <f>+L1254/F1254*100</f>
        <v>#DIV/0!</v>
      </c>
      <c r="X1254" s="88">
        <f>N1254-H1254</f>
        <v>0</v>
      </c>
      <c r="Y1254" s="88" t="e">
        <f>+N1254/H1254*100</f>
        <v>#DIV/0!</v>
      </c>
      <c r="Z1254" s="88">
        <f>R1254-N1254</f>
        <v>0</v>
      </c>
      <c r="AA1254" s="88" t="e">
        <f>+R1254/N1254*100</f>
        <v>#DIV/0!</v>
      </c>
      <c r="AB1254" s="88">
        <f t="shared" si="628"/>
        <v>0</v>
      </c>
      <c r="AC1254" s="88" t="e">
        <f t="shared" si="629"/>
        <v>#DIV/0!</v>
      </c>
      <c r="AD1254" s="168">
        <f t="shared" si="630"/>
        <v>0</v>
      </c>
    </row>
    <row r="1255" spans="1:30" hidden="1" outlineLevel="1">
      <c r="A1255" s="76"/>
      <c r="B1255" s="110" t="s">
        <v>149</v>
      </c>
      <c r="C1255" s="96">
        <v>2231</v>
      </c>
      <c r="D1255" s="91"/>
      <c r="E1255" s="91"/>
      <c r="F1255" s="91"/>
      <c r="G1255" s="91"/>
      <c r="H1255" s="91"/>
      <c r="I1255" s="91"/>
      <c r="J1255" s="82"/>
      <c r="K1255" s="82"/>
      <c r="L1255" s="181"/>
      <c r="M1255" s="201"/>
      <c r="N1255" s="155"/>
      <c r="O1255" s="82"/>
      <c r="P1255" s="155"/>
      <c r="Q1255" s="82"/>
      <c r="R1255" s="181"/>
      <c r="S1255" s="201"/>
      <c r="T1255" s="181"/>
      <c r="U1255" s="201"/>
      <c r="V1255" s="88"/>
      <c r="W1255" s="88"/>
      <c r="X1255" s="88"/>
      <c r="Y1255" s="88"/>
      <c r="Z1255" s="88"/>
      <c r="AA1255" s="88"/>
      <c r="AB1255" s="88"/>
      <c r="AC1255" s="88"/>
      <c r="AD1255" s="168">
        <f t="shared" si="630"/>
        <v>0</v>
      </c>
    </row>
    <row r="1256" spans="1:30" hidden="1" outlineLevel="1">
      <c r="A1256" s="76"/>
      <c r="B1256" s="110" t="s">
        <v>121</v>
      </c>
      <c r="C1256" s="96">
        <v>22311100</v>
      </c>
      <c r="D1256" s="91">
        <v>3073.2</v>
      </c>
      <c r="E1256" s="91"/>
      <c r="F1256" s="91">
        <v>3073.2</v>
      </c>
      <c r="G1256" s="91"/>
      <c r="H1256" s="91">
        <v>4402.3999999999996</v>
      </c>
      <c r="I1256" s="91"/>
      <c r="J1256" s="155">
        <v>2095.6999999999998</v>
      </c>
      <c r="K1256" s="155"/>
      <c r="L1256" s="91">
        <v>4402.3999999999996</v>
      </c>
      <c r="M1256" s="181"/>
      <c r="N1256" s="155">
        <v>5430.9</v>
      </c>
      <c r="O1256" s="155"/>
      <c r="P1256" s="155"/>
      <c r="Q1256" s="155"/>
      <c r="R1256" s="155">
        <v>5430.9</v>
      </c>
      <c r="S1256" s="181"/>
      <c r="T1256" s="155">
        <v>4106.5</v>
      </c>
      <c r="U1256" s="181"/>
      <c r="V1256" s="88">
        <f t="shared" ref="V1256:V1269" si="632">L1256-F1256</f>
        <v>1329.1999999999998</v>
      </c>
      <c r="W1256" s="88">
        <f t="shared" ref="W1256:W1269" si="633">+L1256/F1256*100</f>
        <v>143.25133411427828</v>
      </c>
      <c r="X1256" s="88">
        <f t="shared" ref="X1256:X1269" si="634">N1256-H1256</f>
        <v>1028.5</v>
      </c>
      <c r="Y1256" s="88">
        <f t="shared" ref="Y1256:Y1269" si="635">+N1256/H1256*100</f>
        <v>123.36225695075413</v>
      </c>
      <c r="Z1256" s="88">
        <f t="shared" ref="Z1256:Z1269" si="636">R1256-N1256</f>
        <v>0</v>
      </c>
      <c r="AA1256" s="88">
        <f t="shared" ref="AA1256:AA1269" si="637">+R1256/N1256*100</f>
        <v>100</v>
      </c>
      <c r="AB1256" s="88">
        <f t="shared" si="628"/>
        <v>-1324.3999999999996</v>
      </c>
      <c r="AC1256" s="88">
        <f t="shared" si="629"/>
        <v>75.61361836896279</v>
      </c>
      <c r="AD1256" s="168">
        <f t="shared" si="630"/>
        <v>0</v>
      </c>
    </row>
    <row r="1257" spans="1:30" hidden="1" outlineLevel="1">
      <c r="A1257" s="76"/>
      <c r="B1257" s="110" t="s">
        <v>122</v>
      </c>
      <c r="C1257" s="96">
        <v>22311200</v>
      </c>
      <c r="D1257" s="146">
        <v>4614.6000000000004</v>
      </c>
      <c r="E1257" s="91"/>
      <c r="F1257" s="146">
        <v>5356.4</v>
      </c>
      <c r="G1257" s="91"/>
      <c r="H1257" s="146">
        <v>6587.8</v>
      </c>
      <c r="I1257" s="91"/>
      <c r="J1257" s="155">
        <v>3293.9</v>
      </c>
      <c r="K1257" s="155"/>
      <c r="L1257" s="146">
        <v>6587.8</v>
      </c>
      <c r="M1257" s="181"/>
      <c r="N1257" s="155">
        <v>6653.7</v>
      </c>
      <c r="O1257" s="155"/>
      <c r="P1257" s="155">
        <v>6653.7</v>
      </c>
      <c r="Q1257" s="155"/>
      <c r="R1257" s="155">
        <v>6653.7</v>
      </c>
      <c r="S1257" s="181"/>
      <c r="T1257" s="181">
        <v>7833</v>
      </c>
      <c r="U1257" s="181"/>
      <c r="V1257" s="88">
        <f t="shared" si="632"/>
        <v>1231.4000000000005</v>
      </c>
      <c r="W1257" s="88">
        <f t="shared" si="633"/>
        <v>122.98932118587112</v>
      </c>
      <c r="X1257" s="88">
        <f t="shared" si="634"/>
        <v>65.899999999999636</v>
      </c>
      <c r="Y1257" s="88">
        <f t="shared" si="635"/>
        <v>101.00033395063602</v>
      </c>
      <c r="Z1257" s="88">
        <f t="shared" si="636"/>
        <v>0</v>
      </c>
      <c r="AA1257" s="88">
        <f t="shared" si="637"/>
        <v>100</v>
      </c>
      <c r="AB1257" s="88">
        <f t="shared" si="628"/>
        <v>1179.3000000000002</v>
      </c>
      <c r="AC1257" s="88">
        <f t="shared" si="629"/>
        <v>117.72397312773344</v>
      </c>
      <c r="AD1257" s="168">
        <f t="shared" si="630"/>
        <v>554.47500000000002</v>
      </c>
    </row>
    <row r="1258" spans="1:30" ht="25.5" hidden="1" outlineLevel="1">
      <c r="A1258" s="76"/>
      <c r="B1258" s="110" t="s">
        <v>123</v>
      </c>
      <c r="C1258" s="96">
        <v>22311300</v>
      </c>
      <c r="D1258" s="146">
        <v>8572.9</v>
      </c>
      <c r="E1258" s="91"/>
      <c r="F1258" s="91">
        <v>9638.7999999999993</v>
      </c>
      <c r="G1258" s="91"/>
      <c r="H1258" s="146">
        <v>12924.2</v>
      </c>
      <c r="I1258" s="91"/>
      <c r="J1258" s="155">
        <v>9798.7999999999993</v>
      </c>
      <c r="K1258" s="155"/>
      <c r="L1258" s="146">
        <v>12924.2</v>
      </c>
      <c r="M1258" s="181"/>
      <c r="N1258" s="155">
        <v>14791.1</v>
      </c>
      <c r="O1258" s="155"/>
      <c r="P1258" s="155"/>
      <c r="Q1258" s="155"/>
      <c r="R1258" s="181">
        <v>14791.1</v>
      </c>
      <c r="S1258" s="181"/>
      <c r="T1258" s="181">
        <v>11339</v>
      </c>
      <c r="U1258" s="181"/>
      <c r="V1258" s="88">
        <f t="shared" si="632"/>
        <v>3285.4000000000015</v>
      </c>
      <c r="W1258" s="88">
        <f t="shared" si="633"/>
        <v>134.08515582852638</v>
      </c>
      <c r="X1258" s="88">
        <f t="shared" si="634"/>
        <v>1866.8999999999996</v>
      </c>
      <c r="Y1258" s="88">
        <f t="shared" si="635"/>
        <v>114.44499466117826</v>
      </c>
      <c r="Z1258" s="88">
        <f t="shared" si="636"/>
        <v>0</v>
      </c>
      <c r="AA1258" s="88">
        <f t="shared" si="637"/>
        <v>100</v>
      </c>
      <c r="AB1258" s="88">
        <f t="shared" si="628"/>
        <v>-3452.1000000000004</v>
      </c>
      <c r="AC1258" s="88">
        <f t="shared" si="629"/>
        <v>76.660965039787442</v>
      </c>
      <c r="AD1258" s="168">
        <f t="shared" si="630"/>
        <v>0</v>
      </c>
    </row>
    <row r="1259" spans="1:30" hidden="1" outlineLevel="1">
      <c r="A1259" s="76"/>
      <c r="B1259" s="110" t="s">
        <v>124</v>
      </c>
      <c r="C1259" s="96">
        <v>22311400</v>
      </c>
      <c r="D1259" s="91"/>
      <c r="E1259" s="91"/>
      <c r="F1259" s="91"/>
      <c r="G1259" s="91"/>
      <c r="H1259" s="91"/>
      <c r="I1259" s="91"/>
      <c r="J1259" s="155"/>
      <c r="K1259" s="155"/>
      <c r="L1259" s="181"/>
      <c r="M1259" s="181"/>
      <c r="N1259" s="155"/>
      <c r="O1259" s="155"/>
      <c r="P1259" s="155"/>
      <c r="Q1259" s="155"/>
      <c r="R1259" s="181"/>
      <c r="S1259" s="181"/>
      <c r="T1259" s="181"/>
      <c r="U1259" s="181"/>
      <c r="V1259" s="88">
        <f t="shared" si="632"/>
        <v>0</v>
      </c>
      <c r="W1259" s="88" t="e">
        <f t="shared" si="633"/>
        <v>#DIV/0!</v>
      </c>
      <c r="X1259" s="88">
        <f t="shared" si="634"/>
        <v>0</v>
      </c>
      <c r="Y1259" s="88" t="e">
        <f t="shared" si="635"/>
        <v>#DIV/0!</v>
      </c>
      <c r="Z1259" s="88">
        <f t="shared" si="636"/>
        <v>0</v>
      </c>
      <c r="AA1259" s="88" t="e">
        <f t="shared" si="637"/>
        <v>#DIV/0!</v>
      </c>
      <c r="AB1259" s="88">
        <f t="shared" si="628"/>
        <v>0</v>
      </c>
      <c r="AC1259" s="88" t="e">
        <f t="shared" si="629"/>
        <v>#DIV/0!</v>
      </c>
      <c r="AD1259" s="168">
        <f t="shared" si="630"/>
        <v>0</v>
      </c>
    </row>
    <row r="1260" spans="1:30" ht="13.5" hidden="1" customHeight="1" outlineLevel="1">
      <c r="A1260" s="76"/>
      <c r="B1260" s="110" t="s">
        <v>125</v>
      </c>
      <c r="C1260" s="96">
        <v>2235</v>
      </c>
      <c r="D1260" s="91"/>
      <c r="E1260" s="91"/>
      <c r="F1260" s="91"/>
      <c r="G1260" s="91"/>
      <c r="H1260" s="91"/>
      <c r="I1260" s="91"/>
      <c r="J1260" s="155"/>
      <c r="K1260" s="155"/>
      <c r="L1260" s="181"/>
      <c r="M1260" s="181"/>
      <c r="N1260" s="155"/>
      <c r="O1260" s="155"/>
      <c r="P1260" s="155"/>
      <c r="Q1260" s="155"/>
      <c r="R1260" s="181"/>
      <c r="S1260" s="181"/>
      <c r="T1260" s="181"/>
      <c r="U1260" s="181"/>
      <c r="V1260" s="88">
        <f t="shared" si="632"/>
        <v>0</v>
      </c>
      <c r="W1260" s="88" t="e">
        <f t="shared" si="633"/>
        <v>#DIV/0!</v>
      </c>
      <c r="X1260" s="88">
        <f t="shared" si="634"/>
        <v>0</v>
      </c>
      <c r="Y1260" s="88" t="e">
        <f t="shared" si="635"/>
        <v>#DIV/0!</v>
      </c>
      <c r="Z1260" s="88">
        <f t="shared" si="636"/>
        <v>0</v>
      </c>
      <c r="AA1260" s="88" t="e">
        <f t="shared" si="637"/>
        <v>#DIV/0!</v>
      </c>
      <c r="AB1260" s="88">
        <f t="shared" si="628"/>
        <v>0</v>
      </c>
      <c r="AC1260" s="88" t="e">
        <f t="shared" si="629"/>
        <v>#DIV/0!</v>
      </c>
      <c r="AD1260" s="168">
        <f t="shared" si="630"/>
        <v>0</v>
      </c>
    </row>
    <row r="1261" spans="1:30" ht="13.5" hidden="1" customHeight="1" outlineLevel="1">
      <c r="A1261" s="76"/>
      <c r="B1261" s="97" t="s">
        <v>126</v>
      </c>
      <c r="C1261" s="119">
        <v>2511</v>
      </c>
      <c r="D1261" s="91"/>
      <c r="E1261" s="91"/>
      <c r="F1261" s="91"/>
      <c r="G1261" s="91"/>
      <c r="H1261" s="91"/>
      <c r="I1261" s="91"/>
      <c r="J1261" s="155"/>
      <c r="K1261" s="155"/>
      <c r="L1261" s="181"/>
      <c r="M1261" s="181"/>
      <c r="N1261" s="155"/>
      <c r="O1261" s="155"/>
      <c r="P1261" s="155"/>
      <c r="Q1261" s="155"/>
      <c r="R1261" s="181"/>
      <c r="S1261" s="181"/>
      <c r="T1261" s="181"/>
      <c r="U1261" s="181"/>
      <c r="V1261" s="88">
        <f t="shared" si="632"/>
        <v>0</v>
      </c>
      <c r="W1261" s="88" t="e">
        <f t="shared" si="633"/>
        <v>#DIV/0!</v>
      </c>
      <c r="X1261" s="88">
        <f t="shared" si="634"/>
        <v>0</v>
      </c>
      <c r="Y1261" s="88" t="e">
        <f t="shared" si="635"/>
        <v>#DIV/0!</v>
      </c>
      <c r="Z1261" s="88">
        <f t="shared" si="636"/>
        <v>0</v>
      </c>
      <c r="AA1261" s="88" t="e">
        <f t="shared" si="637"/>
        <v>#DIV/0!</v>
      </c>
      <c r="AB1261" s="88">
        <f t="shared" si="628"/>
        <v>0</v>
      </c>
      <c r="AC1261" s="88" t="e">
        <f t="shared" si="629"/>
        <v>#DIV/0!</v>
      </c>
      <c r="AD1261" s="168">
        <f t="shared" si="630"/>
        <v>0</v>
      </c>
    </row>
    <row r="1262" spans="1:30" ht="13.5" hidden="1" customHeight="1" outlineLevel="1">
      <c r="A1262" s="76"/>
      <c r="B1262" s="97" t="s">
        <v>127</v>
      </c>
      <c r="C1262" s="119">
        <v>2512</v>
      </c>
      <c r="D1262" s="91"/>
      <c r="E1262" s="91"/>
      <c r="F1262" s="91"/>
      <c r="G1262" s="91"/>
      <c r="H1262" s="91"/>
      <c r="I1262" s="91"/>
      <c r="J1262" s="155"/>
      <c r="K1262" s="155"/>
      <c r="L1262" s="181"/>
      <c r="M1262" s="181"/>
      <c r="N1262" s="155"/>
      <c r="O1262" s="155"/>
      <c r="P1262" s="155"/>
      <c r="Q1262" s="155"/>
      <c r="R1262" s="181"/>
      <c r="S1262" s="181"/>
      <c r="T1262" s="181"/>
      <c r="U1262" s="181"/>
      <c r="V1262" s="88">
        <f t="shared" si="632"/>
        <v>0</v>
      </c>
      <c r="W1262" s="88" t="e">
        <f t="shared" si="633"/>
        <v>#DIV/0!</v>
      </c>
      <c r="X1262" s="88">
        <f t="shared" si="634"/>
        <v>0</v>
      </c>
      <c r="Y1262" s="88" t="e">
        <f t="shared" si="635"/>
        <v>#DIV/0!</v>
      </c>
      <c r="Z1262" s="88">
        <f t="shared" si="636"/>
        <v>0</v>
      </c>
      <c r="AA1262" s="88" t="e">
        <f t="shared" si="637"/>
        <v>#DIV/0!</v>
      </c>
      <c r="AB1262" s="88">
        <f t="shared" si="628"/>
        <v>0</v>
      </c>
      <c r="AC1262" s="88" t="e">
        <f t="shared" si="629"/>
        <v>#DIV/0!</v>
      </c>
      <c r="AD1262" s="168">
        <f t="shared" si="630"/>
        <v>0</v>
      </c>
    </row>
    <row r="1263" spans="1:30" ht="13.5" hidden="1" customHeight="1" outlineLevel="1">
      <c r="A1263" s="76"/>
      <c r="B1263" s="97" t="s">
        <v>154</v>
      </c>
      <c r="C1263" s="119">
        <v>2521</v>
      </c>
      <c r="D1263" s="91"/>
      <c r="E1263" s="91"/>
      <c r="F1263" s="91"/>
      <c r="G1263" s="91"/>
      <c r="H1263" s="91"/>
      <c r="I1263" s="91"/>
      <c r="J1263" s="155"/>
      <c r="K1263" s="155"/>
      <c r="L1263" s="181"/>
      <c r="M1263" s="181"/>
      <c r="N1263" s="155"/>
      <c r="O1263" s="155"/>
      <c r="P1263" s="155"/>
      <c r="Q1263" s="155"/>
      <c r="R1263" s="181"/>
      <c r="S1263" s="181"/>
      <c r="T1263" s="181"/>
      <c r="U1263" s="181"/>
      <c r="V1263" s="88">
        <f t="shared" si="632"/>
        <v>0</v>
      </c>
      <c r="W1263" s="88" t="e">
        <f t="shared" si="633"/>
        <v>#DIV/0!</v>
      </c>
      <c r="X1263" s="88">
        <f t="shared" si="634"/>
        <v>0</v>
      </c>
      <c r="Y1263" s="88" t="e">
        <f t="shared" si="635"/>
        <v>#DIV/0!</v>
      </c>
      <c r="Z1263" s="88">
        <f t="shared" si="636"/>
        <v>0</v>
      </c>
      <c r="AA1263" s="88" t="e">
        <f t="shared" si="637"/>
        <v>#DIV/0!</v>
      </c>
      <c r="AB1263" s="88">
        <f t="shared" si="628"/>
        <v>0</v>
      </c>
      <c r="AC1263" s="88" t="e">
        <f t="shared" si="629"/>
        <v>#DIV/0!</v>
      </c>
      <c r="AD1263" s="168">
        <f t="shared" si="630"/>
        <v>0</v>
      </c>
    </row>
    <row r="1264" spans="1:30" ht="25.5" hidden="1" outlineLevel="1">
      <c r="A1264" s="76"/>
      <c r="B1264" s="122" t="s">
        <v>129</v>
      </c>
      <c r="C1264" s="96">
        <v>2721</v>
      </c>
      <c r="D1264" s="91"/>
      <c r="E1264" s="91"/>
      <c r="F1264" s="91"/>
      <c r="G1264" s="91"/>
      <c r="H1264" s="91">
        <v>10880</v>
      </c>
      <c r="I1264" s="91"/>
      <c r="J1264" s="155">
        <v>1979.5</v>
      </c>
      <c r="K1264" s="155"/>
      <c r="L1264" s="91">
        <v>10880</v>
      </c>
      <c r="M1264" s="181"/>
      <c r="N1264" s="155">
        <v>10880</v>
      </c>
      <c r="O1264" s="155"/>
      <c r="P1264" s="155"/>
      <c r="Q1264" s="155"/>
      <c r="R1264" s="181">
        <v>10880</v>
      </c>
      <c r="S1264" s="181"/>
      <c r="T1264" s="181">
        <v>10880</v>
      </c>
      <c r="U1264" s="181"/>
      <c r="V1264" s="88">
        <f t="shared" si="632"/>
        <v>10880</v>
      </c>
      <c r="W1264" s="88" t="e">
        <f t="shared" si="633"/>
        <v>#DIV/0!</v>
      </c>
      <c r="X1264" s="88">
        <f t="shared" si="634"/>
        <v>0</v>
      </c>
      <c r="Y1264" s="88">
        <f t="shared" si="635"/>
        <v>100</v>
      </c>
      <c r="Z1264" s="88">
        <f t="shared" si="636"/>
        <v>0</v>
      </c>
      <c r="AA1264" s="88">
        <f t="shared" si="637"/>
        <v>100</v>
      </c>
      <c r="AB1264" s="88">
        <f t="shared" si="628"/>
        <v>0</v>
      </c>
      <c r="AC1264" s="88">
        <f t="shared" si="629"/>
        <v>100</v>
      </c>
      <c r="AD1264" s="168">
        <f t="shared" si="630"/>
        <v>0</v>
      </c>
    </row>
    <row r="1265" spans="1:30" hidden="1" outlineLevel="1">
      <c r="A1265" s="76"/>
      <c r="B1265" s="123" t="s">
        <v>207</v>
      </c>
      <c r="C1265" s="90">
        <v>28241</v>
      </c>
      <c r="D1265" s="91"/>
      <c r="E1265" s="91"/>
      <c r="F1265" s="91"/>
      <c r="G1265" s="91"/>
      <c r="H1265" s="91"/>
      <c r="I1265" s="91"/>
      <c r="J1265" s="155"/>
      <c r="K1265" s="155"/>
      <c r="L1265" s="181"/>
      <c r="M1265" s="181"/>
      <c r="N1265" s="155"/>
      <c r="O1265" s="155"/>
      <c r="P1265" s="155"/>
      <c r="Q1265" s="155"/>
      <c r="R1265" s="181"/>
      <c r="S1265" s="181"/>
      <c r="T1265" s="181"/>
      <c r="U1265" s="181"/>
      <c r="V1265" s="88">
        <f t="shared" si="632"/>
        <v>0</v>
      </c>
      <c r="W1265" s="88" t="e">
        <f t="shared" si="633"/>
        <v>#DIV/0!</v>
      </c>
      <c r="X1265" s="88">
        <f t="shared" si="634"/>
        <v>0</v>
      </c>
      <c r="Y1265" s="88" t="e">
        <f t="shared" si="635"/>
        <v>#DIV/0!</v>
      </c>
      <c r="Z1265" s="88">
        <f t="shared" si="636"/>
        <v>0</v>
      </c>
      <c r="AA1265" s="88" t="e">
        <f t="shared" si="637"/>
        <v>#DIV/0!</v>
      </c>
      <c r="AB1265" s="88">
        <f t="shared" si="628"/>
        <v>0</v>
      </c>
      <c r="AC1265" s="88" t="e">
        <f t="shared" si="629"/>
        <v>#DIV/0!</v>
      </c>
      <c r="AD1265" s="168">
        <f t="shared" si="630"/>
        <v>0</v>
      </c>
    </row>
    <row r="1266" spans="1:30" hidden="1" outlineLevel="1">
      <c r="A1266" s="76"/>
      <c r="B1266" s="128" t="s">
        <v>134</v>
      </c>
      <c r="C1266" s="90"/>
      <c r="D1266" s="130">
        <f>SUM(D1267:D1269)</f>
        <v>621</v>
      </c>
      <c r="E1266" s="130">
        <f>SUM(E1267:E1269)</f>
        <v>0</v>
      </c>
      <c r="F1266" s="130">
        <f t="shared" ref="F1266:U1266" si="638">SUM(F1267:F1269)</f>
        <v>6640</v>
      </c>
      <c r="G1266" s="130">
        <f t="shared" si="638"/>
        <v>0</v>
      </c>
      <c r="H1266" s="130">
        <f t="shared" si="638"/>
        <v>3455</v>
      </c>
      <c r="I1266" s="130">
        <f t="shared" si="638"/>
        <v>0</v>
      </c>
      <c r="J1266" s="214">
        <f t="shared" si="638"/>
        <v>298.3</v>
      </c>
      <c r="K1266" s="214">
        <f t="shared" si="638"/>
        <v>0</v>
      </c>
      <c r="L1266" s="186">
        <f>SUM(L1267:L1269)</f>
        <v>5555</v>
      </c>
      <c r="M1266" s="186">
        <f t="shared" si="638"/>
        <v>0</v>
      </c>
      <c r="N1266" s="214">
        <f>SUM(N1267:N1269)</f>
        <v>5361.4</v>
      </c>
      <c r="O1266" s="214">
        <f>SUM(O1267:O1269)</f>
        <v>0</v>
      </c>
      <c r="P1266" s="214">
        <f>SUM(P1267:P1269)</f>
        <v>0</v>
      </c>
      <c r="Q1266" s="214">
        <f>SUM(Q1267:Q1269)</f>
        <v>0</v>
      </c>
      <c r="R1266" s="186">
        <f t="shared" si="638"/>
        <v>5361.4</v>
      </c>
      <c r="S1266" s="186">
        <f t="shared" si="638"/>
        <v>0</v>
      </c>
      <c r="T1266" s="186">
        <f>SUM(T1267:T1269)</f>
        <v>5000</v>
      </c>
      <c r="U1266" s="186">
        <f t="shared" si="638"/>
        <v>0</v>
      </c>
      <c r="V1266" s="88">
        <f t="shared" si="632"/>
        <v>-1085</v>
      </c>
      <c r="W1266" s="88">
        <f t="shared" si="633"/>
        <v>83.659638554216869</v>
      </c>
      <c r="X1266" s="88">
        <f t="shared" si="634"/>
        <v>1906.3999999999996</v>
      </c>
      <c r="Y1266" s="88">
        <f t="shared" si="635"/>
        <v>155.17800289435598</v>
      </c>
      <c r="Z1266" s="88">
        <f t="shared" si="636"/>
        <v>0</v>
      </c>
      <c r="AA1266" s="88">
        <f t="shared" si="637"/>
        <v>100</v>
      </c>
      <c r="AB1266" s="88">
        <f t="shared" si="628"/>
        <v>-361.39999999999964</v>
      </c>
      <c r="AC1266" s="88">
        <f t="shared" si="629"/>
        <v>93.259223337188061</v>
      </c>
      <c r="AD1266" s="168">
        <f t="shared" si="630"/>
        <v>0</v>
      </c>
    </row>
    <row r="1267" spans="1:30" hidden="1" outlineLevel="1">
      <c r="A1267" s="76"/>
      <c r="B1267" s="89" t="s">
        <v>135</v>
      </c>
      <c r="C1267" s="90">
        <v>3111</v>
      </c>
      <c r="D1267" s="91"/>
      <c r="E1267" s="91"/>
      <c r="F1267" s="215">
        <v>3837.5</v>
      </c>
      <c r="G1267" s="91"/>
      <c r="H1267" s="91"/>
      <c r="I1267" s="91"/>
      <c r="J1267" s="155"/>
      <c r="K1267" s="155"/>
      <c r="L1267" s="181"/>
      <c r="M1267" s="181"/>
      <c r="N1267" s="155"/>
      <c r="O1267" s="155"/>
      <c r="P1267" s="155"/>
      <c r="Q1267" s="155"/>
      <c r="R1267" s="181"/>
      <c r="S1267" s="181"/>
      <c r="T1267" s="181"/>
      <c r="U1267" s="181"/>
      <c r="V1267" s="88">
        <f t="shared" si="632"/>
        <v>-3837.5</v>
      </c>
      <c r="W1267" s="88">
        <f t="shared" si="633"/>
        <v>0</v>
      </c>
      <c r="X1267" s="88">
        <f t="shared" si="634"/>
        <v>0</v>
      </c>
      <c r="Y1267" s="88" t="e">
        <f t="shared" si="635"/>
        <v>#DIV/0!</v>
      </c>
      <c r="Z1267" s="88">
        <f t="shared" si="636"/>
        <v>0</v>
      </c>
      <c r="AA1267" s="88" t="e">
        <f t="shared" si="637"/>
        <v>#DIV/0!</v>
      </c>
      <c r="AB1267" s="88">
        <f t="shared" si="628"/>
        <v>0</v>
      </c>
      <c r="AC1267" s="88" t="e">
        <f t="shared" si="629"/>
        <v>#DIV/0!</v>
      </c>
      <c r="AD1267" s="168">
        <f t="shared" si="630"/>
        <v>0</v>
      </c>
    </row>
    <row r="1268" spans="1:30" hidden="1" outlineLevel="1">
      <c r="A1268" s="76"/>
      <c r="B1268" s="89" t="s">
        <v>136</v>
      </c>
      <c r="C1268" s="90">
        <v>3112</v>
      </c>
      <c r="D1268" s="91">
        <v>621</v>
      </c>
      <c r="E1268" s="91"/>
      <c r="F1268" s="157">
        <v>2802.5</v>
      </c>
      <c r="G1268" s="91"/>
      <c r="H1268" s="91">
        <v>3455</v>
      </c>
      <c r="I1268" s="91"/>
      <c r="J1268" s="155">
        <v>298.3</v>
      </c>
      <c r="K1268" s="155"/>
      <c r="L1268" s="181">
        <v>5555</v>
      </c>
      <c r="M1268" s="181"/>
      <c r="N1268" s="155">
        <v>5361.4</v>
      </c>
      <c r="O1268" s="155"/>
      <c r="P1268" s="155"/>
      <c r="Q1268" s="155"/>
      <c r="R1268" s="181">
        <v>5361.4</v>
      </c>
      <c r="S1268" s="181"/>
      <c r="T1268" s="181">
        <v>5000</v>
      </c>
      <c r="U1268" s="181"/>
      <c r="V1268" s="88">
        <f t="shared" si="632"/>
        <v>2752.5</v>
      </c>
      <c r="W1268" s="88">
        <f t="shared" si="633"/>
        <v>198.2158786797502</v>
      </c>
      <c r="X1268" s="88">
        <f t="shared" si="634"/>
        <v>1906.3999999999996</v>
      </c>
      <c r="Y1268" s="88">
        <f t="shared" si="635"/>
        <v>155.17800289435598</v>
      </c>
      <c r="Z1268" s="88">
        <f t="shared" si="636"/>
        <v>0</v>
      </c>
      <c r="AA1268" s="88">
        <f t="shared" si="637"/>
        <v>100</v>
      </c>
      <c r="AB1268" s="88">
        <f t="shared" si="628"/>
        <v>-361.39999999999964</v>
      </c>
      <c r="AC1268" s="88">
        <f t="shared" si="629"/>
        <v>93.259223337188061</v>
      </c>
      <c r="AD1268" s="168">
        <f t="shared" si="630"/>
        <v>0</v>
      </c>
    </row>
    <row r="1269" spans="1:30" hidden="1" outlineLevel="1">
      <c r="A1269" s="76"/>
      <c r="B1269" s="89" t="s">
        <v>137</v>
      </c>
      <c r="C1269" s="90">
        <v>3113</v>
      </c>
      <c r="D1269" s="91"/>
      <c r="E1269" s="91"/>
      <c r="F1269" s="91"/>
      <c r="G1269" s="91"/>
      <c r="H1269" s="91"/>
      <c r="I1269" s="91"/>
      <c r="J1269" s="155"/>
      <c r="K1269" s="155"/>
      <c r="L1269" s="181"/>
      <c r="M1269" s="181"/>
      <c r="N1269" s="155"/>
      <c r="O1269" s="155"/>
      <c r="P1269" s="155"/>
      <c r="Q1269" s="155"/>
      <c r="R1269" s="181"/>
      <c r="S1269" s="181"/>
      <c r="T1269" s="181"/>
      <c r="U1269" s="181"/>
      <c r="V1269" s="88">
        <f t="shared" si="632"/>
        <v>0</v>
      </c>
      <c r="W1269" s="88" t="e">
        <f t="shared" si="633"/>
        <v>#DIV/0!</v>
      </c>
      <c r="X1269" s="88">
        <f t="shared" si="634"/>
        <v>0</v>
      </c>
      <c r="Y1269" s="88" t="e">
        <f t="shared" si="635"/>
        <v>#DIV/0!</v>
      </c>
      <c r="Z1269" s="88">
        <f t="shared" si="636"/>
        <v>0</v>
      </c>
      <c r="AA1269" s="88" t="e">
        <f t="shared" si="637"/>
        <v>#DIV/0!</v>
      </c>
      <c r="AB1269" s="88">
        <f t="shared" si="628"/>
        <v>0</v>
      </c>
      <c r="AC1269" s="88" t="e">
        <f t="shared" si="629"/>
        <v>#DIV/0!</v>
      </c>
      <c r="AD1269" s="168">
        <f t="shared" si="630"/>
        <v>0</v>
      </c>
    </row>
    <row r="1270" spans="1:30" hidden="1" outlineLevel="1">
      <c r="A1270" s="76"/>
      <c r="B1270" s="178"/>
      <c r="C1270" s="179"/>
      <c r="D1270" s="140"/>
      <c r="E1270" s="140"/>
      <c r="F1270" s="140"/>
      <c r="G1270" s="140"/>
      <c r="H1270" s="140"/>
      <c r="I1270" s="140"/>
      <c r="J1270" s="216"/>
      <c r="K1270" s="216"/>
      <c r="L1270" s="217"/>
      <c r="M1270" s="217"/>
      <c r="N1270" s="216"/>
      <c r="O1270" s="216"/>
      <c r="P1270" s="216"/>
      <c r="Q1270" s="216"/>
      <c r="R1270" s="217"/>
      <c r="S1270" s="217"/>
      <c r="T1270" s="217"/>
      <c r="U1270" s="217"/>
      <c r="V1270" s="140"/>
      <c r="W1270" s="140"/>
      <c r="X1270" s="140"/>
      <c r="Y1270" s="140"/>
      <c r="Z1270" s="140"/>
      <c r="AA1270" s="140"/>
      <c r="AB1270" s="140"/>
      <c r="AC1270" s="140"/>
      <c r="AD1270" s="168">
        <f t="shared" si="630"/>
        <v>0</v>
      </c>
    </row>
    <row r="1271" spans="1:30" ht="28.15" hidden="1" customHeight="1" outlineLevel="1">
      <c r="A1271" s="76">
        <v>30</v>
      </c>
      <c r="B1271" s="218" t="s">
        <v>210</v>
      </c>
      <c r="C1271" s="208" t="s">
        <v>211</v>
      </c>
      <c r="D1271" s="141"/>
      <c r="E1271" s="141"/>
      <c r="F1271" s="140"/>
      <c r="G1271" s="140"/>
      <c r="H1271" s="140"/>
      <c r="I1271" s="141"/>
      <c r="J1271" s="216"/>
      <c r="K1271" s="216"/>
      <c r="L1271" s="217"/>
      <c r="M1271" s="217"/>
      <c r="N1271" s="216"/>
      <c r="O1271" s="216"/>
      <c r="P1271" s="216"/>
      <c r="Q1271" s="216"/>
      <c r="R1271" s="217"/>
      <c r="S1271" s="217"/>
      <c r="T1271" s="217"/>
      <c r="U1271" s="217"/>
      <c r="V1271" s="140"/>
      <c r="W1271" s="140"/>
      <c r="X1271" s="140"/>
      <c r="Y1271" s="140"/>
      <c r="Z1271" s="140"/>
      <c r="AA1271" s="140"/>
      <c r="AB1271" s="140"/>
      <c r="AC1271" s="140"/>
      <c r="AD1271" s="168">
        <f t="shared" si="630"/>
        <v>0</v>
      </c>
    </row>
    <row r="1272" spans="1:30" hidden="1" outlineLevel="1">
      <c r="A1272" s="76"/>
      <c r="B1272" s="142" t="s">
        <v>142</v>
      </c>
      <c r="C1272" s="143"/>
      <c r="D1272" s="85">
        <f t="shared" ref="D1272:U1272" si="639">SUM(D1273:D1279,D1284:D1302)</f>
        <v>52560.800000000003</v>
      </c>
      <c r="E1272" s="85">
        <f t="shared" si="639"/>
        <v>53629.599999999999</v>
      </c>
      <c r="F1272" s="86">
        <f t="shared" si="639"/>
        <v>56712.80000000001</v>
      </c>
      <c r="G1272" s="86">
        <f t="shared" si="639"/>
        <v>24053.800000000003</v>
      </c>
      <c r="H1272" s="86">
        <f t="shared" si="639"/>
        <v>64510.7</v>
      </c>
      <c r="I1272" s="85">
        <f t="shared" si="639"/>
        <v>63497.700000000004</v>
      </c>
      <c r="J1272" s="82">
        <f t="shared" si="639"/>
        <v>23241.272000000001</v>
      </c>
      <c r="K1272" s="82">
        <f t="shared" si="639"/>
        <v>18485.938000000002</v>
      </c>
      <c r="L1272" s="201">
        <f t="shared" si="639"/>
        <v>65169.7</v>
      </c>
      <c r="M1272" s="201">
        <f t="shared" si="639"/>
        <v>62585.599999999999</v>
      </c>
      <c r="N1272" s="82">
        <f t="shared" si="639"/>
        <v>71328.7</v>
      </c>
      <c r="O1272" s="82">
        <f t="shared" si="639"/>
        <v>63497.700000000004</v>
      </c>
      <c r="P1272" s="82">
        <f t="shared" si="639"/>
        <v>0</v>
      </c>
      <c r="Q1272" s="82">
        <f t="shared" si="639"/>
        <v>0</v>
      </c>
      <c r="R1272" s="201">
        <f t="shared" si="639"/>
        <v>70522.2</v>
      </c>
      <c r="S1272" s="201">
        <f t="shared" si="639"/>
        <v>56862.8</v>
      </c>
      <c r="T1272" s="201">
        <f t="shared" si="639"/>
        <v>68882.2</v>
      </c>
      <c r="U1272" s="201">
        <f t="shared" si="639"/>
        <v>56912.800000000003</v>
      </c>
      <c r="V1272" s="87">
        <f t="shared" ref="V1272:V1288" si="640">L1272-F1272</f>
        <v>8456.8999999999869</v>
      </c>
      <c r="W1272" s="87">
        <f t="shared" ref="W1272:W1288" si="641">+L1272/F1272*100</f>
        <v>114.91180121595121</v>
      </c>
      <c r="X1272" s="87">
        <f t="shared" ref="X1272:X1288" si="642">N1272-H1272</f>
        <v>6818</v>
      </c>
      <c r="Y1272" s="87">
        <f t="shared" ref="Y1272:Y1288" si="643">+N1272/H1272*100</f>
        <v>110.56878936362496</v>
      </c>
      <c r="Z1272" s="87">
        <f t="shared" ref="Z1272:Z1288" si="644">R1272-N1272</f>
        <v>-806.5</v>
      </c>
      <c r="AA1272" s="87">
        <f t="shared" ref="AA1272:AA1288" si="645">+R1272/N1272*100</f>
        <v>98.869319081940361</v>
      </c>
      <c r="AB1272" s="87">
        <f>T1272-R1272</f>
        <v>-1640</v>
      </c>
      <c r="AC1272" s="87">
        <f>+T1272/R1272*100</f>
        <v>97.674491153140437</v>
      </c>
      <c r="AD1272" s="168">
        <f t="shared" si="630"/>
        <v>0</v>
      </c>
    </row>
    <row r="1273" spans="1:30" hidden="1" outlineLevel="1">
      <c r="A1273" s="76"/>
      <c r="B1273" s="89" t="s">
        <v>102</v>
      </c>
      <c r="C1273" s="90">
        <v>2111</v>
      </c>
      <c r="D1273" s="92">
        <v>1603.6</v>
      </c>
      <c r="E1273" s="92"/>
      <c r="F1273" s="91">
        <v>2334.6999999999998</v>
      </c>
      <c r="G1273" s="91"/>
      <c r="H1273" s="91">
        <v>2717.7</v>
      </c>
      <c r="I1273" s="91"/>
      <c r="J1273" s="155">
        <v>935.6</v>
      </c>
      <c r="K1273" s="155"/>
      <c r="L1273" s="91">
        <v>2717.7</v>
      </c>
      <c r="M1273" s="181"/>
      <c r="N1273" s="155">
        <v>2717.6</v>
      </c>
      <c r="O1273" s="155"/>
      <c r="P1273" s="155"/>
      <c r="Q1273" s="155"/>
      <c r="R1273" s="155">
        <v>2717.6</v>
      </c>
      <c r="S1273" s="181"/>
      <c r="T1273" s="155">
        <v>2717.6</v>
      </c>
      <c r="U1273" s="181"/>
      <c r="V1273" s="88" t="e">
        <f>#REF!-F1273</f>
        <v>#REF!</v>
      </c>
      <c r="W1273" s="88" t="e">
        <f>+#REF!/F1273*100</f>
        <v>#REF!</v>
      </c>
      <c r="X1273" s="88">
        <f>N1273-H1273</f>
        <v>-9.9999999999909051E-2</v>
      </c>
      <c r="Y1273" s="88">
        <f>+N1273/H1273*100</f>
        <v>99.996320418000522</v>
      </c>
      <c r="Z1273" s="88" t="e">
        <f>#REF!-#REF!</f>
        <v>#REF!</v>
      </c>
      <c r="AA1273" s="88" t="e">
        <f>+#REF!/#REF!*100</f>
        <v>#REF!</v>
      </c>
      <c r="AB1273" s="88" t="e">
        <f>#REF!-#REF!</f>
        <v>#REF!</v>
      </c>
      <c r="AC1273" s="88" t="e">
        <f>+#REF!/#REF!*100</f>
        <v>#REF!</v>
      </c>
      <c r="AD1273" s="168">
        <f t="shared" si="630"/>
        <v>0</v>
      </c>
    </row>
    <row r="1274" spans="1:30" hidden="1" outlineLevel="1">
      <c r="A1274" s="76"/>
      <c r="B1274" s="89" t="s">
        <v>143</v>
      </c>
      <c r="C1274" s="90">
        <v>2121</v>
      </c>
      <c r="D1274" s="146">
        <v>237.1</v>
      </c>
      <c r="E1274" s="91"/>
      <c r="F1274" s="146">
        <v>337</v>
      </c>
      <c r="G1274" s="91"/>
      <c r="H1274" s="146">
        <v>401.8</v>
      </c>
      <c r="I1274" s="91"/>
      <c r="J1274" s="155">
        <v>149.6</v>
      </c>
      <c r="K1274" s="155"/>
      <c r="L1274" s="146">
        <v>401.8</v>
      </c>
      <c r="M1274" s="181"/>
      <c r="N1274" s="155">
        <v>401.8</v>
      </c>
      <c r="O1274" s="155"/>
      <c r="P1274" s="155"/>
      <c r="Q1274" s="155"/>
      <c r="R1274" s="181">
        <v>401.8</v>
      </c>
      <c r="S1274" s="181"/>
      <c r="T1274" s="181">
        <v>401.8</v>
      </c>
      <c r="U1274" s="181"/>
      <c r="V1274" s="88">
        <f t="shared" si="640"/>
        <v>64.800000000000011</v>
      </c>
      <c r="W1274" s="88">
        <f t="shared" si="641"/>
        <v>119.22848664688428</v>
      </c>
      <c r="X1274" s="88">
        <f t="shared" si="642"/>
        <v>0</v>
      </c>
      <c r="Y1274" s="88">
        <f t="shared" si="643"/>
        <v>100</v>
      </c>
      <c r="Z1274" s="88">
        <f t="shared" si="644"/>
        <v>0</v>
      </c>
      <c r="AA1274" s="88">
        <f t="shared" si="645"/>
        <v>100</v>
      </c>
      <c r="AB1274" s="88">
        <f t="shared" ref="AB1274:AB1305" si="646">T1274-R1274</f>
        <v>0</v>
      </c>
      <c r="AC1274" s="88">
        <f t="shared" ref="AC1274:AC1305" si="647">+T1274/R1274*100</f>
        <v>100</v>
      </c>
      <c r="AD1274" s="168">
        <f t="shared" si="630"/>
        <v>0</v>
      </c>
    </row>
    <row r="1275" spans="1:30" hidden="1" outlineLevel="1">
      <c r="A1275" s="76"/>
      <c r="B1275" s="147" t="s">
        <v>104</v>
      </c>
      <c r="C1275" s="90">
        <v>2211</v>
      </c>
      <c r="D1275" s="146">
        <v>55.8</v>
      </c>
      <c r="E1275" s="91"/>
      <c r="F1275" s="146">
        <v>21.5</v>
      </c>
      <c r="G1275" s="91"/>
      <c r="H1275" s="146">
        <v>64.8</v>
      </c>
      <c r="I1275" s="91"/>
      <c r="J1275" s="155">
        <v>13</v>
      </c>
      <c r="K1275" s="155"/>
      <c r="L1275" s="146">
        <v>64.8</v>
      </c>
      <c r="M1275" s="181"/>
      <c r="N1275" s="155">
        <v>64.8</v>
      </c>
      <c r="O1275" s="155"/>
      <c r="P1275" s="155"/>
      <c r="Q1275" s="155"/>
      <c r="R1275" s="181">
        <v>64.8</v>
      </c>
      <c r="S1275" s="181"/>
      <c r="T1275" s="181">
        <v>90</v>
      </c>
      <c r="U1275" s="181"/>
      <c r="V1275" s="88">
        <f t="shared" si="640"/>
        <v>43.3</v>
      </c>
      <c r="W1275" s="88">
        <f t="shared" si="641"/>
        <v>301.39534883720927</v>
      </c>
      <c r="X1275" s="88">
        <f t="shared" si="642"/>
        <v>0</v>
      </c>
      <c r="Y1275" s="88">
        <f t="shared" si="643"/>
        <v>100</v>
      </c>
      <c r="Z1275" s="88">
        <f t="shared" si="644"/>
        <v>0</v>
      </c>
      <c r="AA1275" s="88">
        <f t="shared" si="645"/>
        <v>100</v>
      </c>
      <c r="AB1275" s="88">
        <f t="shared" si="646"/>
        <v>25.200000000000003</v>
      </c>
      <c r="AC1275" s="88">
        <f t="shared" si="647"/>
        <v>138.88888888888889</v>
      </c>
      <c r="AD1275" s="168">
        <f t="shared" si="630"/>
        <v>0</v>
      </c>
    </row>
    <row r="1276" spans="1:30" hidden="1" outlineLevel="1">
      <c r="A1276" s="76"/>
      <c r="B1276" s="95" t="s">
        <v>105</v>
      </c>
      <c r="C1276" s="96">
        <v>2212</v>
      </c>
      <c r="D1276" s="146">
        <v>399.6</v>
      </c>
      <c r="E1276" s="91"/>
      <c r="F1276" s="146">
        <v>410.6</v>
      </c>
      <c r="G1276" s="91"/>
      <c r="H1276" s="146">
        <v>484</v>
      </c>
      <c r="I1276" s="91"/>
      <c r="J1276" s="155">
        <v>220.6</v>
      </c>
      <c r="K1276" s="155"/>
      <c r="L1276" s="146">
        <v>484</v>
      </c>
      <c r="M1276" s="181"/>
      <c r="N1276" s="155">
        <v>552.29999999999995</v>
      </c>
      <c r="O1276" s="155"/>
      <c r="P1276" s="155"/>
      <c r="Q1276" s="155"/>
      <c r="R1276" s="181">
        <v>552.29999999999995</v>
      </c>
      <c r="S1276" s="181"/>
      <c r="T1276" s="181">
        <v>490</v>
      </c>
      <c r="U1276" s="181"/>
      <c r="V1276" s="88">
        <f t="shared" si="640"/>
        <v>73.399999999999977</v>
      </c>
      <c r="W1276" s="88">
        <f t="shared" si="641"/>
        <v>117.87627861665855</v>
      </c>
      <c r="X1276" s="88">
        <f t="shared" si="642"/>
        <v>68.299999999999955</v>
      </c>
      <c r="Y1276" s="88">
        <f t="shared" si="643"/>
        <v>114.11157024793388</v>
      </c>
      <c r="Z1276" s="88">
        <f t="shared" si="644"/>
        <v>0</v>
      </c>
      <c r="AA1276" s="88">
        <f t="shared" si="645"/>
        <v>100</v>
      </c>
      <c r="AB1276" s="88">
        <f t="shared" si="646"/>
        <v>-62.299999999999955</v>
      </c>
      <c r="AC1276" s="88">
        <f t="shared" si="647"/>
        <v>88.719898605830167</v>
      </c>
      <c r="AD1276" s="168">
        <f t="shared" si="630"/>
        <v>0</v>
      </c>
    </row>
    <row r="1277" spans="1:30" hidden="1" outlineLevel="1">
      <c r="A1277" s="76"/>
      <c r="B1277" s="97" t="s">
        <v>106</v>
      </c>
      <c r="C1277" s="96">
        <v>2213</v>
      </c>
      <c r="D1277" s="146"/>
      <c r="E1277" s="91"/>
      <c r="F1277" s="146"/>
      <c r="G1277" s="91"/>
      <c r="H1277" s="146"/>
      <c r="I1277" s="91"/>
      <c r="J1277" s="155"/>
      <c r="K1277" s="155"/>
      <c r="L1277" s="146"/>
      <c r="M1277" s="181"/>
      <c r="N1277" s="155"/>
      <c r="O1277" s="155"/>
      <c r="P1277" s="155"/>
      <c r="Q1277" s="155"/>
      <c r="R1277" s="181"/>
      <c r="S1277" s="181"/>
      <c r="T1277" s="181"/>
      <c r="U1277" s="181"/>
      <c r="V1277" s="88">
        <f t="shared" si="640"/>
        <v>0</v>
      </c>
      <c r="W1277" s="88" t="e">
        <f t="shared" si="641"/>
        <v>#DIV/0!</v>
      </c>
      <c r="X1277" s="88">
        <f t="shared" si="642"/>
        <v>0</v>
      </c>
      <c r="Y1277" s="88" t="e">
        <f t="shared" si="643"/>
        <v>#DIV/0!</v>
      </c>
      <c r="Z1277" s="88">
        <f t="shared" si="644"/>
        <v>0</v>
      </c>
      <c r="AA1277" s="88" t="e">
        <f t="shared" si="645"/>
        <v>#DIV/0!</v>
      </c>
      <c r="AB1277" s="88">
        <f t="shared" si="646"/>
        <v>0</v>
      </c>
      <c r="AC1277" s="88" t="e">
        <f t="shared" si="647"/>
        <v>#DIV/0!</v>
      </c>
      <c r="AD1277" s="168">
        <f t="shared" si="630"/>
        <v>0</v>
      </c>
    </row>
    <row r="1278" spans="1:30" hidden="1" outlineLevel="1">
      <c r="A1278" s="76"/>
      <c r="B1278" s="97" t="s">
        <v>107</v>
      </c>
      <c r="C1278" s="96">
        <v>2214</v>
      </c>
      <c r="D1278" s="146">
        <v>181.6</v>
      </c>
      <c r="E1278" s="91"/>
      <c r="F1278" s="146">
        <v>140.19999999999999</v>
      </c>
      <c r="G1278" s="91"/>
      <c r="H1278" s="91">
        <v>172.6</v>
      </c>
      <c r="I1278" s="91"/>
      <c r="J1278" s="155">
        <v>36.459000000000003</v>
      </c>
      <c r="K1278" s="155"/>
      <c r="L1278" s="91">
        <v>172.2</v>
      </c>
      <c r="M1278" s="181"/>
      <c r="N1278" s="155">
        <v>167.6</v>
      </c>
      <c r="O1278" s="155"/>
      <c r="P1278" s="155"/>
      <c r="Q1278" s="155"/>
      <c r="R1278" s="181">
        <v>167.6</v>
      </c>
      <c r="S1278" s="181"/>
      <c r="T1278" s="181"/>
      <c r="U1278" s="181"/>
      <c r="V1278" s="88">
        <f t="shared" si="640"/>
        <v>32</v>
      </c>
      <c r="W1278" s="88">
        <f t="shared" si="641"/>
        <v>122.82453637660484</v>
      </c>
      <c r="X1278" s="88">
        <f t="shared" si="642"/>
        <v>-5</v>
      </c>
      <c r="Y1278" s="88">
        <f t="shared" si="643"/>
        <v>97.103128621089212</v>
      </c>
      <c r="Z1278" s="88">
        <f t="shared" si="644"/>
        <v>0</v>
      </c>
      <c r="AA1278" s="88">
        <f t="shared" si="645"/>
        <v>100</v>
      </c>
      <c r="AB1278" s="88">
        <f t="shared" si="646"/>
        <v>-167.6</v>
      </c>
      <c r="AC1278" s="88">
        <f t="shared" si="647"/>
        <v>0</v>
      </c>
      <c r="AD1278" s="168">
        <f t="shared" si="630"/>
        <v>0</v>
      </c>
    </row>
    <row r="1279" spans="1:30" hidden="1" outlineLevel="1">
      <c r="A1279" s="76"/>
      <c r="B1279" s="149" t="s">
        <v>108</v>
      </c>
      <c r="C1279" s="99">
        <v>2215</v>
      </c>
      <c r="D1279" s="213">
        <f t="shared" ref="D1279:U1279" si="648">SUM(D1280+D1281+D1282+D1283)</f>
        <v>4385.5</v>
      </c>
      <c r="E1279" s="213">
        <f t="shared" si="648"/>
        <v>0</v>
      </c>
      <c r="F1279" s="213">
        <f t="shared" si="648"/>
        <v>3436.8</v>
      </c>
      <c r="G1279" s="213">
        <f t="shared" si="648"/>
        <v>0</v>
      </c>
      <c r="H1279" s="213">
        <f t="shared" si="648"/>
        <v>2239.9</v>
      </c>
      <c r="I1279" s="213">
        <f t="shared" si="648"/>
        <v>0</v>
      </c>
      <c r="J1279" s="213">
        <f t="shared" si="648"/>
        <v>1011.7860000000001</v>
      </c>
      <c r="K1279" s="213">
        <f t="shared" si="648"/>
        <v>0</v>
      </c>
      <c r="L1279" s="213">
        <f t="shared" si="648"/>
        <v>2900.7</v>
      </c>
      <c r="M1279" s="213">
        <f t="shared" si="648"/>
        <v>0</v>
      </c>
      <c r="N1279" s="213">
        <f t="shared" si="648"/>
        <v>3052.7</v>
      </c>
      <c r="O1279" s="213">
        <f t="shared" si="648"/>
        <v>0</v>
      </c>
      <c r="P1279" s="213">
        <f t="shared" si="648"/>
        <v>0</v>
      </c>
      <c r="Q1279" s="213">
        <f t="shared" si="648"/>
        <v>0</v>
      </c>
      <c r="R1279" s="213">
        <f t="shared" si="648"/>
        <v>3052.7</v>
      </c>
      <c r="S1279" s="213">
        <f t="shared" si="648"/>
        <v>0</v>
      </c>
      <c r="T1279" s="213">
        <f t="shared" si="648"/>
        <v>2825.8</v>
      </c>
      <c r="U1279" s="213">
        <f t="shared" si="648"/>
        <v>0</v>
      </c>
      <c r="V1279" s="88">
        <f t="shared" si="640"/>
        <v>-536.10000000000036</v>
      </c>
      <c r="W1279" s="88">
        <f t="shared" si="641"/>
        <v>84.40118715083797</v>
      </c>
      <c r="X1279" s="88">
        <f t="shared" si="642"/>
        <v>812.79999999999973</v>
      </c>
      <c r="Y1279" s="88">
        <f t="shared" si="643"/>
        <v>136.28733425599356</v>
      </c>
      <c r="Z1279" s="88">
        <f t="shared" si="644"/>
        <v>0</v>
      </c>
      <c r="AA1279" s="88">
        <f t="shared" si="645"/>
        <v>100</v>
      </c>
      <c r="AB1279" s="88">
        <f t="shared" si="646"/>
        <v>-226.89999999999964</v>
      </c>
      <c r="AC1279" s="88">
        <f t="shared" si="647"/>
        <v>92.567235561961553</v>
      </c>
      <c r="AD1279" s="168">
        <f t="shared" si="630"/>
        <v>0</v>
      </c>
    </row>
    <row r="1280" spans="1:30" hidden="1" outlineLevel="1">
      <c r="A1280" s="76"/>
      <c r="B1280" s="103" t="s">
        <v>144</v>
      </c>
      <c r="C1280" s="96">
        <v>22151</v>
      </c>
      <c r="D1280" s="91">
        <v>150</v>
      </c>
      <c r="E1280" s="91"/>
      <c r="F1280" s="91">
        <v>79</v>
      </c>
      <c r="G1280" s="91"/>
      <c r="H1280" s="91">
        <v>160</v>
      </c>
      <c r="I1280" s="91"/>
      <c r="J1280" s="219">
        <v>21.3</v>
      </c>
      <c r="K1280" s="79"/>
      <c r="L1280" s="91">
        <v>160</v>
      </c>
      <c r="M1280" s="78"/>
      <c r="N1280" s="155">
        <v>160</v>
      </c>
      <c r="O1280" s="79"/>
      <c r="P1280" s="220"/>
      <c r="Q1280" s="220"/>
      <c r="R1280" s="78">
        <v>160</v>
      </c>
      <c r="S1280" s="78"/>
      <c r="T1280" s="78">
        <v>200</v>
      </c>
      <c r="U1280" s="181"/>
      <c r="V1280" s="88">
        <f>L1273-F1280</f>
        <v>2638.7</v>
      </c>
      <c r="W1280" s="88">
        <f>+L1273/F1280*100</f>
        <v>3440.1265822784808</v>
      </c>
      <c r="X1280" s="88">
        <f>N1273-H1280</f>
        <v>2557.6</v>
      </c>
      <c r="Y1280" s="88">
        <f>+N1273/H1280*100</f>
        <v>1698.5</v>
      </c>
      <c r="Z1280" s="88">
        <f>R1273-N1273</f>
        <v>0</v>
      </c>
      <c r="AA1280" s="88">
        <f>+R1273/N1273*100</f>
        <v>100</v>
      </c>
      <c r="AB1280" s="88">
        <f>T1273-R1273</f>
        <v>0</v>
      </c>
      <c r="AC1280" s="88">
        <f>+T1273/R1273*100</f>
        <v>100</v>
      </c>
      <c r="AD1280" s="168">
        <f>+P1273/12*1</f>
        <v>0</v>
      </c>
    </row>
    <row r="1281" spans="1:30" hidden="1" outlineLevel="1">
      <c r="A1281" s="76"/>
      <c r="B1281" s="103" t="s">
        <v>145</v>
      </c>
      <c r="C1281" s="96">
        <v>22152</v>
      </c>
      <c r="D1281" s="146">
        <v>1705.7</v>
      </c>
      <c r="E1281" s="91"/>
      <c r="F1281" s="146">
        <v>1235</v>
      </c>
      <c r="G1281" s="91"/>
      <c r="H1281" s="146">
        <v>1734</v>
      </c>
      <c r="I1281" s="91"/>
      <c r="J1281" s="155">
        <v>883.7</v>
      </c>
      <c r="K1281" s="155"/>
      <c r="L1281" s="146">
        <v>1734</v>
      </c>
      <c r="M1281" s="181"/>
      <c r="N1281" s="155">
        <v>2431.5</v>
      </c>
      <c r="O1281" s="155"/>
      <c r="P1281" s="155"/>
      <c r="Q1281" s="155"/>
      <c r="R1281" s="181">
        <v>2431.5</v>
      </c>
      <c r="S1281" s="181"/>
      <c r="T1281" s="181">
        <v>2098.1</v>
      </c>
      <c r="U1281" s="181"/>
      <c r="V1281" s="88">
        <f t="shared" si="640"/>
        <v>499</v>
      </c>
      <c r="W1281" s="88">
        <f t="shared" si="641"/>
        <v>140.40485829959516</v>
      </c>
      <c r="X1281" s="88">
        <f t="shared" si="642"/>
        <v>697.5</v>
      </c>
      <c r="Y1281" s="88">
        <f t="shared" si="643"/>
        <v>140.22491349480967</v>
      </c>
      <c r="Z1281" s="88">
        <f t="shared" si="644"/>
        <v>0</v>
      </c>
      <c r="AA1281" s="88">
        <f t="shared" si="645"/>
        <v>100</v>
      </c>
      <c r="AB1281" s="88">
        <f t="shared" si="646"/>
        <v>-333.40000000000009</v>
      </c>
      <c r="AC1281" s="88">
        <f t="shared" si="647"/>
        <v>86.288299403660289</v>
      </c>
      <c r="AD1281" s="168">
        <f t="shared" si="630"/>
        <v>0</v>
      </c>
    </row>
    <row r="1282" spans="1:30" hidden="1" outlineLevel="1">
      <c r="A1282" s="76"/>
      <c r="B1282" s="103" t="s">
        <v>111</v>
      </c>
      <c r="C1282" s="96">
        <v>22153</v>
      </c>
      <c r="D1282" s="146"/>
      <c r="E1282" s="91"/>
      <c r="F1282" s="146"/>
      <c r="G1282" s="91"/>
      <c r="H1282" s="146"/>
      <c r="I1282" s="91"/>
      <c r="J1282" s="155">
        <v>5.5</v>
      </c>
      <c r="K1282" s="155"/>
      <c r="L1282" s="181"/>
      <c r="M1282" s="181"/>
      <c r="N1282" s="155"/>
      <c r="O1282" s="155"/>
      <c r="P1282" s="155"/>
      <c r="Q1282" s="155"/>
      <c r="R1282" s="181"/>
      <c r="S1282" s="181"/>
      <c r="T1282" s="181"/>
      <c r="U1282" s="181"/>
      <c r="V1282" s="88">
        <f t="shared" si="640"/>
        <v>0</v>
      </c>
      <c r="W1282" s="88" t="e">
        <f t="shared" si="641"/>
        <v>#DIV/0!</v>
      </c>
      <c r="X1282" s="88">
        <f t="shared" si="642"/>
        <v>0</v>
      </c>
      <c r="Y1282" s="88" t="e">
        <f t="shared" si="643"/>
        <v>#DIV/0!</v>
      </c>
      <c r="Z1282" s="88">
        <f t="shared" si="644"/>
        <v>0</v>
      </c>
      <c r="AA1282" s="88" t="e">
        <f t="shared" si="645"/>
        <v>#DIV/0!</v>
      </c>
      <c r="AB1282" s="88">
        <f t="shared" si="646"/>
        <v>0</v>
      </c>
      <c r="AC1282" s="88" t="e">
        <f t="shared" si="647"/>
        <v>#DIV/0!</v>
      </c>
      <c r="AD1282" s="168">
        <f t="shared" si="630"/>
        <v>0</v>
      </c>
    </row>
    <row r="1283" spans="1:30" hidden="1" outlineLevel="1">
      <c r="A1283" s="76"/>
      <c r="B1283" s="103" t="s">
        <v>146</v>
      </c>
      <c r="C1283" s="96">
        <v>22154</v>
      </c>
      <c r="D1283" s="146">
        <v>2529.8000000000002</v>
      </c>
      <c r="E1283" s="91"/>
      <c r="F1283" s="146">
        <v>2122.8000000000002</v>
      </c>
      <c r="G1283" s="156"/>
      <c r="H1283" s="146">
        <v>345.9</v>
      </c>
      <c r="I1283" s="91"/>
      <c r="J1283" s="155">
        <v>101.286</v>
      </c>
      <c r="K1283" s="155"/>
      <c r="L1283" s="181">
        <v>1006.7</v>
      </c>
      <c r="M1283" s="181"/>
      <c r="N1283" s="155">
        <v>461.2</v>
      </c>
      <c r="O1283" s="155"/>
      <c r="P1283" s="155"/>
      <c r="Q1283" s="155"/>
      <c r="R1283" s="181">
        <v>461.2</v>
      </c>
      <c r="S1283" s="181"/>
      <c r="T1283" s="181">
        <v>527.70000000000005</v>
      </c>
      <c r="U1283" s="181"/>
      <c r="V1283" s="88">
        <f t="shared" si="640"/>
        <v>-1116.1000000000001</v>
      </c>
      <c r="W1283" s="88">
        <f t="shared" si="641"/>
        <v>47.423214622197094</v>
      </c>
      <c r="X1283" s="88">
        <f t="shared" si="642"/>
        <v>115.30000000000001</v>
      </c>
      <c r="Y1283" s="88">
        <f t="shared" si="643"/>
        <v>133.33333333333334</v>
      </c>
      <c r="Z1283" s="88">
        <f t="shared" si="644"/>
        <v>0</v>
      </c>
      <c r="AA1283" s="88">
        <f t="shared" si="645"/>
        <v>100</v>
      </c>
      <c r="AB1283" s="88">
        <f t="shared" si="646"/>
        <v>66.500000000000057</v>
      </c>
      <c r="AC1283" s="88">
        <f t="shared" si="647"/>
        <v>114.41890719861232</v>
      </c>
      <c r="AD1283" s="168">
        <f t="shared" si="630"/>
        <v>0</v>
      </c>
    </row>
    <row r="1284" spans="1:30" hidden="1" outlineLevel="1">
      <c r="A1284" s="76"/>
      <c r="B1284" s="105" t="s">
        <v>113</v>
      </c>
      <c r="C1284" s="106">
        <v>2217</v>
      </c>
      <c r="D1284" s="146">
        <v>120</v>
      </c>
      <c r="E1284" s="91"/>
      <c r="F1284" s="146">
        <v>10</v>
      </c>
      <c r="G1284" s="156"/>
      <c r="H1284" s="146">
        <v>130</v>
      </c>
      <c r="I1284" s="91"/>
      <c r="J1284" s="155"/>
      <c r="K1284" s="155"/>
      <c r="L1284" s="181">
        <v>130</v>
      </c>
      <c r="M1284" s="181"/>
      <c r="N1284" s="155">
        <v>130</v>
      </c>
      <c r="O1284" s="155"/>
      <c r="P1284" s="155"/>
      <c r="Q1284" s="155"/>
      <c r="R1284" s="181">
        <v>130</v>
      </c>
      <c r="S1284" s="181"/>
      <c r="T1284" s="181">
        <v>150</v>
      </c>
      <c r="U1284" s="181"/>
      <c r="V1284" s="88">
        <f t="shared" si="640"/>
        <v>120</v>
      </c>
      <c r="W1284" s="88">
        <f t="shared" si="641"/>
        <v>1300</v>
      </c>
      <c r="X1284" s="88">
        <f t="shared" si="642"/>
        <v>0</v>
      </c>
      <c r="Y1284" s="88">
        <f t="shared" si="643"/>
        <v>100</v>
      </c>
      <c r="Z1284" s="88">
        <f t="shared" si="644"/>
        <v>0</v>
      </c>
      <c r="AA1284" s="88">
        <f t="shared" si="645"/>
        <v>100</v>
      </c>
      <c r="AB1284" s="88">
        <f t="shared" si="646"/>
        <v>20</v>
      </c>
      <c r="AC1284" s="88">
        <f t="shared" si="647"/>
        <v>115.38461538461537</v>
      </c>
      <c r="AD1284" s="168">
        <f t="shared" si="630"/>
        <v>0</v>
      </c>
    </row>
    <row r="1285" spans="1:30" hidden="1" outlineLevel="1">
      <c r="A1285" s="76"/>
      <c r="B1285" s="109" t="s">
        <v>114</v>
      </c>
      <c r="C1285" s="106">
        <v>2218</v>
      </c>
      <c r="D1285" s="146">
        <v>19612</v>
      </c>
      <c r="E1285" s="91">
        <v>50694.5</v>
      </c>
      <c r="F1285" s="146">
        <v>22199.7</v>
      </c>
      <c r="G1285" s="156">
        <v>22811.9</v>
      </c>
      <c r="H1285" s="146">
        <v>29598.6</v>
      </c>
      <c r="I1285" s="91">
        <v>60081</v>
      </c>
      <c r="J1285" s="155">
        <v>7030.625</v>
      </c>
      <c r="K1285" s="155">
        <v>17605.22</v>
      </c>
      <c r="L1285" s="181">
        <v>29513.3</v>
      </c>
      <c r="M1285" s="181">
        <v>60081</v>
      </c>
      <c r="N1285" s="155">
        <v>29598.6</v>
      </c>
      <c r="O1285" s="155">
        <v>60081</v>
      </c>
      <c r="P1285" s="155"/>
      <c r="Q1285" s="155"/>
      <c r="R1285" s="181">
        <v>29598.6</v>
      </c>
      <c r="S1285" s="181">
        <f>56862.8-S1286-S1287-S1304</f>
        <v>53446.1</v>
      </c>
      <c r="T1285" s="181">
        <v>25123.5</v>
      </c>
      <c r="U1285" s="181">
        <f>56912.8-U1286-U1287-U1304</f>
        <v>53496.1</v>
      </c>
      <c r="V1285" s="88">
        <f t="shared" si="640"/>
        <v>7313.5999999999985</v>
      </c>
      <c r="W1285" s="88">
        <f t="shared" si="641"/>
        <v>132.94458934129742</v>
      </c>
      <c r="X1285" s="88">
        <f t="shared" si="642"/>
        <v>0</v>
      </c>
      <c r="Y1285" s="88">
        <f t="shared" si="643"/>
        <v>100</v>
      </c>
      <c r="Z1285" s="88">
        <f t="shared" si="644"/>
        <v>0</v>
      </c>
      <c r="AA1285" s="88">
        <f t="shared" si="645"/>
        <v>100</v>
      </c>
      <c r="AB1285" s="88">
        <f t="shared" si="646"/>
        <v>-4475.0999999999985</v>
      </c>
      <c r="AC1285" s="88">
        <f t="shared" si="647"/>
        <v>84.88070381707243</v>
      </c>
      <c r="AD1285" s="168">
        <f t="shared" si="630"/>
        <v>0</v>
      </c>
    </row>
    <row r="1286" spans="1:30" hidden="1" outlineLevel="1">
      <c r="A1286" s="76"/>
      <c r="B1286" s="97" t="s">
        <v>147</v>
      </c>
      <c r="C1286" s="96">
        <v>2221</v>
      </c>
      <c r="D1286" s="146">
        <v>1234.7</v>
      </c>
      <c r="E1286" s="146">
        <v>1465.6</v>
      </c>
      <c r="F1286" s="146">
        <v>1477</v>
      </c>
      <c r="G1286" s="156">
        <v>45</v>
      </c>
      <c r="H1286" s="146">
        <v>782.7</v>
      </c>
      <c r="I1286" s="146">
        <v>1308.4000000000001</v>
      </c>
      <c r="J1286" s="155">
        <v>147.07</v>
      </c>
      <c r="K1286" s="155">
        <v>880.71799999999996</v>
      </c>
      <c r="L1286" s="181">
        <v>868.7</v>
      </c>
      <c r="M1286" s="181">
        <v>782.7</v>
      </c>
      <c r="N1286" s="155">
        <v>3145.1</v>
      </c>
      <c r="O1286" s="155">
        <v>1308.4000000000001</v>
      </c>
      <c r="P1286" s="155"/>
      <c r="Q1286" s="155"/>
      <c r="R1286" s="181">
        <v>2394.6</v>
      </c>
      <c r="S1286" s="155">
        <v>1308.4000000000001</v>
      </c>
      <c r="T1286" s="181">
        <v>1234.7</v>
      </c>
      <c r="U1286" s="155">
        <v>1308.4000000000001</v>
      </c>
      <c r="V1286" s="88">
        <f t="shared" si="640"/>
        <v>-608.29999999999995</v>
      </c>
      <c r="W1286" s="88">
        <f t="shared" si="641"/>
        <v>58.81516587677725</v>
      </c>
      <c r="X1286" s="88">
        <f t="shared" si="642"/>
        <v>2362.3999999999996</v>
      </c>
      <c r="Y1286" s="88">
        <f t="shared" si="643"/>
        <v>401.82700907116384</v>
      </c>
      <c r="Z1286" s="88">
        <f t="shared" si="644"/>
        <v>-750.5</v>
      </c>
      <c r="AA1286" s="88">
        <f t="shared" si="645"/>
        <v>76.137483704810663</v>
      </c>
      <c r="AB1286" s="88">
        <f t="shared" si="646"/>
        <v>-1159.8999999999999</v>
      </c>
      <c r="AC1286" s="88">
        <f t="shared" si="647"/>
        <v>51.561847490186253</v>
      </c>
      <c r="AD1286" s="168">
        <f t="shared" si="630"/>
        <v>0</v>
      </c>
    </row>
    <row r="1287" spans="1:30" ht="25.5" hidden="1" outlineLevel="1">
      <c r="A1287" s="76"/>
      <c r="B1287" s="110" t="s">
        <v>116</v>
      </c>
      <c r="C1287" s="96">
        <v>2222</v>
      </c>
      <c r="D1287" s="146">
        <v>2563.1999999999998</v>
      </c>
      <c r="E1287" s="146">
        <v>934</v>
      </c>
      <c r="F1287" s="146">
        <v>3541.3</v>
      </c>
      <c r="G1287" s="202">
        <v>1019.9</v>
      </c>
      <c r="H1287" s="146">
        <v>650</v>
      </c>
      <c r="I1287" s="146">
        <v>1036.4000000000001</v>
      </c>
      <c r="J1287" s="155">
        <v>135.43199999999999</v>
      </c>
      <c r="K1287" s="155"/>
      <c r="L1287" s="181">
        <v>647.9</v>
      </c>
      <c r="M1287" s="181">
        <v>650</v>
      </c>
      <c r="N1287" s="155">
        <v>1000</v>
      </c>
      <c r="O1287" s="155">
        <v>1036.4000000000001</v>
      </c>
      <c r="P1287" s="155"/>
      <c r="Q1287" s="155"/>
      <c r="R1287" s="181">
        <v>1000</v>
      </c>
      <c r="S1287" s="155">
        <v>1036.4000000000001</v>
      </c>
      <c r="T1287" s="181">
        <v>2200</v>
      </c>
      <c r="U1287" s="155">
        <v>1036.4000000000001</v>
      </c>
      <c r="V1287" s="88">
        <f t="shared" si="640"/>
        <v>-2893.4</v>
      </c>
      <c r="W1287" s="88">
        <f t="shared" si="641"/>
        <v>18.295541185440374</v>
      </c>
      <c r="X1287" s="88">
        <f t="shared" si="642"/>
        <v>350</v>
      </c>
      <c r="Y1287" s="88">
        <f t="shared" si="643"/>
        <v>153.84615384615387</v>
      </c>
      <c r="Z1287" s="88">
        <f t="shared" si="644"/>
        <v>0</v>
      </c>
      <c r="AA1287" s="88">
        <f t="shared" si="645"/>
        <v>100</v>
      </c>
      <c r="AB1287" s="88">
        <f t="shared" si="646"/>
        <v>1200</v>
      </c>
      <c r="AC1287" s="88">
        <f t="shared" si="647"/>
        <v>220.00000000000003</v>
      </c>
      <c r="AD1287" s="168">
        <f t="shared" si="630"/>
        <v>0</v>
      </c>
    </row>
    <row r="1288" spans="1:30" hidden="1" outlineLevel="1">
      <c r="A1288" s="76"/>
      <c r="B1288" s="110" t="s">
        <v>117</v>
      </c>
      <c r="C1288" s="132">
        <v>2223</v>
      </c>
      <c r="D1288" s="146">
        <v>180</v>
      </c>
      <c r="E1288" s="91"/>
      <c r="F1288" s="146">
        <v>180</v>
      </c>
      <c r="G1288" s="91"/>
      <c r="H1288" s="146">
        <v>180</v>
      </c>
      <c r="I1288" s="91"/>
      <c r="J1288" s="155">
        <v>45</v>
      </c>
      <c r="K1288" s="155"/>
      <c r="L1288" s="181">
        <v>180</v>
      </c>
      <c r="M1288" s="181"/>
      <c r="N1288" s="155">
        <v>180</v>
      </c>
      <c r="O1288" s="155"/>
      <c r="P1288" s="155"/>
      <c r="Q1288" s="155"/>
      <c r="R1288" s="181">
        <v>180</v>
      </c>
      <c r="S1288" s="181"/>
      <c r="T1288" s="181">
        <v>180</v>
      </c>
      <c r="U1288" s="181"/>
      <c r="V1288" s="88">
        <f t="shared" si="640"/>
        <v>0</v>
      </c>
      <c r="W1288" s="88">
        <f t="shared" si="641"/>
        <v>100</v>
      </c>
      <c r="X1288" s="88">
        <f t="shared" si="642"/>
        <v>0</v>
      </c>
      <c r="Y1288" s="88">
        <f t="shared" si="643"/>
        <v>100</v>
      </c>
      <c r="Z1288" s="88">
        <f t="shared" si="644"/>
        <v>0</v>
      </c>
      <c r="AA1288" s="88">
        <f t="shared" si="645"/>
        <v>100</v>
      </c>
      <c r="AB1288" s="88">
        <f t="shared" si="646"/>
        <v>0</v>
      </c>
      <c r="AC1288" s="88">
        <f t="shared" si="647"/>
        <v>100</v>
      </c>
      <c r="AD1288" s="168">
        <f t="shared" si="630"/>
        <v>0</v>
      </c>
    </row>
    <row r="1289" spans="1:30" hidden="1" outlineLevel="1">
      <c r="A1289" s="76"/>
      <c r="B1289" s="110" t="s">
        <v>153</v>
      </c>
      <c r="C1289" s="96">
        <v>2224</v>
      </c>
      <c r="D1289" s="146">
        <v>1677.5</v>
      </c>
      <c r="E1289" s="91"/>
      <c r="F1289" s="146">
        <v>1569.4</v>
      </c>
      <c r="G1289" s="91"/>
      <c r="H1289" s="146">
        <v>2045</v>
      </c>
      <c r="I1289" s="91"/>
      <c r="J1289" s="155"/>
      <c r="K1289" s="155"/>
      <c r="L1289" s="181">
        <v>2045</v>
      </c>
      <c r="M1289" s="181"/>
      <c r="N1289" s="155">
        <v>2746</v>
      </c>
      <c r="O1289" s="155"/>
      <c r="P1289" s="155"/>
      <c r="Q1289" s="155"/>
      <c r="R1289" s="181">
        <v>2746</v>
      </c>
      <c r="S1289" s="181"/>
      <c r="T1289" s="181">
        <v>2448.5</v>
      </c>
      <c r="U1289" s="181"/>
      <c r="V1289" s="88">
        <f>L1289-F1289</f>
        <v>475.59999999999991</v>
      </c>
      <c r="W1289" s="88">
        <f>+L1289/F1289*100</f>
        <v>130.30457499681407</v>
      </c>
      <c r="X1289" s="88">
        <f>N1289-H1289</f>
        <v>701</v>
      </c>
      <c r="Y1289" s="88">
        <f>+N1289/H1289*100</f>
        <v>134.27872860635696</v>
      </c>
      <c r="Z1289" s="88">
        <f>R1289-N1289</f>
        <v>0</v>
      </c>
      <c r="AA1289" s="88">
        <f>+R1289/N1289*100</f>
        <v>100</v>
      </c>
      <c r="AB1289" s="88">
        <f t="shared" si="646"/>
        <v>-297.5</v>
      </c>
      <c r="AC1289" s="88">
        <f t="shared" si="647"/>
        <v>89.166059723233786</v>
      </c>
      <c r="AD1289" s="168">
        <f t="shared" si="630"/>
        <v>0</v>
      </c>
    </row>
    <row r="1290" spans="1:30" hidden="1" outlineLevel="1">
      <c r="A1290" s="76"/>
      <c r="B1290" s="110" t="s">
        <v>212</v>
      </c>
      <c r="C1290" s="96">
        <v>2226</v>
      </c>
      <c r="D1290" s="91"/>
      <c r="E1290" s="91"/>
      <c r="F1290" s="91"/>
      <c r="G1290" s="91"/>
      <c r="H1290" s="91"/>
      <c r="I1290" s="91"/>
      <c r="J1290" s="155"/>
      <c r="K1290" s="155"/>
      <c r="L1290" s="181"/>
      <c r="M1290" s="181"/>
      <c r="N1290" s="155"/>
      <c r="O1290" s="155"/>
      <c r="P1290" s="155"/>
      <c r="Q1290" s="155"/>
      <c r="R1290" s="181"/>
      <c r="S1290" s="181"/>
      <c r="T1290" s="181"/>
      <c r="U1290" s="181"/>
      <c r="V1290" s="88">
        <f>L1290-F1290</f>
        <v>0</v>
      </c>
      <c r="W1290" s="88" t="e">
        <f>+L1290/F1290*100</f>
        <v>#DIV/0!</v>
      </c>
      <c r="X1290" s="88">
        <f>N1290-H1290</f>
        <v>0</v>
      </c>
      <c r="Y1290" s="88" t="e">
        <f>+N1290/H1290*100</f>
        <v>#DIV/0!</v>
      </c>
      <c r="Z1290" s="88">
        <f>R1290-N1290</f>
        <v>0</v>
      </c>
      <c r="AA1290" s="88" t="e">
        <f>+R1290/N1290*100</f>
        <v>#DIV/0!</v>
      </c>
      <c r="AB1290" s="88">
        <f t="shared" si="646"/>
        <v>0</v>
      </c>
      <c r="AC1290" s="88" t="e">
        <f t="shared" si="647"/>
        <v>#DIV/0!</v>
      </c>
      <c r="AD1290" s="168">
        <f t="shared" si="630"/>
        <v>0</v>
      </c>
    </row>
    <row r="1291" spans="1:30" hidden="1" outlineLevel="1">
      <c r="A1291" s="76"/>
      <c r="B1291" s="110" t="s">
        <v>149</v>
      </c>
      <c r="C1291" s="96">
        <v>2231</v>
      </c>
      <c r="D1291" s="91"/>
      <c r="E1291" s="91"/>
      <c r="F1291" s="91"/>
      <c r="G1291" s="91"/>
      <c r="H1291" s="91"/>
      <c r="I1291" s="91"/>
      <c r="J1291" s="155"/>
      <c r="K1291" s="155"/>
      <c r="L1291" s="181"/>
      <c r="M1291" s="181"/>
      <c r="N1291" s="155"/>
      <c r="O1291" s="155"/>
      <c r="P1291" s="155"/>
      <c r="Q1291" s="155"/>
      <c r="R1291" s="181"/>
      <c r="S1291" s="181"/>
      <c r="T1291" s="181"/>
      <c r="U1291" s="181"/>
      <c r="V1291" s="88"/>
      <c r="W1291" s="88"/>
      <c r="X1291" s="88"/>
      <c r="Y1291" s="88"/>
      <c r="Z1291" s="88"/>
      <c r="AA1291" s="88"/>
      <c r="AB1291" s="88"/>
      <c r="AC1291" s="88"/>
      <c r="AD1291" s="168">
        <f t="shared" si="630"/>
        <v>0</v>
      </c>
    </row>
    <row r="1292" spans="1:30" hidden="1" outlineLevel="1">
      <c r="A1292" s="76"/>
      <c r="B1292" s="110" t="s">
        <v>121</v>
      </c>
      <c r="C1292" s="96">
        <v>22311100</v>
      </c>
      <c r="D1292" s="91">
        <v>2276.8000000000002</v>
      </c>
      <c r="E1292" s="91"/>
      <c r="F1292" s="91">
        <v>2299.8000000000002</v>
      </c>
      <c r="G1292" s="91"/>
      <c r="H1292" s="91">
        <v>3328.8</v>
      </c>
      <c r="I1292" s="91"/>
      <c r="J1292" s="155">
        <v>1465.6</v>
      </c>
      <c r="K1292" s="155"/>
      <c r="L1292" s="91">
        <v>3328.8</v>
      </c>
      <c r="M1292" s="181"/>
      <c r="N1292" s="155">
        <v>3810.8</v>
      </c>
      <c r="O1292" s="155"/>
      <c r="P1292" s="155"/>
      <c r="Q1292" s="155"/>
      <c r="R1292" s="181">
        <v>3810.8</v>
      </c>
      <c r="S1292" s="181"/>
      <c r="T1292" s="181">
        <v>3221.4</v>
      </c>
      <c r="U1292" s="181"/>
      <c r="V1292" s="88">
        <f t="shared" ref="V1292:V1305" si="649">L1292-F1292</f>
        <v>1029</v>
      </c>
      <c r="W1292" s="88">
        <f t="shared" ref="W1292:W1305" si="650">+L1292/F1292*100</f>
        <v>144.74302113227239</v>
      </c>
      <c r="X1292" s="88">
        <f t="shared" ref="X1292:X1305" si="651">N1292-H1292</f>
        <v>482</v>
      </c>
      <c r="Y1292" s="88">
        <f t="shared" ref="Y1292:Y1305" si="652">+N1292/H1292*100</f>
        <v>114.47969238163903</v>
      </c>
      <c r="Z1292" s="88">
        <f t="shared" ref="Z1292:Z1305" si="653">R1292-N1292</f>
        <v>0</v>
      </c>
      <c r="AA1292" s="88">
        <f t="shared" ref="AA1292:AA1305" si="654">+R1292/N1292*100</f>
        <v>100</v>
      </c>
      <c r="AB1292" s="88">
        <f t="shared" si="646"/>
        <v>-589.40000000000009</v>
      </c>
      <c r="AC1292" s="88">
        <f t="shared" si="647"/>
        <v>84.533431300514323</v>
      </c>
      <c r="AD1292" s="168">
        <f t="shared" si="630"/>
        <v>0</v>
      </c>
    </row>
    <row r="1293" spans="1:30" hidden="1" outlineLevel="1">
      <c r="A1293" s="76"/>
      <c r="B1293" s="110" t="s">
        <v>122</v>
      </c>
      <c r="C1293" s="96">
        <v>22311200</v>
      </c>
      <c r="D1293" s="146">
        <v>3712.1</v>
      </c>
      <c r="E1293" s="91"/>
      <c r="F1293" s="146">
        <v>4627</v>
      </c>
      <c r="G1293" s="91"/>
      <c r="H1293" s="146">
        <v>4569.6000000000004</v>
      </c>
      <c r="I1293" s="91"/>
      <c r="J1293" s="155">
        <v>2284.8000000000002</v>
      </c>
      <c r="K1293" s="155"/>
      <c r="L1293" s="146">
        <v>4569.6000000000004</v>
      </c>
      <c r="M1293" s="181"/>
      <c r="N1293" s="155">
        <v>5384.5</v>
      </c>
      <c r="O1293" s="155"/>
      <c r="P1293" s="155"/>
      <c r="Q1293" s="155"/>
      <c r="R1293" s="181">
        <v>5384.5</v>
      </c>
      <c r="S1293" s="181"/>
      <c r="T1293" s="181">
        <v>5529.2</v>
      </c>
      <c r="U1293" s="181"/>
      <c r="V1293" s="88">
        <f t="shared" si="649"/>
        <v>-57.399999999999636</v>
      </c>
      <c r="W1293" s="88">
        <f t="shared" si="650"/>
        <v>98.759455370650542</v>
      </c>
      <c r="X1293" s="88">
        <f t="shared" si="651"/>
        <v>814.89999999999964</v>
      </c>
      <c r="Y1293" s="88">
        <f t="shared" si="652"/>
        <v>117.8330707282913</v>
      </c>
      <c r="Z1293" s="88">
        <f t="shared" si="653"/>
        <v>0</v>
      </c>
      <c r="AA1293" s="88">
        <f t="shared" si="654"/>
        <v>100</v>
      </c>
      <c r="AB1293" s="88">
        <f t="shared" si="646"/>
        <v>144.69999999999982</v>
      </c>
      <c r="AC1293" s="88">
        <f t="shared" si="647"/>
        <v>102.68734330021357</v>
      </c>
      <c r="AD1293" s="168">
        <f t="shared" si="630"/>
        <v>0</v>
      </c>
    </row>
    <row r="1294" spans="1:30" ht="25.5" hidden="1" outlineLevel="1">
      <c r="A1294" s="76"/>
      <c r="B1294" s="110" t="s">
        <v>123</v>
      </c>
      <c r="C1294" s="96">
        <v>22311300</v>
      </c>
      <c r="D1294" s="146">
        <v>12085.4</v>
      </c>
      <c r="E1294" s="91"/>
      <c r="F1294" s="146">
        <v>11516.7</v>
      </c>
      <c r="G1294" s="91"/>
      <c r="H1294" s="146">
        <v>11946.7</v>
      </c>
      <c r="I1294" s="91"/>
      <c r="J1294" s="155">
        <v>8860.2000000000007</v>
      </c>
      <c r="K1294" s="155"/>
      <c r="L1294" s="146">
        <v>11946.7</v>
      </c>
      <c r="M1294" s="181"/>
      <c r="N1294" s="155">
        <v>13914.4</v>
      </c>
      <c r="O1294" s="155"/>
      <c r="P1294" s="155"/>
      <c r="Q1294" s="155"/>
      <c r="R1294" s="181">
        <v>13914.4</v>
      </c>
      <c r="S1294" s="181"/>
      <c r="T1294" s="181">
        <v>14401.7</v>
      </c>
      <c r="U1294" s="181"/>
      <c r="V1294" s="88">
        <f t="shared" si="649"/>
        <v>430</v>
      </c>
      <c r="W1294" s="88">
        <f t="shared" si="650"/>
        <v>103.733708440786</v>
      </c>
      <c r="X1294" s="88">
        <f t="shared" si="651"/>
        <v>1967.6999999999989</v>
      </c>
      <c r="Y1294" s="88">
        <f t="shared" si="652"/>
        <v>116.4706571689253</v>
      </c>
      <c r="Z1294" s="88">
        <f t="shared" si="653"/>
        <v>0</v>
      </c>
      <c r="AA1294" s="88">
        <f t="shared" si="654"/>
        <v>100</v>
      </c>
      <c r="AB1294" s="88">
        <f t="shared" si="646"/>
        <v>487.30000000000109</v>
      </c>
      <c r="AC1294" s="88">
        <f t="shared" si="647"/>
        <v>103.50212729258898</v>
      </c>
      <c r="AD1294" s="168">
        <f t="shared" si="630"/>
        <v>0</v>
      </c>
    </row>
    <row r="1295" spans="1:30" hidden="1" outlineLevel="1">
      <c r="A1295" s="76"/>
      <c r="B1295" s="110" t="s">
        <v>124</v>
      </c>
      <c r="C1295" s="96">
        <v>22311400</v>
      </c>
      <c r="D1295" s="146">
        <v>826.6</v>
      </c>
      <c r="E1295" s="91"/>
      <c r="F1295" s="146">
        <v>331.5</v>
      </c>
      <c r="G1295" s="91"/>
      <c r="H1295" s="146">
        <v>440</v>
      </c>
      <c r="I1295" s="91"/>
      <c r="J1295" s="155">
        <v>220</v>
      </c>
      <c r="K1295" s="155"/>
      <c r="L1295" s="146">
        <v>440</v>
      </c>
      <c r="M1295" s="181"/>
      <c r="N1295" s="155">
        <v>921.7</v>
      </c>
      <c r="O1295" s="155"/>
      <c r="P1295" s="155"/>
      <c r="Q1295" s="155"/>
      <c r="R1295" s="181">
        <v>921.7</v>
      </c>
      <c r="S1295" s="181"/>
      <c r="T1295" s="181">
        <v>532.4</v>
      </c>
      <c r="U1295" s="181"/>
      <c r="V1295" s="88">
        <f t="shared" si="649"/>
        <v>108.5</v>
      </c>
      <c r="W1295" s="88">
        <f t="shared" si="650"/>
        <v>132.73001508295624</v>
      </c>
      <c r="X1295" s="88">
        <f t="shared" si="651"/>
        <v>481.70000000000005</v>
      </c>
      <c r="Y1295" s="88">
        <f t="shared" si="652"/>
        <v>209.47727272727272</v>
      </c>
      <c r="Z1295" s="88">
        <f t="shared" si="653"/>
        <v>0</v>
      </c>
      <c r="AA1295" s="88">
        <f t="shared" si="654"/>
        <v>100</v>
      </c>
      <c r="AB1295" s="88">
        <f t="shared" si="646"/>
        <v>-389.30000000000007</v>
      </c>
      <c r="AC1295" s="88">
        <f t="shared" si="647"/>
        <v>57.762829554084838</v>
      </c>
      <c r="AD1295" s="168">
        <f t="shared" si="630"/>
        <v>0</v>
      </c>
    </row>
    <row r="1296" spans="1:30" hidden="1" outlineLevel="1">
      <c r="A1296" s="76"/>
      <c r="B1296" s="110" t="s">
        <v>125</v>
      </c>
      <c r="C1296" s="96">
        <v>2235</v>
      </c>
      <c r="D1296" s="91"/>
      <c r="E1296" s="91"/>
      <c r="F1296" s="91"/>
      <c r="G1296" s="91"/>
      <c r="H1296" s="91"/>
      <c r="I1296" s="91"/>
      <c r="J1296" s="155"/>
      <c r="K1296" s="155"/>
      <c r="L1296" s="181"/>
      <c r="M1296" s="181"/>
      <c r="N1296" s="155"/>
      <c r="O1296" s="155"/>
      <c r="P1296" s="155"/>
      <c r="Q1296" s="155"/>
      <c r="R1296" s="181"/>
      <c r="S1296" s="181"/>
      <c r="T1296" s="181"/>
      <c r="U1296" s="181"/>
      <c r="V1296" s="88">
        <f t="shared" si="649"/>
        <v>0</v>
      </c>
      <c r="W1296" s="88" t="e">
        <f t="shared" si="650"/>
        <v>#DIV/0!</v>
      </c>
      <c r="X1296" s="88">
        <f t="shared" si="651"/>
        <v>0</v>
      </c>
      <c r="Y1296" s="88" t="e">
        <f t="shared" si="652"/>
        <v>#DIV/0!</v>
      </c>
      <c r="Z1296" s="88">
        <f t="shared" si="653"/>
        <v>0</v>
      </c>
      <c r="AA1296" s="88" t="e">
        <f t="shared" si="654"/>
        <v>#DIV/0!</v>
      </c>
      <c r="AB1296" s="88">
        <f t="shared" si="646"/>
        <v>0</v>
      </c>
      <c r="AC1296" s="88" t="e">
        <f t="shared" si="647"/>
        <v>#DIV/0!</v>
      </c>
      <c r="AD1296" s="168">
        <f t="shared" si="630"/>
        <v>0</v>
      </c>
    </row>
    <row r="1297" spans="1:30" ht="13.5" hidden="1" customHeight="1" outlineLevel="1">
      <c r="A1297" s="76"/>
      <c r="B1297" s="97" t="s">
        <v>126</v>
      </c>
      <c r="C1297" s="119">
        <v>2511</v>
      </c>
      <c r="D1297" s="91"/>
      <c r="E1297" s="91"/>
      <c r="F1297" s="91"/>
      <c r="G1297" s="91"/>
      <c r="H1297" s="91"/>
      <c r="I1297" s="91"/>
      <c r="J1297" s="155"/>
      <c r="K1297" s="155"/>
      <c r="L1297" s="181"/>
      <c r="M1297" s="181"/>
      <c r="N1297" s="155"/>
      <c r="O1297" s="155"/>
      <c r="P1297" s="155"/>
      <c r="Q1297" s="155"/>
      <c r="R1297" s="181"/>
      <c r="S1297" s="181"/>
      <c r="T1297" s="181"/>
      <c r="U1297" s="181"/>
      <c r="V1297" s="88">
        <f t="shared" si="649"/>
        <v>0</v>
      </c>
      <c r="W1297" s="88" t="e">
        <f t="shared" si="650"/>
        <v>#DIV/0!</v>
      </c>
      <c r="X1297" s="88">
        <f t="shared" si="651"/>
        <v>0</v>
      </c>
      <c r="Y1297" s="88" t="e">
        <f t="shared" si="652"/>
        <v>#DIV/0!</v>
      </c>
      <c r="Z1297" s="88">
        <f t="shared" si="653"/>
        <v>0</v>
      </c>
      <c r="AA1297" s="88" t="e">
        <f t="shared" si="654"/>
        <v>#DIV/0!</v>
      </c>
      <c r="AB1297" s="88">
        <f t="shared" si="646"/>
        <v>0</v>
      </c>
      <c r="AC1297" s="88" t="e">
        <f t="shared" si="647"/>
        <v>#DIV/0!</v>
      </c>
      <c r="AD1297" s="168">
        <f t="shared" si="630"/>
        <v>0</v>
      </c>
    </row>
    <row r="1298" spans="1:30" ht="13.5" hidden="1" customHeight="1" outlineLevel="1">
      <c r="A1298" s="76"/>
      <c r="B1298" s="97" t="s">
        <v>127</v>
      </c>
      <c r="C1298" s="119">
        <v>2512</v>
      </c>
      <c r="D1298" s="91"/>
      <c r="E1298" s="91"/>
      <c r="F1298" s="91"/>
      <c r="G1298" s="91"/>
      <c r="H1298" s="91"/>
      <c r="I1298" s="91"/>
      <c r="J1298" s="155"/>
      <c r="K1298" s="155"/>
      <c r="L1298" s="181"/>
      <c r="M1298" s="181"/>
      <c r="N1298" s="155"/>
      <c r="O1298" s="155"/>
      <c r="P1298" s="155"/>
      <c r="Q1298" s="155"/>
      <c r="R1298" s="181"/>
      <c r="S1298" s="181"/>
      <c r="T1298" s="181"/>
      <c r="U1298" s="181"/>
      <c r="V1298" s="88">
        <f t="shared" si="649"/>
        <v>0</v>
      </c>
      <c r="W1298" s="88" t="e">
        <f t="shared" si="650"/>
        <v>#DIV/0!</v>
      </c>
      <c r="X1298" s="88">
        <f t="shared" si="651"/>
        <v>0</v>
      </c>
      <c r="Y1298" s="88" t="e">
        <f t="shared" si="652"/>
        <v>#DIV/0!</v>
      </c>
      <c r="Z1298" s="88">
        <f t="shared" si="653"/>
        <v>0</v>
      </c>
      <c r="AA1298" s="88" t="e">
        <f t="shared" si="654"/>
        <v>#DIV/0!</v>
      </c>
      <c r="AB1298" s="88">
        <f t="shared" si="646"/>
        <v>0</v>
      </c>
      <c r="AC1298" s="88" t="e">
        <f t="shared" si="647"/>
        <v>#DIV/0!</v>
      </c>
      <c r="AD1298" s="168">
        <f t="shared" si="630"/>
        <v>0</v>
      </c>
    </row>
    <row r="1299" spans="1:30" hidden="1" outlineLevel="1">
      <c r="A1299" s="76"/>
      <c r="B1299" s="97" t="s">
        <v>154</v>
      </c>
      <c r="C1299" s="119">
        <v>2521</v>
      </c>
      <c r="D1299" s="91"/>
      <c r="E1299" s="91"/>
      <c r="F1299" s="91"/>
      <c r="G1299" s="91"/>
      <c r="H1299" s="91"/>
      <c r="I1299" s="91"/>
      <c r="J1299" s="155"/>
      <c r="K1299" s="155"/>
      <c r="L1299" s="181"/>
      <c r="M1299" s="181"/>
      <c r="N1299" s="155"/>
      <c r="O1299" s="155"/>
      <c r="P1299" s="155"/>
      <c r="Q1299" s="155"/>
      <c r="R1299" s="181"/>
      <c r="S1299" s="181"/>
      <c r="T1299" s="181"/>
      <c r="U1299" s="181"/>
      <c r="V1299" s="88">
        <f t="shared" si="649"/>
        <v>0</v>
      </c>
      <c r="W1299" s="88" t="e">
        <f t="shared" si="650"/>
        <v>#DIV/0!</v>
      </c>
      <c r="X1299" s="88">
        <f t="shared" si="651"/>
        <v>0</v>
      </c>
      <c r="Y1299" s="88" t="e">
        <f t="shared" si="652"/>
        <v>#DIV/0!</v>
      </c>
      <c r="Z1299" s="88">
        <f t="shared" si="653"/>
        <v>0</v>
      </c>
      <c r="AA1299" s="88" t="e">
        <f t="shared" si="654"/>
        <v>#DIV/0!</v>
      </c>
      <c r="AB1299" s="88">
        <f t="shared" si="646"/>
        <v>0</v>
      </c>
      <c r="AC1299" s="88" t="e">
        <f t="shared" si="647"/>
        <v>#DIV/0!</v>
      </c>
      <c r="AD1299" s="168">
        <f t="shared" si="630"/>
        <v>0</v>
      </c>
    </row>
    <row r="1300" spans="1:30" ht="25.5" hidden="1" outlineLevel="1">
      <c r="A1300" s="76"/>
      <c r="B1300" s="122" t="s">
        <v>129</v>
      </c>
      <c r="C1300" s="96">
        <v>2721</v>
      </c>
      <c r="D1300" s="91"/>
      <c r="E1300" s="91"/>
      <c r="F1300" s="91"/>
      <c r="G1300" s="91"/>
      <c r="H1300" s="91">
        <v>2320</v>
      </c>
      <c r="I1300" s="91"/>
      <c r="J1300" s="155">
        <v>372</v>
      </c>
      <c r="K1300" s="155"/>
      <c r="L1300" s="91">
        <v>2320</v>
      </c>
      <c r="M1300" s="181"/>
      <c r="N1300" s="155">
        <v>2320</v>
      </c>
      <c r="O1300" s="155"/>
      <c r="P1300" s="155"/>
      <c r="Q1300" s="155"/>
      <c r="R1300" s="181">
        <v>2320</v>
      </c>
      <c r="S1300" s="181"/>
      <c r="T1300" s="181">
        <v>2320</v>
      </c>
      <c r="U1300" s="181"/>
      <c r="V1300" s="88">
        <f t="shared" si="649"/>
        <v>2320</v>
      </c>
      <c r="W1300" s="88" t="e">
        <f t="shared" si="650"/>
        <v>#DIV/0!</v>
      </c>
      <c r="X1300" s="88">
        <f t="shared" si="651"/>
        <v>0</v>
      </c>
      <c r="Y1300" s="88">
        <f t="shared" si="652"/>
        <v>100</v>
      </c>
      <c r="Z1300" s="88">
        <f t="shared" si="653"/>
        <v>0</v>
      </c>
      <c r="AA1300" s="88">
        <f t="shared" si="654"/>
        <v>100</v>
      </c>
      <c r="AB1300" s="88">
        <f t="shared" si="646"/>
        <v>0</v>
      </c>
      <c r="AC1300" s="88">
        <f t="shared" si="647"/>
        <v>100</v>
      </c>
      <c r="AD1300" s="168">
        <f t="shared" si="630"/>
        <v>0</v>
      </c>
    </row>
    <row r="1301" spans="1:30" hidden="1" outlineLevel="1">
      <c r="A1301" s="76"/>
      <c r="B1301" s="123" t="s">
        <v>207</v>
      </c>
      <c r="C1301" s="90">
        <v>28241</v>
      </c>
      <c r="D1301" s="91"/>
      <c r="E1301" s="91"/>
      <c r="F1301" s="91"/>
      <c r="G1301" s="91"/>
      <c r="H1301" s="91"/>
      <c r="I1301" s="91"/>
      <c r="J1301" s="155"/>
      <c r="K1301" s="155"/>
      <c r="L1301" s="181"/>
      <c r="M1301" s="181"/>
      <c r="N1301" s="155"/>
      <c r="O1301" s="155"/>
      <c r="P1301" s="155"/>
      <c r="Q1301" s="155"/>
      <c r="R1301" s="181"/>
      <c r="S1301" s="181"/>
      <c r="T1301" s="181"/>
      <c r="U1301" s="181"/>
      <c r="V1301" s="88">
        <f t="shared" si="649"/>
        <v>0</v>
      </c>
      <c r="W1301" s="88" t="e">
        <f t="shared" si="650"/>
        <v>#DIV/0!</v>
      </c>
      <c r="X1301" s="88">
        <f t="shared" si="651"/>
        <v>0</v>
      </c>
      <c r="Y1301" s="88" t="e">
        <f t="shared" si="652"/>
        <v>#DIV/0!</v>
      </c>
      <c r="Z1301" s="88">
        <f t="shared" si="653"/>
        <v>0</v>
      </c>
      <c r="AA1301" s="88" t="e">
        <f t="shared" si="654"/>
        <v>#DIV/0!</v>
      </c>
      <c r="AB1301" s="88">
        <f t="shared" si="646"/>
        <v>0</v>
      </c>
      <c r="AC1301" s="88" t="e">
        <f t="shared" si="647"/>
        <v>#DIV/0!</v>
      </c>
      <c r="AD1301" s="168">
        <f t="shared" si="630"/>
        <v>0</v>
      </c>
    </row>
    <row r="1302" spans="1:30" hidden="1" outlineLevel="1">
      <c r="A1302" s="76"/>
      <c r="B1302" s="128" t="s">
        <v>134</v>
      </c>
      <c r="C1302" s="90"/>
      <c r="D1302" s="130">
        <f>SUM(D1303:D1305)</f>
        <v>1409.3</v>
      </c>
      <c r="E1302" s="130">
        <f>SUM(E1303:E1305)</f>
        <v>535.5</v>
      </c>
      <c r="F1302" s="130">
        <f t="shared" ref="F1302:U1302" si="655">SUM(F1303:F1305)</f>
        <v>2279.6</v>
      </c>
      <c r="G1302" s="130">
        <f t="shared" si="655"/>
        <v>177</v>
      </c>
      <c r="H1302" s="130">
        <f t="shared" si="655"/>
        <v>2438.5</v>
      </c>
      <c r="I1302" s="130">
        <f t="shared" si="655"/>
        <v>1071.9000000000001</v>
      </c>
      <c r="J1302" s="214">
        <f t="shared" si="655"/>
        <v>313.5</v>
      </c>
      <c r="K1302" s="214">
        <f t="shared" si="655"/>
        <v>0</v>
      </c>
      <c r="L1302" s="186">
        <f t="shared" si="655"/>
        <v>2438.5</v>
      </c>
      <c r="M1302" s="186">
        <f t="shared" si="655"/>
        <v>1071.9000000000001</v>
      </c>
      <c r="N1302" s="214">
        <f t="shared" si="655"/>
        <v>1220.8</v>
      </c>
      <c r="O1302" s="214">
        <f t="shared" si="655"/>
        <v>1071.9000000000001</v>
      </c>
      <c r="P1302" s="214">
        <f>SUM(P1303:P1305)</f>
        <v>0</v>
      </c>
      <c r="Q1302" s="214">
        <f>SUM(Q1303:Q1305)</f>
        <v>0</v>
      </c>
      <c r="R1302" s="186">
        <f t="shared" si="655"/>
        <v>1164.8</v>
      </c>
      <c r="S1302" s="186">
        <f t="shared" si="655"/>
        <v>1071.9000000000001</v>
      </c>
      <c r="T1302" s="186">
        <f t="shared" si="655"/>
        <v>5015.6000000000004</v>
      </c>
      <c r="U1302" s="186">
        <f t="shared" si="655"/>
        <v>1071.9000000000001</v>
      </c>
      <c r="V1302" s="88">
        <f t="shared" si="649"/>
        <v>158.90000000000009</v>
      </c>
      <c r="W1302" s="88">
        <f t="shared" si="650"/>
        <v>106.97052114406036</v>
      </c>
      <c r="X1302" s="88">
        <f t="shared" si="651"/>
        <v>-1217.7</v>
      </c>
      <c r="Y1302" s="88">
        <f t="shared" si="652"/>
        <v>50.06356366618823</v>
      </c>
      <c r="Z1302" s="88">
        <f t="shared" si="653"/>
        <v>-56</v>
      </c>
      <c r="AA1302" s="88">
        <f t="shared" si="654"/>
        <v>95.412844036697251</v>
      </c>
      <c r="AB1302" s="88">
        <f t="shared" si="646"/>
        <v>3850.8</v>
      </c>
      <c r="AC1302" s="88">
        <f t="shared" si="647"/>
        <v>430.59752747252753</v>
      </c>
      <c r="AD1302" s="168">
        <f t="shared" si="630"/>
        <v>0</v>
      </c>
    </row>
    <row r="1303" spans="1:30" hidden="1" outlineLevel="1">
      <c r="A1303" s="76"/>
      <c r="B1303" s="89" t="s">
        <v>135</v>
      </c>
      <c r="C1303" s="90">
        <v>3111</v>
      </c>
      <c r="D1303" s="91">
        <v>60</v>
      </c>
      <c r="E1303" s="91"/>
      <c r="F1303" s="91">
        <v>60</v>
      </c>
      <c r="G1303" s="91"/>
      <c r="H1303" s="91"/>
      <c r="I1303" s="91"/>
      <c r="J1303" s="155"/>
      <c r="K1303" s="155"/>
      <c r="L1303" s="181"/>
      <c r="M1303" s="181"/>
      <c r="N1303" s="155"/>
      <c r="O1303" s="155"/>
      <c r="P1303" s="155"/>
      <c r="Q1303" s="155"/>
      <c r="R1303" s="181"/>
      <c r="S1303" s="181"/>
      <c r="T1303" s="181"/>
      <c r="U1303" s="181"/>
      <c r="V1303" s="88">
        <f t="shared" si="649"/>
        <v>-60</v>
      </c>
      <c r="W1303" s="88">
        <f t="shared" si="650"/>
        <v>0</v>
      </c>
      <c r="X1303" s="88">
        <f t="shared" si="651"/>
        <v>0</v>
      </c>
      <c r="Y1303" s="88" t="e">
        <f t="shared" si="652"/>
        <v>#DIV/0!</v>
      </c>
      <c r="Z1303" s="88">
        <f t="shared" si="653"/>
        <v>0</v>
      </c>
      <c r="AA1303" s="88" t="e">
        <f t="shared" si="654"/>
        <v>#DIV/0!</v>
      </c>
      <c r="AB1303" s="88">
        <f t="shared" si="646"/>
        <v>0</v>
      </c>
      <c r="AC1303" s="88" t="e">
        <f t="shared" si="647"/>
        <v>#DIV/0!</v>
      </c>
      <c r="AD1303" s="168">
        <f t="shared" si="630"/>
        <v>0</v>
      </c>
    </row>
    <row r="1304" spans="1:30" hidden="1" outlineLevel="1">
      <c r="A1304" s="76"/>
      <c r="B1304" s="89" t="s">
        <v>136</v>
      </c>
      <c r="C1304" s="90">
        <v>3112</v>
      </c>
      <c r="D1304" s="91">
        <v>1349.3</v>
      </c>
      <c r="E1304" s="146">
        <v>535.5</v>
      </c>
      <c r="F1304" s="157">
        <v>2219.6</v>
      </c>
      <c r="G1304" s="157">
        <v>177</v>
      </c>
      <c r="H1304" s="91">
        <v>2438.5</v>
      </c>
      <c r="I1304" s="146">
        <v>1071.9000000000001</v>
      </c>
      <c r="J1304" s="155">
        <v>313.5</v>
      </c>
      <c r="K1304" s="155"/>
      <c r="L1304" s="91">
        <v>2438.5</v>
      </c>
      <c r="M1304" s="181">
        <v>1071.9000000000001</v>
      </c>
      <c r="N1304" s="155">
        <v>1220.8</v>
      </c>
      <c r="O1304" s="155">
        <v>1071.9000000000001</v>
      </c>
      <c r="P1304" s="155"/>
      <c r="Q1304" s="155"/>
      <c r="R1304" s="181">
        <v>1164.8</v>
      </c>
      <c r="S1304" s="155">
        <v>1071.9000000000001</v>
      </c>
      <c r="T1304" s="181">
        <v>5015.6000000000004</v>
      </c>
      <c r="U1304" s="155">
        <v>1071.9000000000001</v>
      </c>
      <c r="V1304" s="88">
        <f t="shared" si="649"/>
        <v>218.90000000000009</v>
      </c>
      <c r="W1304" s="88">
        <f t="shared" si="650"/>
        <v>109.86213732204003</v>
      </c>
      <c r="X1304" s="88">
        <f t="shared" si="651"/>
        <v>-1217.7</v>
      </c>
      <c r="Y1304" s="88">
        <f t="shared" si="652"/>
        <v>50.06356366618823</v>
      </c>
      <c r="Z1304" s="88">
        <f t="shared" si="653"/>
        <v>-56</v>
      </c>
      <c r="AA1304" s="88">
        <f t="shared" si="654"/>
        <v>95.412844036697251</v>
      </c>
      <c r="AB1304" s="88">
        <f t="shared" si="646"/>
        <v>3850.8</v>
      </c>
      <c r="AC1304" s="88">
        <f t="shared" si="647"/>
        <v>430.59752747252753</v>
      </c>
      <c r="AD1304" s="168">
        <f t="shared" si="630"/>
        <v>0</v>
      </c>
    </row>
    <row r="1305" spans="1:30" hidden="1" outlineLevel="1">
      <c r="A1305" s="76"/>
      <c r="B1305" s="89" t="s">
        <v>137</v>
      </c>
      <c r="C1305" s="90">
        <v>3113</v>
      </c>
      <c r="D1305" s="91"/>
      <c r="E1305" s="91"/>
      <c r="F1305" s="91"/>
      <c r="G1305" s="91"/>
      <c r="H1305" s="91"/>
      <c r="I1305" s="91"/>
      <c r="J1305" s="155"/>
      <c r="K1305" s="155"/>
      <c r="L1305" s="181"/>
      <c r="M1305" s="181"/>
      <c r="N1305" s="155"/>
      <c r="O1305" s="155"/>
      <c r="P1305" s="155"/>
      <c r="Q1305" s="155"/>
      <c r="R1305" s="181"/>
      <c r="S1305" s="181"/>
      <c r="T1305" s="181"/>
      <c r="U1305" s="181"/>
      <c r="V1305" s="88">
        <f t="shared" si="649"/>
        <v>0</v>
      </c>
      <c r="W1305" s="88" t="e">
        <f t="shared" si="650"/>
        <v>#DIV/0!</v>
      </c>
      <c r="X1305" s="88">
        <f t="shared" si="651"/>
        <v>0</v>
      </c>
      <c r="Y1305" s="88" t="e">
        <f t="shared" si="652"/>
        <v>#DIV/0!</v>
      </c>
      <c r="Z1305" s="88">
        <f t="shared" si="653"/>
        <v>0</v>
      </c>
      <c r="AA1305" s="88" t="e">
        <f t="shared" si="654"/>
        <v>#DIV/0!</v>
      </c>
      <c r="AB1305" s="88">
        <f t="shared" si="646"/>
        <v>0</v>
      </c>
      <c r="AC1305" s="88" t="e">
        <f t="shared" si="647"/>
        <v>#DIV/0!</v>
      </c>
      <c r="AD1305" s="168">
        <f t="shared" ref="AD1305:AD1341" si="656">+P1305/12*1</f>
        <v>0</v>
      </c>
    </row>
    <row r="1306" spans="1:30" hidden="1" outlineLevel="1">
      <c r="A1306" s="76"/>
      <c r="B1306" s="178"/>
      <c r="C1306" s="179"/>
      <c r="D1306" s="140"/>
      <c r="E1306" s="140"/>
      <c r="F1306" s="140"/>
      <c r="G1306" s="140"/>
      <c r="H1306" s="140"/>
      <c r="I1306" s="140"/>
      <c r="J1306" s="216"/>
      <c r="K1306" s="216"/>
      <c r="L1306" s="217"/>
      <c r="M1306" s="217"/>
      <c r="N1306" s="216"/>
      <c r="O1306" s="216"/>
      <c r="P1306" s="216"/>
      <c r="Q1306" s="216"/>
      <c r="R1306" s="217"/>
      <c r="S1306" s="217"/>
      <c r="T1306" s="217"/>
      <c r="U1306" s="217"/>
      <c r="V1306" s="140"/>
      <c r="W1306" s="140"/>
      <c r="X1306" s="140"/>
      <c r="Y1306" s="140"/>
      <c r="Z1306" s="140"/>
      <c r="AA1306" s="140"/>
      <c r="AB1306" s="140"/>
      <c r="AC1306" s="140"/>
      <c r="AD1306" s="168">
        <f t="shared" si="656"/>
        <v>0</v>
      </c>
    </row>
    <row r="1307" spans="1:30" ht="24.75" hidden="1" customHeight="1" outlineLevel="1">
      <c r="A1307" s="76">
        <v>31</v>
      </c>
      <c r="B1307" s="199" t="s">
        <v>213</v>
      </c>
      <c r="C1307" s="208" t="s">
        <v>214</v>
      </c>
      <c r="D1307" s="141"/>
      <c r="E1307" s="140"/>
      <c r="F1307" s="140"/>
      <c r="G1307" s="140"/>
      <c r="H1307" s="140"/>
      <c r="I1307" s="140"/>
      <c r="J1307" s="216"/>
      <c r="K1307" s="216"/>
      <c r="L1307" s="217"/>
      <c r="M1307" s="217"/>
      <c r="N1307" s="216"/>
      <c r="O1307" s="216"/>
      <c r="P1307" s="216"/>
      <c r="Q1307" s="216"/>
      <c r="R1307" s="217"/>
      <c r="S1307" s="217"/>
      <c r="T1307" s="217"/>
      <c r="U1307" s="217"/>
      <c r="V1307" s="140"/>
      <c r="W1307" s="140"/>
      <c r="X1307" s="140"/>
      <c r="Y1307" s="140"/>
      <c r="Z1307" s="140"/>
      <c r="AA1307" s="140"/>
      <c r="AB1307" s="140"/>
      <c r="AC1307" s="140"/>
      <c r="AD1307" s="168">
        <f t="shared" si="656"/>
        <v>0</v>
      </c>
    </row>
    <row r="1308" spans="1:30" hidden="1" outlineLevel="1">
      <c r="A1308" s="76"/>
      <c r="B1308" s="142" t="s">
        <v>142</v>
      </c>
      <c r="C1308" s="143"/>
      <c r="D1308" s="85">
        <f>SUM(D1309:D1315,D1320:D1338)</f>
        <v>2567.1</v>
      </c>
      <c r="E1308" s="86">
        <f>SUM(E1309:E1315,E1320:E1338)</f>
        <v>0</v>
      </c>
      <c r="F1308" s="86">
        <f t="shared" ref="F1308:S1308" si="657">SUM(F1309:F1315,F1320:F1338)</f>
        <v>2719.2</v>
      </c>
      <c r="G1308" s="86">
        <f t="shared" si="657"/>
        <v>0</v>
      </c>
      <c r="H1308" s="86">
        <f t="shared" si="657"/>
        <v>3335.6</v>
      </c>
      <c r="I1308" s="86">
        <f t="shared" si="657"/>
        <v>0</v>
      </c>
      <c r="J1308" s="82">
        <f t="shared" si="657"/>
        <v>1007.4780000000001</v>
      </c>
      <c r="K1308" s="82">
        <f t="shared" si="657"/>
        <v>0</v>
      </c>
      <c r="L1308" s="201">
        <f>SUM(L1309:L1315,L1320:L1338)</f>
        <v>3334.1</v>
      </c>
      <c r="M1308" s="201">
        <f t="shared" si="657"/>
        <v>0</v>
      </c>
      <c r="N1308" s="82">
        <f>SUM(N1309:N1315,N1320:N1338)</f>
        <v>4116.3</v>
      </c>
      <c r="O1308" s="82">
        <f>SUM(O1309:O1315,O1320:O1338)</f>
        <v>0</v>
      </c>
      <c r="P1308" s="82">
        <f>SUM(P1309:P1315,P1320:P1338)</f>
        <v>0</v>
      </c>
      <c r="Q1308" s="82">
        <f>SUM(Q1309:Q1315,Q1320:Q1338)</f>
        <v>0</v>
      </c>
      <c r="R1308" s="201">
        <f t="shared" si="657"/>
        <v>4116.34</v>
      </c>
      <c r="S1308" s="201">
        <f t="shared" si="657"/>
        <v>0</v>
      </c>
      <c r="T1308" s="201">
        <f>SUM(T1309:T1315,T1320:T1338)</f>
        <v>5589.4000000000005</v>
      </c>
      <c r="U1308" s="201">
        <f>SUM(U1309:U1315,U1320:U1338)</f>
        <v>0</v>
      </c>
      <c r="V1308" s="87">
        <f t="shared" ref="V1308:V1326" si="658">L1308-F1308</f>
        <v>614.90000000000009</v>
      </c>
      <c r="W1308" s="87">
        <f t="shared" ref="W1308:W1326" si="659">+L1308/F1308*100</f>
        <v>122.61326860841424</v>
      </c>
      <c r="X1308" s="87">
        <f t="shared" ref="X1308:X1324" si="660">N1308-H1308</f>
        <v>780.70000000000027</v>
      </c>
      <c r="Y1308" s="87">
        <f t="shared" ref="Y1308:Y1324" si="661">+N1308/H1308*100</f>
        <v>123.4050845425111</v>
      </c>
      <c r="Z1308" s="87">
        <f t="shared" ref="Z1308:Z1323" si="662">R1308-N1308</f>
        <v>3.999999999996362E-2</v>
      </c>
      <c r="AA1308" s="87">
        <f t="shared" ref="AA1308:AA1323" si="663">+R1308/N1308*100</f>
        <v>100.00097174647134</v>
      </c>
      <c r="AB1308" s="87">
        <f>T1308-R1308</f>
        <v>1473.0600000000004</v>
      </c>
      <c r="AC1308" s="87">
        <f>+T1308/R1308*100</f>
        <v>135.78567368098845</v>
      </c>
      <c r="AD1308" s="168">
        <f t="shared" si="656"/>
        <v>0</v>
      </c>
    </row>
    <row r="1309" spans="1:30" hidden="1" outlineLevel="1">
      <c r="A1309" s="76"/>
      <c r="B1309" s="89" t="s">
        <v>102</v>
      </c>
      <c r="C1309" s="90">
        <v>2111</v>
      </c>
      <c r="D1309" s="92"/>
      <c r="E1309" s="91"/>
      <c r="F1309" s="91"/>
      <c r="G1309" s="91"/>
      <c r="H1309" s="91"/>
      <c r="I1309" s="91"/>
      <c r="J1309" s="155"/>
      <c r="K1309" s="155"/>
      <c r="L1309" s="181"/>
      <c r="M1309" s="181"/>
      <c r="N1309" s="155"/>
      <c r="O1309" s="155"/>
      <c r="P1309" s="155"/>
      <c r="Q1309" s="155"/>
      <c r="R1309" s="181"/>
      <c r="S1309" s="181"/>
      <c r="T1309" s="181"/>
      <c r="U1309" s="181"/>
      <c r="V1309" s="88">
        <f t="shared" si="658"/>
        <v>0</v>
      </c>
      <c r="W1309" s="88" t="e">
        <f t="shared" si="659"/>
        <v>#DIV/0!</v>
      </c>
      <c r="X1309" s="88">
        <f t="shared" si="660"/>
        <v>0</v>
      </c>
      <c r="Y1309" s="88" t="e">
        <f t="shared" si="661"/>
        <v>#DIV/0!</v>
      </c>
      <c r="Z1309" s="88">
        <f t="shared" si="662"/>
        <v>0</v>
      </c>
      <c r="AA1309" s="88" t="e">
        <f t="shared" si="663"/>
        <v>#DIV/0!</v>
      </c>
      <c r="AB1309" s="88">
        <f t="shared" ref="AB1309:AB1341" si="664">T1309-R1309</f>
        <v>0</v>
      </c>
      <c r="AC1309" s="88" t="e">
        <f t="shared" ref="AC1309:AC1341" si="665">+T1309/R1309*100</f>
        <v>#DIV/0!</v>
      </c>
      <c r="AD1309" s="168">
        <f t="shared" si="656"/>
        <v>0</v>
      </c>
    </row>
    <row r="1310" spans="1:30" hidden="1" outlineLevel="1">
      <c r="A1310" s="76"/>
      <c r="B1310" s="89" t="s">
        <v>143</v>
      </c>
      <c r="C1310" s="90">
        <v>2121</v>
      </c>
      <c r="D1310" s="91"/>
      <c r="E1310" s="91"/>
      <c r="F1310" s="91"/>
      <c r="G1310" s="91"/>
      <c r="H1310" s="91"/>
      <c r="I1310" s="91"/>
      <c r="J1310" s="155"/>
      <c r="K1310" s="155"/>
      <c r="L1310" s="181"/>
      <c r="M1310" s="181"/>
      <c r="N1310" s="155"/>
      <c r="O1310" s="155"/>
      <c r="P1310" s="155"/>
      <c r="Q1310" s="155"/>
      <c r="R1310" s="181"/>
      <c r="S1310" s="181"/>
      <c r="T1310" s="181"/>
      <c r="U1310" s="181"/>
      <c r="V1310" s="88">
        <f t="shared" si="658"/>
        <v>0</v>
      </c>
      <c r="W1310" s="88" t="e">
        <f t="shared" si="659"/>
        <v>#DIV/0!</v>
      </c>
      <c r="X1310" s="88">
        <f t="shared" si="660"/>
        <v>0</v>
      </c>
      <c r="Y1310" s="88" t="e">
        <f t="shared" si="661"/>
        <v>#DIV/0!</v>
      </c>
      <c r="Z1310" s="88">
        <f t="shared" si="662"/>
        <v>0</v>
      </c>
      <c r="AA1310" s="88" t="e">
        <f t="shared" si="663"/>
        <v>#DIV/0!</v>
      </c>
      <c r="AB1310" s="88">
        <f t="shared" si="664"/>
        <v>0</v>
      </c>
      <c r="AC1310" s="88" t="e">
        <f t="shared" si="665"/>
        <v>#DIV/0!</v>
      </c>
      <c r="AD1310" s="168">
        <f t="shared" si="656"/>
        <v>0</v>
      </c>
    </row>
    <row r="1311" spans="1:30" hidden="1" outlineLevel="1">
      <c r="A1311" s="76"/>
      <c r="B1311" s="147" t="s">
        <v>104</v>
      </c>
      <c r="C1311" s="90">
        <v>2211</v>
      </c>
      <c r="D1311" s="91">
        <v>951.4</v>
      </c>
      <c r="E1311" s="91"/>
      <c r="F1311" s="91">
        <v>1265</v>
      </c>
      <c r="G1311" s="91"/>
      <c r="H1311" s="91">
        <v>1369</v>
      </c>
      <c r="I1311" s="91"/>
      <c r="J1311" s="155">
        <v>377.22800000000001</v>
      </c>
      <c r="K1311" s="155"/>
      <c r="L1311" s="91">
        <v>1369</v>
      </c>
      <c r="M1311" s="181"/>
      <c r="N1311" s="155">
        <v>1408.5</v>
      </c>
      <c r="O1311" s="155"/>
      <c r="P1311" s="155"/>
      <c r="Q1311" s="155"/>
      <c r="R1311" s="181">
        <v>1408.5</v>
      </c>
      <c r="S1311" s="181"/>
      <c r="T1311" s="181">
        <v>2408.3000000000002</v>
      </c>
      <c r="U1311" s="181"/>
      <c r="V1311" s="88">
        <f t="shared" si="658"/>
        <v>104</v>
      </c>
      <c r="W1311" s="88">
        <f t="shared" si="659"/>
        <v>108.22134387351778</v>
      </c>
      <c r="X1311" s="88">
        <f t="shared" si="660"/>
        <v>39.5</v>
      </c>
      <c r="Y1311" s="88">
        <f t="shared" si="661"/>
        <v>102.88531775018261</v>
      </c>
      <c r="Z1311" s="88">
        <f t="shared" si="662"/>
        <v>0</v>
      </c>
      <c r="AA1311" s="88">
        <f t="shared" si="663"/>
        <v>100</v>
      </c>
      <c r="AB1311" s="88">
        <f t="shared" si="664"/>
        <v>999.80000000000018</v>
      </c>
      <c r="AC1311" s="88">
        <f t="shared" si="665"/>
        <v>170.98331558395458</v>
      </c>
      <c r="AD1311" s="168">
        <f t="shared" si="656"/>
        <v>0</v>
      </c>
    </row>
    <row r="1312" spans="1:30" hidden="1" outlineLevel="1">
      <c r="A1312" s="76"/>
      <c r="B1312" s="95" t="s">
        <v>105</v>
      </c>
      <c r="C1312" s="96">
        <v>2212</v>
      </c>
      <c r="D1312" s="146">
        <v>22.2</v>
      </c>
      <c r="E1312" s="91"/>
      <c r="F1312" s="146">
        <v>17.3</v>
      </c>
      <c r="G1312" s="91"/>
      <c r="H1312" s="146">
        <v>16.8</v>
      </c>
      <c r="I1312" s="91"/>
      <c r="J1312" s="155">
        <v>7</v>
      </c>
      <c r="K1312" s="155"/>
      <c r="L1312" s="146">
        <v>16.8</v>
      </c>
      <c r="M1312" s="181"/>
      <c r="N1312" s="155">
        <v>17.399999999999999</v>
      </c>
      <c r="O1312" s="155"/>
      <c r="P1312" s="155"/>
      <c r="Q1312" s="155"/>
      <c r="R1312" s="181">
        <v>17.399999999999999</v>
      </c>
      <c r="S1312" s="181"/>
      <c r="T1312" s="181">
        <v>22.2</v>
      </c>
      <c r="U1312" s="181"/>
      <c r="V1312" s="88">
        <f t="shared" si="658"/>
        <v>-0.5</v>
      </c>
      <c r="W1312" s="88">
        <f t="shared" si="659"/>
        <v>97.109826589595372</v>
      </c>
      <c r="X1312" s="88">
        <f t="shared" si="660"/>
        <v>0.59999999999999787</v>
      </c>
      <c r="Y1312" s="88">
        <f t="shared" si="661"/>
        <v>103.57142857142856</v>
      </c>
      <c r="Z1312" s="88">
        <f t="shared" si="662"/>
        <v>0</v>
      </c>
      <c r="AA1312" s="88">
        <f t="shared" si="663"/>
        <v>100</v>
      </c>
      <c r="AB1312" s="88">
        <f t="shared" si="664"/>
        <v>4.8000000000000007</v>
      </c>
      <c r="AC1312" s="88">
        <f t="shared" si="665"/>
        <v>127.58620689655173</v>
      </c>
      <c r="AD1312" s="168">
        <f t="shared" si="656"/>
        <v>0</v>
      </c>
    </row>
    <row r="1313" spans="1:30" hidden="1" outlineLevel="1">
      <c r="A1313" s="76"/>
      <c r="B1313" s="97" t="s">
        <v>106</v>
      </c>
      <c r="C1313" s="96">
        <v>2213</v>
      </c>
      <c r="D1313" s="91"/>
      <c r="E1313" s="91"/>
      <c r="F1313" s="91"/>
      <c r="G1313" s="91"/>
      <c r="H1313" s="91"/>
      <c r="I1313" s="91"/>
      <c r="J1313" s="155"/>
      <c r="K1313" s="155"/>
      <c r="L1313" s="181"/>
      <c r="M1313" s="181"/>
      <c r="N1313" s="155"/>
      <c r="O1313" s="155"/>
      <c r="P1313" s="155"/>
      <c r="Q1313" s="155"/>
      <c r="R1313" s="181"/>
      <c r="S1313" s="181"/>
      <c r="T1313" s="181"/>
      <c r="U1313" s="181"/>
      <c r="V1313" s="88">
        <f t="shared" si="658"/>
        <v>0</v>
      </c>
      <c r="W1313" s="88" t="e">
        <f t="shared" si="659"/>
        <v>#DIV/0!</v>
      </c>
      <c r="X1313" s="88">
        <f t="shared" si="660"/>
        <v>0</v>
      </c>
      <c r="Y1313" s="88" t="e">
        <f t="shared" si="661"/>
        <v>#DIV/0!</v>
      </c>
      <c r="Z1313" s="88">
        <f t="shared" si="662"/>
        <v>0</v>
      </c>
      <c r="AA1313" s="88" t="e">
        <f t="shared" si="663"/>
        <v>#DIV/0!</v>
      </c>
      <c r="AB1313" s="88">
        <f t="shared" si="664"/>
        <v>0</v>
      </c>
      <c r="AC1313" s="88" t="e">
        <f t="shared" si="665"/>
        <v>#DIV/0!</v>
      </c>
      <c r="AD1313" s="168">
        <f t="shared" si="656"/>
        <v>0</v>
      </c>
    </row>
    <row r="1314" spans="1:30" hidden="1" outlineLevel="1">
      <c r="A1314" s="76"/>
      <c r="B1314" s="97" t="s">
        <v>107</v>
      </c>
      <c r="C1314" s="96">
        <v>2214</v>
      </c>
      <c r="D1314" s="91"/>
      <c r="E1314" s="91"/>
      <c r="F1314" s="91"/>
      <c r="G1314" s="91"/>
      <c r="H1314" s="91"/>
      <c r="I1314" s="91"/>
      <c r="J1314" s="155"/>
      <c r="K1314" s="155"/>
      <c r="L1314" s="181"/>
      <c r="M1314" s="181"/>
      <c r="N1314" s="155"/>
      <c r="O1314" s="155"/>
      <c r="P1314" s="155"/>
      <c r="Q1314" s="155"/>
      <c r="R1314" s="181"/>
      <c r="S1314" s="181"/>
      <c r="T1314" s="181"/>
      <c r="U1314" s="181"/>
      <c r="V1314" s="88">
        <f t="shared" si="658"/>
        <v>0</v>
      </c>
      <c r="W1314" s="88" t="e">
        <f t="shared" si="659"/>
        <v>#DIV/0!</v>
      </c>
      <c r="X1314" s="88">
        <f t="shared" si="660"/>
        <v>0</v>
      </c>
      <c r="Y1314" s="88" t="e">
        <f t="shared" si="661"/>
        <v>#DIV/0!</v>
      </c>
      <c r="Z1314" s="88">
        <f t="shared" si="662"/>
        <v>0</v>
      </c>
      <c r="AA1314" s="88" t="e">
        <f t="shared" si="663"/>
        <v>#DIV/0!</v>
      </c>
      <c r="AB1314" s="88">
        <f t="shared" si="664"/>
        <v>0</v>
      </c>
      <c r="AC1314" s="88" t="e">
        <f t="shared" si="665"/>
        <v>#DIV/0!</v>
      </c>
      <c r="AD1314" s="168">
        <f t="shared" si="656"/>
        <v>0</v>
      </c>
    </row>
    <row r="1315" spans="1:30" hidden="1" outlineLevel="1">
      <c r="A1315" s="76"/>
      <c r="B1315" s="149" t="s">
        <v>108</v>
      </c>
      <c r="C1315" s="99">
        <v>2215</v>
      </c>
      <c r="D1315" s="102">
        <f t="shared" ref="D1315:I1315" si="666">D1316+D1317+D1318+D1319</f>
        <v>470.3</v>
      </c>
      <c r="E1315" s="102">
        <f t="shared" si="666"/>
        <v>0</v>
      </c>
      <c r="F1315" s="102">
        <f t="shared" si="666"/>
        <v>395.40000000000003</v>
      </c>
      <c r="G1315" s="102">
        <f t="shared" si="666"/>
        <v>0</v>
      </c>
      <c r="H1315" s="102">
        <f t="shared" si="666"/>
        <v>141.6</v>
      </c>
      <c r="I1315" s="102">
        <f t="shared" si="666"/>
        <v>0</v>
      </c>
      <c r="J1315" s="213">
        <v>70.900000000000006</v>
      </c>
      <c r="K1315" s="213">
        <f t="shared" ref="K1315:Q1315" si="667">K1316+K1317+K1318+K1319</f>
        <v>0</v>
      </c>
      <c r="L1315" s="150">
        <f t="shared" si="667"/>
        <v>140.1</v>
      </c>
      <c r="M1315" s="150">
        <f t="shared" si="667"/>
        <v>0</v>
      </c>
      <c r="N1315" s="213">
        <v>153.4</v>
      </c>
      <c r="O1315" s="213">
        <f t="shared" si="667"/>
        <v>0</v>
      </c>
      <c r="P1315" s="213">
        <f t="shared" si="667"/>
        <v>0</v>
      </c>
      <c r="Q1315" s="213">
        <f t="shared" si="667"/>
        <v>0</v>
      </c>
      <c r="R1315" s="150">
        <v>153.4</v>
      </c>
      <c r="S1315" s="150">
        <f>S1316+S1317+S1318+S1319</f>
        <v>0</v>
      </c>
      <c r="T1315" s="150">
        <v>719.3</v>
      </c>
      <c r="U1315" s="150">
        <f>U1316+U1317+U1318+U1319</f>
        <v>0</v>
      </c>
      <c r="V1315" s="88">
        <f t="shared" si="658"/>
        <v>-255.30000000000004</v>
      </c>
      <c r="W1315" s="88">
        <f t="shared" si="659"/>
        <v>35.432473444613045</v>
      </c>
      <c r="X1315" s="88">
        <f t="shared" si="660"/>
        <v>11.800000000000011</v>
      </c>
      <c r="Y1315" s="88">
        <f t="shared" si="661"/>
        <v>108.33333333333334</v>
      </c>
      <c r="Z1315" s="88">
        <f t="shared" si="662"/>
        <v>0</v>
      </c>
      <c r="AA1315" s="88">
        <f t="shared" si="663"/>
        <v>100</v>
      </c>
      <c r="AB1315" s="88">
        <f t="shared" si="664"/>
        <v>565.9</v>
      </c>
      <c r="AC1315" s="88">
        <f t="shared" si="665"/>
        <v>468.90482398956965</v>
      </c>
      <c r="AD1315" s="168">
        <f t="shared" si="656"/>
        <v>0</v>
      </c>
    </row>
    <row r="1316" spans="1:30" hidden="1" outlineLevel="1">
      <c r="A1316" s="76"/>
      <c r="B1316" s="103" t="s">
        <v>144</v>
      </c>
      <c r="C1316" s="96">
        <v>22151</v>
      </c>
      <c r="D1316" s="91"/>
      <c r="E1316" s="91"/>
      <c r="F1316" s="91"/>
      <c r="G1316" s="91"/>
      <c r="H1316" s="91"/>
      <c r="I1316" s="91"/>
      <c r="J1316" s="155"/>
      <c r="K1316" s="155"/>
      <c r="L1316" s="181"/>
      <c r="M1316" s="181"/>
      <c r="N1316" s="155"/>
      <c r="O1316" s="155"/>
      <c r="P1316" s="155"/>
      <c r="Q1316" s="155"/>
      <c r="R1316" s="181"/>
      <c r="S1316" s="181"/>
      <c r="T1316" s="181"/>
      <c r="U1316" s="181"/>
      <c r="V1316" s="88">
        <f t="shared" si="658"/>
        <v>0</v>
      </c>
      <c r="W1316" s="88" t="e">
        <f t="shared" si="659"/>
        <v>#DIV/0!</v>
      </c>
      <c r="X1316" s="88">
        <f t="shared" si="660"/>
        <v>0</v>
      </c>
      <c r="Y1316" s="88" t="e">
        <f t="shared" si="661"/>
        <v>#DIV/0!</v>
      </c>
      <c r="Z1316" s="88">
        <f t="shared" si="662"/>
        <v>0</v>
      </c>
      <c r="AA1316" s="88" t="e">
        <f t="shared" si="663"/>
        <v>#DIV/0!</v>
      </c>
      <c r="AB1316" s="88">
        <f t="shared" si="664"/>
        <v>0</v>
      </c>
      <c r="AC1316" s="88" t="e">
        <f t="shared" si="665"/>
        <v>#DIV/0!</v>
      </c>
      <c r="AD1316" s="168">
        <f t="shared" si="656"/>
        <v>0</v>
      </c>
    </row>
    <row r="1317" spans="1:30" hidden="1" outlineLevel="1">
      <c r="A1317" s="76"/>
      <c r="B1317" s="103" t="s">
        <v>145</v>
      </c>
      <c r="C1317" s="96">
        <v>22152</v>
      </c>
      <c r="D1317" s="91">
        <v>41.6</v>
      </c>
      <c r="E1317" s="91"/>
      <c r="F1317" s="91">
        <v>3.1</v>
      </c>
      <c r="G1317" s="91"/>
      <c r="H1317" s="91">
        <v>41.6</v>
      </c>
      <c r="I1317" s="91"/>
      <c r="J1317" s="155"/>
      <c r="K1317" s="155"/>
      <c r="L1317" s="91">
        <v>41.6</v>
      </c>
      <c r="M1317" s="181"/>
      <c r="N1317" s="155">
        <v>48.4</v>
      </c>
      <c r="O1317" s="155"/>
      <c r="P1317" s="155"/>
      <c r="Q1317" s="155"/>
      <c r="R1317" s="181">
        <v>48.4</v>
      </c>
      <c r="S1317" s="181"/>
      <c r="T1317" s="181">
        <v>41.6</v>
      </c>
      <c r="U1317" s="181"/>
      <c r="V1317" s="88">
        <f t="shared" si="658"/>
        <v>38.5</v>
      </c>
      <c r="W1317" s="88">
        <f t="shared" si="659"/>
        <v>1341.9354838709678</v>
      </c>
      <c r="X1317" s="88">
        <f t="shared" si="660"/>
        <v>6.7999999999999972</v>
      </c>
      <c r="Y1317" s="88">
        <f t="shared" si="661"/>
        <v>116.34615384615384</v>
      </c>
      <c r="Z1317" s="88">
        <f t="shared" si="662"/>
        <v>0</v>
      </c>
      <c r="AA1317" s="88">
        <f t="shared" si="663"/>
        <v>100</v>
      </c>
      <c r="AB1317" s="88">
        <f t="shared" si="664"/>
        <v>-6.7999999999999972</v>
      </c>
      <c r="AC1317" s="88">
        <f t="shared" si="665"/>
        <v>85.950413223140501</v>
      </c>
      <c r="AD1317" s="168">
        <f t="shared" si="656"/>
        <v>0</v>
      </c>
    </row>
    <row r="1318" spans="1:30" hidden="1" outlineLevel="1">
      <c r="A1318" s="76"/>
      <c r="B1318" s="103" t="s">
        <v>111</v>
      </c>
      <c r="C1318" s="96">
        <v>22153</v>
      </c>
      <c r="D1318" s="146"/>
      <c r="E1318" s="91"/>
      <c r="F1318" s="91"/>
      <c r="G1318" s="91"/>
      <c r="H1318" s="146"/>
      <c r="I1318" s="91"/>
      <c r="J1318" s="155"/>
      <c r="K1318" s="155"/>
      <c r="L1318" s="146"/>
      <c r="M1318" s="181"/>
      <c r="N1318" s="155"/>
      <c r="O1318" s="155"/>
      <c r="P1318" s="155"/>
      <c r="Q1318" s="155"/>
      <c r="R1318" s="181"/>
      <c r="S1318" s="181"/>
      <c r="T1318" s="181"/>
      <c r="U1318" s="181"/>
      <c r="V1318" s="88">
        <f t="shared" si="658"/>
        <v>0</v>
      </c>
      <c r="W1318" s="88" t="e">
        <f t="shared" si="659"/>
        <v>#DIV/0!</v>
      </c>
      <c r="X1318" s="88">
        <f t="shared" si="660"/>
        <v>0</v>
      </c>
      <c r="Y1318" s="88" t="e">
        <f t="shared" si="661"/>
        <v>#DIV/0!</v>
      </c>
      <c r="Z1318" s="88">
        <f t="shared" si="662"/>
        <v>0</v>
      </c>
      <c r="AA1318" s="88" t="e">
        <f t="shared" si="663"/>
        <v>#DIV/0!</v>
      </c>
      <c r="AB1318" s="88">
        <f t="shared" si="664"/>
        <v>0</v>
      </c>
      <c r="AC1318" s="88" t="e">
        <f t="shared" si="665"/>
        <v>#DIV/0!</v>
      </c>
      <c r="AD1318" s="168">
        <f t="shared" si="656"/>
        <v>0</v>
      </c>
    </row>
    <row r="1319" spans="1:30" hidden="1" outlineLevel="1">
      <c r="A1319" s="76"/>
      <c r="B1319" s="103" t="s">
        <v>146</v>
      </c>
      <c r="C1319" s="96">
        <v>22154</v>
      </c>
      <c r="D1319" s="146">
        <v>428.7</v>
      </c>
      <c r="E1319" s="91"/>
      <c r="F1319" s="91">
        <v>392.3</v>
      </c>
      <c r="G1319" s="91"/>
      <c r="H1319" s="146">
        <v>100</v>
      </c>
      <c r="I1319" s="91"/>
      <c r="J1319" s="155">
        <v>48.145000000000003</v>
      </c>
      <c r="K1319" s="155"/>
      <c r="L1319" s="146">
        <v>98.5</v>
      </c>
      <c r="M1319" s="181"/>
      <c r="N1319" s="155">
        <v>105</v>
      </c>
      <c r="O1319" s="155"/>
      <c r="P1319" s="155"/>
      <c r="Q1319" s="155"/>
      <c r="R1319" s="181">
        <v>105</v>
      </c>
      <c r="S1319" s="181"/>
      <c r="T1319" s="181">
        <v>677.7</v>
      </c>
      <c r="U1319" s="181"/>
      <c r="V1319" s="88">
        <f t="shared" si="658"/>
        <v>-293.8</v>
      </c>
      <c r="W1319" s="88">
        <f t="shared" si="659"/>
        <v>25.108335457557988</v>
      </c>
      <c r="X1319" s="88">
        <f t="shared" si="660"/>
        <v>5</v>
      </c>
      <c r="Y1319" s="88">
        <f t="shared" si="661"/>
        <v>105</v>
      </c>
      <c r="Z1319" s="88">
        <f t="shared" si="662"/>
        <v>0</v>
      </c>
      <c r="AA1319" s="88">
        <f t="shared" si="663"/>
        <v>100</v>
      </c>
      <c r="AB1319" s="88">
        <f t="shared" si="664"/>
        <v>572.70000000000005</v>
      </c>
      <c r="AC1319" s="88">
        <f t="shared" si="665"/>
        <v>645.42857142857144</v>
      </c>
      <c r="AD1319" s="168">
        <f t="shared" si="656"/>
        <v>0</v>
      </c>
    </row>
    <row r="1320" spans="1:30" hidden="1" outlineLevel="1">
      <c r="A1320" s="76"/>
      <c r="B1320" s="105" t="s">
        <v>113</v>
      </c>
      <c r="C1320" s="221">
        <v>2217</v>
      </c>
      <c r="D1320" s="146">
        <v>15</v>
      </c>
      <c r="E1320" s="91"/>
      <c r="F1320" s="146"/>
      <c r="G1320" s="91"/>
      <c r="H1320" s="146">
        <v>15</v>
      </c>
      <c r="I1320" s="91"/>
      <c r="J1320" s="155"/>
      <c r="K1320" s="155"/>
      <c r="L1320" s="146">
        <v>15</v>
      </c>
      <c r="M1320" s="181"/>
      <c r="N1320" s="155">
        <v>15</v>
      </c>
      <c r="O1320" s="155"/>
      <c r="P1320" s="155"/>
      <c r="Q1320" s="155"/>
      <c r="R1320" s="181">
        <v>15</v>
      </c>
      <c r="S1320" s="181"/>
      <c r="T1320" s="181">
        <v>15</v>
      </c>
      <c r="U1320" s="181"/>
      <c r="V1320" s="88">
        <f t="shared" si="658"/>
        <v>15</v>
      </c>
      <c r="W1320" s="88" t="e">
        <f t="shared" si="659"/>
        <v>#DIV/0!</v>
      </c>
      <c r="X1320" s="88">
        <f t="shared" si="660"/>
        <v>0</v>
      </c>
      <c r="Y1320" s="88">
        <f t="shared" si="661"/>
        <v>100</v>
      </c>
      <c r="Z1320" s="88">
        <f t="shared" si="662"/>
        <v>0</v>
      </c>
      <c r="AA1320" s="88">
        <f t="shared" si="663"/>
        <v>100</v>
      </c>
      <c r="AB1320" s="88">
        <f t="shared" si="664"/>
        <v>0</v>
      </c>
      <c r="AC1320" s="88">
        <f t="shared" si="665"/>
        <v>100</v>
      </c>
      <c r="AD1320" s="168">
        <f t="shared" si="656"/>
        <v>0</v>
      </c>
    </row>
    <row r="1321" spans="1:30" hidden="1" outlineLevel="1">
      <c r="A1321" s="76"/>
      <c r="B1321" s="109" t="s">
        <v>114</v>
      </c>
      <c r="C1321" s="221">
        <v>2218</v>
      </c>
      <c r="D1321" s="146">
        <v>646.5</v>
      </c>
      <c r="E1321" s="91"/>
      <c r="F1321" s="146">
        <v>391.5</v>
      </c>
      <c r="G1321" s="91"/>
      <c r="H1321" s="146">
        <v>400.5</v>
      </c>
      <c r="I1321" s="91"/>
      <c r="J1321" s="155">
        <v>178.85</v>
      </c>
      <c r="K1321" s="155"/>
      <c r="L1321" s="146">
        <v>400.5</v>
      </c>
      <c r="M1321" s="181"/>
      <c r="N1321" s="155">
        <v>400.5</v>
      </c>
      <c r="O1321" s="155"/>
      <c r="P1321" s="155"/>
      <c r="Q1321" s="155"/>
      <c r="R1321" s="181">
        <v>400.5</v>
      </c>
      <c r="S1321" s="181"/>
      <c r="T1321" s="181">
        <v>997.5</v>
      </c>
      <c r="U1321" s="181"/>
      <c r="V1321" s="88">
        <f t="shared" si="658"/>
        <v>9</v>
      </c>
      <c r="W1321" s="88">
        <f t="shared" si="659"/>
        <v>102.29885057471265</v>
      </c>
      <c r="X1321" s="88">
        <f t="shared" si="660"/>
        <v>0</v>
      </c>
      <c r="Y1321" s="88">
        <f t="shared" si="661"/>
        <v>100</v>
      </c>
      <c r="Z1321" s="88">
        <f t="shared" si="662"/>
        <v>0</v>
      </c>
      <c r="AA1321" s="88">
        <f t="shared" si="663"/>
        <v>100</v>
      </c>
      <c r="AB1321" s="88">
        <f t="shared" si="664"/>
        <v>597</v>
      </c>
      <c r="AC1321" s="88">
        <f t="shared" si="665"/>
        <v>249.06367041198502</v>
      </c>
      <c r="AD1321" s="168">
        <f t="shared" si="656"/>
        <v>0</v>
      </c>
    </row>
    <row r="1322" spans="1:30" hidden="1" outlineLevel="1">
      <c r="A1322" s="76"/>
      <c r="B1322" s="97" t="s">
        <v>147</v>
      </c>
      <c r="C1322" s="96">
        <v>2221</v>
      </c>
      <c r="D1322" s="146"/>
      <c r="E1322" s="91"/>
      <c r="F1322" s="146">
        <v>192.1</v>
      </c>
      <c r="G1322" s="91"/>
      <c r="H1322" s="146">
        <v>85.1</v>
      </c>
      <c r="I1322" s="91"/>
      <c r="J1322" s="155"/>
      <c r="K1322" s="155"/>
      <c r="L1322" s="146">
        <v>85.1</v>
      </c>
      <c r="M1322" s="181"/>
      <c r="N1322" s="155">
        <v>210.7</v>
      </c>
      <c r="O1322" s="155"/>
      <c r="P1322" s="155"/>
      <c r="Q1322" s="155"/>
      <c r="R1322" s="181">
        <v>210.74</v>
      </c>
      <c r="S1322" s="181"/>
      <c r="T1322" s="181">
        <v>50</v>
      </c>
      <c r="U1322" s="181"/>
      <c r="V1322" s="88">
        <f t="shared" si="658"/>
        <v>-107</v>
      </c>
      <c r="W1322" s="88">
        <f t="shared" si="659"/>
        <v>44.299843831337846</v>
      </c>
      <c r="X1322" s="88">
        <f t="shared" si="660"/>
        <v>125.6</v>
      </c>
      <c r="Y1322" s="88">
        <f t="shared" si="661"/>
        <v>247.59106933019979</v>
      </c>
      <c r="Z1322" s="88">
        <f t="shared" si="662"/>
        <v>4.0000000000020464E-2</v>
      </c>
      <c r="AA1322" s="88">
        <f t="shared" si="663"/>
        <v>100.01898433792122</v>
      </c>
      <c r="AB1322" s="88">
        <f t="shared" si="664"/>
        <v>-160.74</v>
      </c>
      <c r="AC1322" s="88">
        <f t="shared" si="665"/>
        <v>23.725918193034072</v>
      </c>
      <c r="AD1322" s="168">
        <f t="shared" si="656"/>
        <v>0</v>
      </c>
    </row>
    <row r="1323" spans="1:30" ht="25.5" hidden="1" outlineLevel="1">
      <c r="A1323" s="76"/>
      <c r="B1323" s="110" t="s">
        <v>116</v>
      </c>
      <c r="C1323" s="96">
        <v>2222</v>
      </c>
      <c r="D1323" s="146">
        <v>6</v>
      </c>
      <c r="E1323" s="91"/>
      <c r="F1323" s="91">
        <v>5.2</v>
      </c>
      <c r="G1323" s="91"/>
      <c r="H1323" s="146">
        <v>51.1</v>
      </c>
      <c r="I1323" s="91"/>
      <c r="J1323" s="155"/>
      <c r="K1323" s="155"/>
      <c r="L1323" s="146">
        <v>51.1</v>
      </c>
      <c r="M1323" s="181"/>
      <c r="N1323" s="155">
        <v>232.4</v>
      </c>
      <c r="O1323" s="155"/>
      <c r="P1323" s="155"/>
      <c r="Q1323" s="155"/>
      <c r="R1323" s="181">
        <v>232.4</v>
      </c>
      <c r="S1323" s="181"/>
      <c r="T1323" s="181">
        <v>50.8</v>
      </c>
      <c r="U1323" s="181"/>
      <c r="V1323" s="88">
        <f t="shared" si="658"/>
        <v>45.9</v>
      </c>
      <c r="W1323" s="88">
        <f t="shared" si="659"/>
        <v>982.69230769230762</v>
      </c>
      <c r="X1323" s="88">
        <f t="shared" si="660"/>
        <v>181.3</v>
      </c>
      <c r="Y1323" s="88">
        <f t="shared" si="661"/>
        <v>454.79452054794524</v>
      </c>
      <c r="Z1323" s="88">
        <f t="shared" si="662"/>
        <v>0</v>
      </c>
      <c r="AA1323" s="88">
        <f t="shared" si="663"/>
        <v>100</v>
      </c>
      <c r="AB1323" s="88">
        <f t="shared" si="664"/>
        <v>-181.60000000000002</v>
      </c>
      <c r="AC1323" s="88">
        <f t="shared" si="665"/>
        <v>21.858864027538726</v>
      </c>
      <c r="AD1323" s="168">
        <f t="shared" si="656"/>
        <v>0</v>
      </c>
    </row>
    <row r="1324" spans="1:30" hidden="1" outlineLevel="1">
      <c r="A1324" s="76"/>
      <c r="B1324" s="110" t="s">
        <v>117</v>
      </c>
      <c r="C1324" s="132">
        <v>2223</v>
      </c>
      <c r="D1324" s="146"/>
      <c r="E1324" s="91"/>
      <c r="F1324" s="91"/>
      <c r="G1324" s="91"/>
      <c r="H1324" s="146">
        <v>140</v>
      </c>
      <c r="I1324" s="91"/>
      <c r="J1324" s="155"/>
      <c r="K1324" s="155"/>
      <c r="L1324" s="146">
        <v>140</v>
      </c>
      <c r="M1324" s="181"/>
      <c r="N1324" s="155">
        <v>500</v>
      </c>
      <c r="O1324" s="155"/>
      <c r="P1324" s="155"/>
      <c r="Q1324" s="155"/>
      <c r="R1324" s="181">
        <v>500</v>
      </c>
      <c r="S1324" s="181"/>
      <c r="T1324" s="181"/>
      <c r="U1324" s="181"/>
      <c r="V1324" s="88">
        <f t="shared" si="658"/>
        <v>140</v>
      </c>
      <c r="W1324" s="88" t="e">
        <f t="shared" si="659"/>
        <v>#DIV/0!</v>
      </c>
      <c r="X1324" s="88">
        <f t="shared" si="660"/>
        <v>360</v>
      </c>
      <c r="Y1324" s="88">
        <f t="shared" si="661"/>
        <v>357.14285714285717</v>
      </c>
      <c r="Z1324" s="88"/>
      <c r="AA1324" s="88"/>
      <c r="AB1324" s="88"/>
      <c r="AC1324" s="88"/>
      <c r="AD1324" s="168">
        <f t="shared" si="656"/>
        <v>0</v>
      </c>
    </row>
    <row r="1325" spans="1:30" hidden="1" outlineLevel="1">
      <c r="A1325" s="76"/>
      <c r="B1325" s="110" t="s">
        <v>153</v>
      </c>
      <c r="C1325" s="96">
        <v>2224</v>
      </c>
      <c r="D1325" s="91"/>
      <c r="E1325" s="91"/>
      <c r="F1325" s="91"/>
      <c r="G1325" s="91"/>
      <c r="H1325" s="91"/>
      <c r="I1325" s="91"/>
      <c r="J1325" s="155"/>
      <c r="K1325" s="155"/>
      <c r="L1325" s="91"/>
      <c r="M1325" s="181"/>
      <c r="N1325" s="155"/>
      <c r="O1325" s="155"/>
      <c r="P1325" s="155"/>
      <c r="Q1325" s="155"/>
      <c r="R1325" s="181"/>
      <c r="S1325" s="181"/>
      <c r="T1325" s="181"/>
      <c r="U1325" s="181"/>
      <c r="V1325" s="88">
        <f t="shared" si="658"/>
        <v>0</v>
      </c>
      <c r="W1325" s="88" t="e">
        <f t="shared" si="659"/>
        <v>#DIV/0!</v>
      </c>
      <c r="X1325" s="88">
        <f>N1325-H1325</f>
        <v>0</v>
      </c>
      <c r="Y1325" s="88" t="e">
        <f>+N1325/H1325*100</f>
        <v>#DIV/0!</v>
      </c>
      <c r="Z1325" s="88">
        <f>R1325-N1325</f>
        <v>0</v>
      </c>
      <c r="AA1325" s="88" t="e">
        <f>+R1325/N1325*100</f>
        <v>#DIV/0!</v>
      </c>
      <c r="AB1325" s="88">
        <f t="shared" si="664"/>
        <v>0</v>
      </c>
      <c r="AC1325" s="88" t="e">
        <f t="shared" si="665"/>
        <v>#DIV/0!</v>
      </c>
      <c r="AD1325" s="168">
        <f t="shared" si="656"/>
        <v>0</v>
      </c>
    </row>
    <row r="1326" spans="1:30" hidden="1" outlineLevel="1">
      <c r="A1326" s="76"/>
      <c r="B1326" s="110" t="s">
        <v>148</v>
      </c>
      <c r="C1326" s="96">
        <v>2225</v>
      </c>
      <c r="D1326" s="91"/>
      <c r="E1326" s="91"/>
      <c r="F1326" s="91"/>
      <c r="G1326" s="91"/>
      <c r="H1326" s="91"/>
      <c r="I1326" s="91"/>
      <c r="J1326" s="155"/>
      <c r="K1326" s="155"/>
      <c r="L1326" s="91"/>
      <c r="M1326" s="181"/>
      <c r="N1326" s="155"/>
      <c r="O1326" s="155"/>
      <c r="P1326" s="155"/>
      <c r="Q1326" s="155"/>
      <c r="R1326" s="181"/>
      <c r="S1326" s="181"/>
      <c r="T1326" s="181"/>
      <c r="U1326" s="181"/>
      <c r="V1326" s="88">
        <f t="shared" si="658"/>
        <v>0</v>
      </c>
      <c r="W1326" s="88" t="e">
        <f t="shared" si="659"/>
        <v>#DIV/0!</v>
      </c>
      <c r="X1326" s="88">
        <f>N1326-H1326</f>
        <v>0</v>
      </c>
      <c r="Y1326" s="88" t="e">
        <f>+N1326/H1326*100</f>
        <v>#DIV/0!</v>
      </c>
      <c r="Z1326" s="88">
        <f>R1326-N1326</f>
        <v>0</v>
      </c>
      <c r="AA1326" s="88" t="e">
        <f>+R1326/N1326*100</f>
        <v>#DIV/0!</v>
      </c>
      <c r="AB1326" s="88">
        <f t="shared" si="664"/>
        <v>0</v>
      </c>
      <c r="AC1326" s="88" t="e">
        <f t="shared" si="665"/>
        <v>#DIV/0!</v>
      </c>
      <c r="AD1326" s="168">
        <f t="shared" si="656"/>
        <v>0</v>
      </c>
    </row>
    <row r="1327" spans="1:30" hidden="1" outlineLevel="1">
      <c r="A1327" s="76"/>
      <c r="B1327" s="110" t="s">
        <v>149</v>
      </c>
      <c r="C1327" s="96">
        <v>2231</v>
      </c>
      <c r="D1327" s="91"/>
      <c r="E1327" s="91"/>
      <c r="F1327" s="91"/>
      <c r="G1327" s="91"/>
      <c r="H1327" s="91"/>
      <c r="I1327" s="91"/>
      <c r="J1327" s="155"/>
      <c r="K1327" s="155"/>
      <c r="L1327" s="91"/>
      <c r="M1327" s="181"/>
      <c r="N1327" s="155"/>
      <c r="O1327" s="155"/>
      <c r="P1327" s="155"/>
      <c r="Q1327" s="155"/>
      <c r="R1327" s="181"/>
      <c r="S1327" s="181"/>
      <c r="T1327" s="181"/>
      <c r="U1327" s="181"/>
      <c r="V1327" s="88"/>
      <c r="W1327" s="88"/>
      <c r="X1327" s="88"/>
      <c r="Y1327" s="88"/>
      <c r="Z1327" s="88"/>
      <c r="AA1327" s="88"/>
      <c r="AB1327" s="88"/>
      <c r="AC1327" s="88"/>
      <c r="AD1327" s="168">
        <f t="shared" si="656"/>
        <v>0</v>
      </c>
    </row>
    <row r="1328" spans="1:30" hidden="1" outlineLevel="1">
      <c r="A1328" s="76"/>
      <c r="B1328" s="110" t="s">
        <v>121</v>
      </c>
      <c r="C1328" s="96">
        <v>22311100</v>
      </c>
      <c r="D1328" s="91">
        <v>37.5</v>
      </c>
      <c r="E1328" s="91"/>
      <c r="F1328" s="91">
        <v>36.9</v>
      </c>
      <c r="G1328" s="91"/>
      <c r="H1328" s="91">
        <v>53.9</v>
      </c>
      <c r="I1328" s="91"/>
      <c r="J1328" s="155">
        <v>21.2</v>
      </c>
      <c r="K1328" s="155"/>
      <c r="L1328" s="91">
        <v>53.9</v>
      </c>
      <c r="M1328" s="181"/>
      <c r="N1328" s="155">
        <v>54.9</v>
      </c>
      <c r="O1328" s="155"/>
      <c r="P1328" s="155"/>
      <c r="Q1328" s="155"/>
      <c r="R1328" s="181">
        <v>54.9</v>
      </c>
      <c r="S1328" s="181"/>
      <c r="T1328" s="181">
        <v>49.8</v>
      </c>
      <c r="U1328" s="181"/>
      <c r="V1328" s="88">
        <f t="shared" ref="V1328:V1341" si="668">L1328-F1328</f>
        <v>17</v>
      </c>
      <c r="W1328" s="88">
        <f t="shared" ref="W1328:W1341" si="669">+L1328/F1328*100</f>
        <v>146.07046070460706</v>
      </c>
      <c r="X1328" s="88">
        <f t="shared" ref="X1328:X1341" si="670">N1328-H1328</f>
        <v>1</v>
      </c>
      <c r="Y1328" s="88">
        <f t="shared" ref="Y1328:Y1341" si="671">+N1328/H1328*100</f>
        <v>101.85528756957329</v>
      </c>
      <c r="Z1328" s="88">
        <f t="shared" ref="Z1328:Z1341" si="672">R1328-N1328</f>
        <v>0</v>
      </c>
      <c r="AA1328" s="88">
        <f t="shared" ref="AA1328:AA1341" si="673">+R1328/N1328*100</f>
        <v>100</v>
      </c>
      <c r="AB1328" s="88">
        <f t="shared" si="664"/>
        <v>-5.1000000000000014</v>
      </c>
      <c r="AC1328" s="88">
        <f t="shared" si="665"/>
        <v>90.710382513661202</v>
      </c>
      <c r="AD1328" s="168">
        <f t="shared" si="656"/>
        <v>0</v>
      </c>
    </row>
    <row r="1329" spans="1:30" hidden="1" outlineLevel="1">
      <c r="A1329" s="76"/>
      <c r="B1329" s="110" t="s">
        <v>122</v>
      </c>
      <c r="C1329" s="96">
        <v>22311200</v>
      </c>
      <c r="D1329" s="146">
        <v>402.2</v>
      </c>
      <c r="E1329" s="91"/>
      <c r="F1329" s="146">
        <v>401.9</v>
      </c>
      <c r="G1329" s="91"/>
      <c r="H1329" s="146">
        <v>542.6</v>
      </c>
      <c r="I1329" s="91"/>
      <c r="J1329" s="155">
        <v>271.3</v>
      </c>
      <c r="K1329" s="155"/>
      <c r="L1329" s="146">
        <v>542.6</v>
      </c>
      <c r="M1329" s="181"/>
      <c r="N1329" s="155">
        <v>553.5</v>
      </c>
      <c r="O1329" s="155"/>
      <c r="P1329" s="155"/>
      <c r="Q1329" s="155"/>
      <c r="R1329" s="181">
        <v>553.5</v>
      </c>
      <c r="S1329" s="181"/>
      <c r="T1329" s="181">
        <v>656.5</v>
      </c>
      <c r="U1329" s="181"/>
      <c r="V1329" s="88">
        <f t="shared" si="668"/>
        <v>140.70000000000005</v>
      </c>
      <c r="W1329" s="88">
        <f t="shared" si="669"/>
        <v>135.00870863398856</v>
      </c>
      <c r="X1329" s="88">
        <f t="shared" si="670"/>
        <v>10.899999999999977</v>
      </c>
      <c r="Y1329" s="88">
        <f t="shared" si="671"/>
        <v>102.00884629561371</v>
      </c>
      <c r="Z1329" s="88">
        <f t="shared" si="672"/>
        <v>0</v>
      </c>
      <c r="AA1329" s="88">
        <f t="shared" si="673"/>
        <v>100</v>
      </c>
      <c r="AB1329" s="88">
        <f t="shared" si="664"/>
        <v>103</v>
      </c>
      <c r="AC1329" s="88">
        <f t="shared" si="665"/>
        <v>118.60885275519422</v>
      </c>
      <c r="AD1329" s="168">
        <f t="shared" si="656"/>
        <v>0</v>
      </c>
    </row>
    <row r="1330" spans="1:30" ht="25.5" hidden="1" outlineLevel="1">
      <c r="A1330" s="76"/>
      <c r="B1330" s="110" t="s">
        <v>123</v>
      </c>
      <c r="C1330" s="96">
        <v>22311300</v>
      </c>
      <c r="D1330" s="91"/>
      <c r="E1330" s="91"/>
      <c r="F1330" s="91"/>
      <c r="G1330" s="91"/>
      <c r="H1330" s="91"/>
      <c r="I1330" s="91"/>
      <c r="J1330" s="155"/>
      <c r="K1330" s="155"/>
      <c r="L1330" s="181"/>
      <c r="M1330" s="181"/>
      <c r="N1330" s="155"/>
      <c r="O1330" s="155"/>
      <c r="P1330" s="155"/>
      <c r="Q1330" s="155"/>
      <c r="R1330" s="181"/>
      <c r="S1330" s="181"/>
      <c r="T1330" s="181"/>
      <c r="U1330" s="181"/>
      <c r="V1330" s="88">
        <f t="shared" si="668"/>
        <v>0</v>
      </c>
      <c r="W1330" s="88" t="e">
        <f t="shared" si="669"/>
        <v>#DIV/0!</v>
      </c>
      <c r="X1330" s="88">
        <f t="shared" si="670"/>
        <v>0</v>
      </c>
      <c r="Y1330" s="88" t="e">
        <f t="shared" si="671"/>
        <v>#DIV/0!</v>
      </c>
      <c r="Z1330" s="88">
        <f t="shared" si="672"/>
        <v>0</v>
      </c>
      <c r="AA1330" s="88" t="e">
        <f t="shared" si="673"/>
        <v>#DIV/0!</v>
      </c>
      <c r="AB1330" s="88">
        <f t="shared" si="664"/>
        <v>0</v>
      </c>
      <c r="AC1330" s="88" t="e">
        <f t="shared" si="665"/>
        <v>#DIV/0!</v>
      </c>
      <c r="AD1330" s="168">
        <f t="shared" si="656"/>
        <v>0</v>
      </c>
    </row>
    <row r="1331" spans="1:30" hidden="1" outlineLevel="1">
      <c r="A1331" s="76"/>
      <c r="B1331" s="110" t="s">
        <v>124</v>
      </c>
      <c r="C1331" s="96">
        <v>22311400</v>
      </c>
      <c r="D1331" s="91"/>
      <c r="E1331" s="91"/>
      <c r="F1331" s="91"/>
      <c r="G1331" s="91"/>
      <c r="H1331" s="91"/>
      <c r="I1331" s="91"/>
      <c r="J1331" s="155"/>
      <c r="K1331" s="155"/>
      <c r="L1331" s="181"/>
      <c r="M1331" s="181"/>
      <c r="N1331" s="155"/>
      <c r="O1331" s="155"/>
      <c r="P1331" s="155"/>
      <c r="Q1331" s="155"/>
      <c r="R1331" s="181"/>
      <c r="S1331" s="181"/>
      <c r="T1331" s="181"/>
      <c r="U1331" s="181"/>
      <c r="V1331" s="88">
        <f t="shared" si="668"/>
        <v>0</v>
      </c>
      <c r="W1331" s="88" t="e">
        <f t="shared" si="669"/>
        <v>#DIV/0!</v>
      </c>
      <c r="X1331" s="88">
        <f t="shared" si="670"/>
        <v>0</v>
      </c>
      <c r="Y1331" s="88" t="e">
        <f t="shared" si="671"/>
        <v>#DIV/0!</v>
      </c>
      <c r="Z1331" s="88">
        <f t="shared" si="672"/>
        <v>0</v>
      </c>
      <c r="AA1331" s="88" t="e">
        <f t="shared" si="673"/>
        <v>#DIV/0!</v>
      </c>
      <c r="AB1331" s="88">
        <f t="shared" si="664"/>
        <v>0</v>
      </c>
      <c r="AC1331" s="88" t="e">
        <f t="shared" si="665"/>
        <v>#DIV/0!</v>
      </c>
      <c r="AD1331" s="168">
        <f t="shared" si="656"/>
        <v>0</v>
      </c>
    </row>
    <row r="1332" spans="1:30" ht="13.5" hidden="1" customHeight="1" outlineLevel="1">
      <c r="A1332" s="76"/>
      <c r="B1332" s="110" t="s">
        <v>125</v>
      </c>
      <c r="C1332" s="96">
        <v>2235</v>
      </c>
      <c r="D1332" s="91"/>
      <c r="E1332" s="91"/>
      <c r="F1332" s="91"/>
      <c r="G1332" s="91"/>
      <c r="H1332" s="91"/>
      <c r="I1332" s="91"/>
      <c r="J1332" s="155"/>
      <c r="K1332" s="155"/>
      <c r="L1332" s="181"/>
      <c r="M1332" s="181"/>
      <c r="N1332" s="155"/>
      <c r="O1332" s="155"/>
      <c r="P1332" s="155"/>
      <c r="Q1332" s="155"/>
      <c r="R1332" s="181"/>
      <c r="S1332" s="181"/>
      <c r="T1332" s="181"/>
      <c r="U1332" s="181"/>
      <c r="V1332" s="88">
        <f t="shared" si="668"/>
        <v>0</v>
      </c>
      <c r="W1332" s="88" t="e">
        <f t="shared" si="669"/>
        <v>#DIV/0!</v>
      </c>
      <c r="X1332" s="88">
        <f t="shared" si="670"/>
        <v>0</v>
      </c>
      <c r="Y1332" s="88" t="e">
        <f t="shared" si="671"/>
        <v>#DIV/0!</v>
      </c>
      <c r="Z1332" s="88">
        <f t="shared" si="672"/>
        <v>0</v>
      </c>
      <c r="AA1332" s="88" t="e">
        <f t="shared" si="673"/>
        <v>#DIV/0!</v>
      </c>
      <c r="AB1332" s="88">
        <f t="shared" si="664"/>
        <v>0</v>
      </c>
      <c r="AC1332" s="88" t="e">
        <f t="shared" si="665"/>
        <v>#DIV/0!</v>
      </c>
      <c r="AD1332" s="168">
        <f t="shared" si="656"/>
        <v>0</v>
      </c>
    </row>
    <row r="1333" spans="1:30" ht="13.5" hidden="1" customHeight="1" outlineLevel="1">
      <c r="A1333" s="76"/>
      <c r="B1333" s="97" t="s">
        <v>126</v>
      </c>
      <c r="C1333" s="119">
        <v>2511</v>
      </c>
      <c r="D1333" s="91"/>
      <c r="E1333" s="91"/>
      <c r="F1333" s="91"/>
      <c r="G1333" s="91"/>
      <c r="H1333" s="91"/>
      <c r="I1333" s="91"/>
      <c r="J1333" s="155"/>
      <c r="K1333" s="155"/>
      <c r="L1333" s="181"/>
      <c r="M1333" s="181"/>
      <c r="N1333" s="155"/>
      <c r="O1333" s="155"/>
      <c r="P1333" s="155"/>
      <c r="Q1333" s="155"/>
      <c r="R1333" s="181"/>
      <c r="S1333" s="181"/>
      <c r="T1333" s="181"/>
      <c r="U1333" s="181"/>
      <c r="V1333" s="88">
        <f t="shared" si="668"/>
        <v>0</v>
      </c>
      <c r="W1333" s="88" t="e">
        <f t="shared" si="669"/>
        <v>#DIV/0!</v>
      </c>
      <c r="X1333" s="88">
        <f t="shared" si="670"/>
        <v>0</v>
      </c>
      <c r="Y1333" s="88" t="e">
        <f t="shared" si="671"/>
        <v>#DIV/0!</v>
      </c>
      <c r="Z1333" s="88">
        <f t="shared" si="672"/>
        <v>0</v>
      </c>
      <c r="AA1333" s="88" t="e">
        <f t="shared" si="673"/>
        <v>#DIV/0!</v>
      </c>
      <c r="AB1333" s="88">
        <f t="shared" si="664"/>
        <v>0</v>
      </c>
      <c r="AC1333" s="88" t="e">
        <f t="shared" si="665"/>
        <v>#DIV/0!</v>
      </c>
      <c r="AD1333" s="168">
        <f t="shared" si="656"/>
        <v>0</v>
      </c>
    </row>
    <row r="1334" spans="1:30" ht="13.5" hidden="1" customHeight="1" outlineLevel="1">
      <c r="A1334" s="76"/>
      <c r="B1334" s="97" t="s">
        <v>127</v>
      </c>
      <c r="C1334" s="119">
        <v>2512</v>
      </c>
      <c r="D1334" s="91"/>
      <c r="E1334" s="91"/>
      <c r="F1334" s="91"/>
      <c r="G1334" s="91"/>
      <c r="H1334" s="91"/>
      <c r="I1334" s="91"/>
      <c r="J1334" s="155"/>
      <c r="K1334" s="155"/>
      <c r="L1334" s="181"/>
      <c r="M1334" s="181"/>
      <c r="N1334" s="155"/>
      <c r="O1334" s="155"/>
      <c r="P1334" s="155"/>
      <c r="Q1334" s="155"/>
      <c r="R1334" s="181"/>
      <c r="S1334" s="181"/>
      <c r="T1334" s="181"/>
      <c r="U1334" s="181"/>
      <c r="V1334" s="88">
        <f t="shared" si="668"/>
        <v>0</v>
      </c>
      <c r="W1334" s="88" t="e">
        <f t="shared" si="669"/>
        <v>#DIV/0!</v>
      </c>
      <c r="X1334" s="88">
        <f t="shared" si="670"/>
        <v>0</v>
      </c>
      <c r="Y1334" s="88" t="e">
        <f t="shared" si="671"/>
        <v>#DIV/0!</v>
      </c>
      <c r="Z1334" s="88">
        <f t="shared" si="672"/>
        <v>0</v>
      </c>
      <c r="AA1334" s="88" t="e">
        <f t="shared" si="673"/>
        <v>#DIV/0!</v>
      </c>
      <c r="AB1334" s="88">
        <f t="shared" si="664"/>
        <v>0</v>
      </c>
      <c r="AC1334" s="88" t="e">
        <f t="shared" si="665"/>
        <v>#DIV/0!</v>
      </c>
      <c r="AD1334" s="168">
        <f t="shared" si="656"/>
        <v>0</v>
      </c>
    </row>
    <row r="1335" spans="1:30" hidden="1" outlineLevel="1">
      <c r="A1335" s="76"/>
      <c r="B1335" s="97" t="s">
        <v>154</v>
      </c>
      <c r="C1335" s="119">
        <v>2521</v>
      </c>
      <c r="D1335" s="91"/>
      <c r="E1335" s="91"/>
      <c r="F1335" s="91"/>
      <c r="G1335" s="91"/>
      <c r="H1335" s="91"/>
      <c r="I1335" s="91"/>
      <c r="J1335" s="155"/>
      <c r="K1335" s="155"/>
      <c r="L1335" s="181"/>
      <c r="M1335" s="181"/>
      <c r="N1335" s="155"/>
      <c r="O1335" s="155"/>
      <c r="P1335" s="155"/>
      <c r="Q1335" s="155"/>
      <c r="R1335" s="181"/>
      <c r="S1335" s="181"/>
      <c r="T1335" s="181"/>
      <c r="U1335" s="181"/>
      <c r="V1335" s="88">
        <f t="shared" si="668"/>
        <v>0</v>
      </c>
      <c r="W1335" s="88" t="e">
        <f t="shared" si="669"/>
        <v>#DIV/0!</v>
      </c>
      <c r="X1335" s="88">
        <f t="shared" si="670"/>
        <v>0</v>
      </c>
      <c r="Y1335" s="88" t="e">
        <f t="shared" si="671"/>
        <v>#DIV/0!</v>
      </c>
      <c r="Z1335" s="88">
        <f t="shared" si="672"/>
        <v>0</v>
      </c>
      <c r="AA1335" s="88" t="e">
        <f t="shared" si="673"/>
        <v>#DIV/0!</v>
      </c>
      <c r="AB1335" s="88">
        <f t="shared" si="664"/>
        <v>0</v>
      </c>
      <c r="AC1335" s="88" t="e">
        <f t="shared" si="665"/>
        <v>#DIV/0!</v>
      </c>
      <c r="AD1335" s="168">
        <f t="shared" si="656"/>
        <v>0</v>
      </c>
    </row>
    <row r="1336" spans="1:30" ht="25.5" hidden="1" outlineLevel="1">
      <c r="A1336" s="76"/>
      <c r="B1336" s="122" t="s">
        <v>129</v>
      </c>
      <c r="C1336" s="96">
        <v>2721</v>
      </c>
      <c r="D1336" s="91"/>
      <c r="E1336" s="91"/>
      <c r="F1336" s="91"/>
      <c r="G1336" s="91"/>
      <c r="H1336" s="91">
        <v>520</v>
      </c>
      <c r="I1336" s="91"/>
      <c r="J1336" s="155">
        <v>81</v>
      </c>
      <c r="K1336" s="155"/>
      <c r="L1336" s="181">
        <v>520</v>
      </c>
      <c r="M1336" s="181"/>
      <c r="N1336" s="155"/>
      <c r="O1336" s="155"/>
      <c r="P1336" s="155"/>
      <c r="Q1336" s="155"/>
      <c r="R1336" s="181"/>
      <c r="S1336" s="181"/>
      <c r="T1336" s="181"/>
      <c r="U1336" s="181"/>
      <c r="V1336" s="88">
        <f t="shared" si="668"/>
        <v>520</v>
      </c>
      <c r="W1336" s="88" t="e">
        <f t="shared" si="669"/>
        <v>#DIV/0!</v>
      </c>
      <c r="X1336" s="88">
        <f t="shared" si="670"/>
        <v>-520</v>
      </c>
      <c r="Y1336" s="88">
        <f t="shared" si="671"/>
        <v>0</v>
      </c>
      <c r="Z1336" s="88">
        <f t="shared" si="672"/>
        <v>0</v>
      </c>
      <c r="AA1336" s="88" t="e">
        <f t="shared" si="673"/>
        <v>#DIV/0!</v>
      </c>
      <c r="AB1336" s="88">
        <f t="shared" si="664"/>
        <v>0</v>
      </c>
      <c r="AC1336" s="88" t="e">
        <f t="shared" si="665"/>
        <v>#DIV/0!</v>
      </c>
      <c r="AD1336" s="168">
        <f t="shared" si="656"/>
        <v>0</v>
      </c>
    </row>
    <row r="1337" spans="1:30" hidden="1" outlineLevel="1">
      <c r="A1337" s="76"/>
      <c r="B1337" s="123" t="s">
        <v>207</v>
      </c>
      <c r="C1337" s="90">
        <v>28241</v>
      </c>
      <c r="D1337" s="91"/>
      <c r="E1337" s="91"/>
      <c r="F1337" s="91"/>
      <c r="G1337" s="91"/>
      <c r="H1337" s="91"/>
      <c r="I1337" s="91"/>
      <c r="J1337" s="155"/>
      <c r="K1337" s="155"/>
      <c r="L1337" s="181"/>
      <c r="M1337" s="181"/>
      <c r="N1337" s="155"/>
      <c r="O1337" s="155"/>
      <c r="P1337" s="155"/>
      <c r="Q1337" s="155"/>
      <c r="R1337" s="181"/>
      <c r="S1337" s="181"/>
      <c r="T1337" s="181"/>
      <c r="U1337" s="181"/>
      <c r="V1337" s="88">
        <f t="shared" si="668"/>
        <v>0</v>
      </c>
      <c r="W1337" s="88" t="e">
        <f t="shared" si="669"/>
        <v>#DIV/0!</v>
      </c>
      <c r="X1337" s="88">
        <f t="shared" si="670"/>
        <v>0</v>
      </c>
      <c r="Y1337" s="88" t="e">
        <f t="shared" si="671"/>
        <v>#DIV/0!</v>
      </c>
      <c r="Z1337" s="88">
        <f t="shared" si="672"/>
        <v>0</v>
      </c>
      <c r="AA1337" s="88" t="e">
        <f t="shared" si="673"/>
        <v>#DIV/0!</v>
      </c>
      <c r="AB1337" s="88">
        <f t="shared" si="664"/>
        <v>0</v>
      </c>
      <c r="AC1337" s="88" t="e">
        <f t="shared" si="665"/>
        <v>#DIV/0!</v>
      </c>
      <c r="AD1337" s="168">
        <f t="shared" si="656"/>
        <v>0</v>
      </c>
    </row>
    <row r="1338" spans="1:30" hidden="1" outlineLevel="1">
      <c r="A1338" s="76"/>
      <c r="B1338" s="128" t="s">
        <v>134</v>
      </c>
      <c r="C1338" s="90"/>
      <c r="D1338" s="130">
        <f>SUM(D1339:D1341)</f>
        <v>16</v>
      </c>
      <c r="E1338" s="130">
        <f>SUM(E1339:E1341)</f>
        <v>0</v>
      </c>
      <c r="F1338" s="130">
        <f t="shared" ref="F1338:U1338" si="674">SUM(F1339:F1341)</f>
        <v>13.9</v>
      </c>
      <c r="G1338" s="130">
        <f t="shared" si="674"/>
        <v>0</v>
      </c>
      <c r="H1338" s="130">
        <f t="shared" si="674"/>
        <v>0</v>
      </c>
      <c r="I1338" s="130">
        <f t="shared" si="674"/>
        <v>0</v>
      </c>
      <c r="J1338" s="214">
        <f t="shared" si="674"/>
        <v>0</v>
      </c>
      <c r="K1338" s="214">
        <f t="shared" si="674"/>
        <v>0</v>
      </c>
      <c r="L1338" s="186">
        <f>SUM(L1339:L1341)</f>
        <v>0</v>
      </c>
      <c r="M1338" s="186">
        <f t="shared" si="674"/>
        <v>0</v>
      </c>
      <c r="N1338" s="214">
        <f t="shared" si="674"/>
        <v>570</v>
      </c>
      <c r="O1338" s="214">
        <f t="shared" si="674"/>
        <v>0</v>
      </c>
      <c r="P1338" s="214">
        <f>SUM(P1339:P1341)</f>
        <v>0</v>
      </c>
      <c r="Q1338" s="214">
        <f>SUM(Q1339:Q1341)</f>
        <v>0</v>
      </c>
      <c r="R1338" s="186">
        <f t="shared" si="674"/>
        <v>570</v>
      </c>
      <c r="S1338" s="186">
        <f t="shared" si="674"/>
        <v>0</v>
      </c>
      <c r="T1338" s="186">
        <f t="shared" si="674"/>
        <v>620</v>
      </c>
      <c r="U1338" s="186">
        <f t="shared" si="674"/>
        <v>0</v>
      </c>
      <c r="V1338" s="88">
        <f t="shared" si="668"/>
        <v>-13.9</v>
      </c>
      <c r="W1338" s="88">
        <f t="shared" si="669"/>
        <v>0</v>
      </c>
      <c r="X1338" s="88">
        <f t="shared" si="670"/>
        <v>570</v>
      </c>
      <c r="Y1338" s="88" t="e">
        <f t="shared" si="671"/>
        <v>#DIV/0!</v>
      </c>
      <c r="Z1338" s="88">
        <f t="shared" si="672"/>
        <v>0</v>
      </c>
      <c r="AA1338" s="88">
        <f t="shared" si="673"/>
        <v>100</v>
      </c>
      <c r="AB1338" s="88">
        <f t="shared" si="664"/>
        <v>50</v>
      </c>
      <c r="AC1338" s="88">
        <f t="shared" si="665"/>
        <v>108.77192982456141</v>
      </c>
      <c r="AD1338" s="168">
        <f t="shared" si="656"/>
        <v>0</v>
      </c>
    </row>
    <row r="1339" spans="1:30" hidden="1" outlineLevel="1">
      <c r="A1339" s="76"/>
      <c r="B1339" s="89" t="s">
        <v>135</v>
      </c>
      <c r="C1339" s="90">
        <v>3111</v>
      </c>
      <c r="D1339" s="91"/>
      <c r="E1339" s="91"/>
      <c r="F1339" s="91"/>
      <c r="G1339" s="91"/>
      <c r="H1339" s="91"/>
      <c r="I1339" s="91"/>
      <c r="J1339" s="155"/>
      <c r="K1339" s="155"/>
      <c r="L1339" s="181"/>
      <c r="M1339" s="181"/>
      <c r="N1339" s="155"/>
      <c r="O1339" s="155"/>
      <c r="P1339" s="155"/>
      <c r="Q1339" s="155"/>
      <c r="R1339" s="181"/>
      <c r="S1339" s="181"/>
      <c r="T1339" s="181"/>
      <c r="U1339" s="181"/>
      <c r="V1339" s="88">
        <f t="shared" si="668"/>
        <v>0</v>
      </c>
      <c r="W1339" s="88" t="e">
        <f t="shared" si="669"/>
        <v>#DIV/0!</v>
      </c>
      <c r="X1339" s="88">
        <f t="shared" si="670"/>
        <v>0</v>
      </c>
      <c r="Y1339" s="88" t="e">
        <f t="shared" si="671"/>
        <v>#DIV/0!</v>
      </c>
      <c r="Z1339" s="88">
        <f t="shared" si="672"/>
        <v>0</v>
      </c>
      <c r="AA1339" s="88" t="e">
        <f t="shared" si="673"/>
        <v>#DIV/0!</v>
      </c>
      <c r="AB1339" s="88">
        <f t="shared" si="664"/>
        <v>0</v>
      </c>
      <c r="AC1339" s="88" t="e">
        <f t="shared" si="665"/>
        <v>#DIV/0!</v>
      </c>
      <c r="AD1339" s="168">
        <f t="shared" si="656"/>
        <v>0</v>
      </c>
    </row>
    <row r="1340" spans="1:30" hidden="1" outlineLevel="1">
      <c r="A1340" s="76"/>
      <c r="B1340" s="89" t="s">
        <v>136</v>
      </c>
      <c r="C1340" s="90">
        <v>3112</v>
      </c>
      <c r="D1340" s="91">
        <v>16</v>
      </c>
      <c r="E1340" s="91"/>
      <c r="F1340" s="91">
        <v>13.9</v>
      </c>
      <c r="G1340" s="91"/>
      <c r="H1340" s="91"/>
      <c r="I1340" s="91"/>
      <c r="J1340" s="155"/>
      <c r="K1340" s="155"/>
      <c r="L1340" s="181"/>
      <c r="M1340" s="181"/>
      <c r="N1340" s="155">
        <v>50</v>
      </c>
      <c r="O1340" s="155"/>
      <c r="P1340" s="155"/>
      <c r="Q1340" s="155"/>
      <c r="R1340" s="181">
        <v>50</v>
      </c>
      <c r="S1340" s="181"/>
      <c r="T1340" s="181">
        <v>100</v>
      </c>
      <c r="U1340" s="181"/>
      <c r="V1340" s="88">
        <f t="shared" si="668"/>
        <v>-13.9</v>
      </c>
      <c r="W1340" s="88">
        <f t="shared" si="669"/>
        <v>0</v>
      </c>
      <c r="X1340" s="88">
        <f t="shared" si="670"/>
        <v>50</v>
      </c>
      <c r="Y1340" s="88" t="e">
        <f t="shared" si="671"/>
        <v>#DIV/0!</v>
      </c>
      <c r="Z1340" s="88">
        <f t="shared" si="672"/>
        <v>0</v>
      </c>
      <c r="AA1340" s="88">
        <f t="shared" si="673"/>
        <v>100</v>
      </c>
      <c r="AB1340" s="88">
        <f t="shared" si="664"/>
        <v>50</v>
      </c>
      <c r="AC1340" s="88">
        <f t="shared" si="665"/>
        <v>200</v>
      </c>
      <c r="AD1340" s="168">
        <f t="shared" si="656"/>
        <v>0</v>
      </c>
    </row>
    <row r="1341" spans="1:30" hidden="1" outlineLevel="1">
      <c r="A1341" s="76"/>
      <c r="B1341" s="89" t="s">
        <v>137</v>
      </c>
      <c r="C1341" s="90">
        <v>3113</v>
      </c>
      <c r="D1341" s="91"/>
      <c r="E1341" s="91"/>
      <c r="F1341" s="91"/>
      <c r="G1341" s="91"/>
      <c r="H1341" s="91"/>
      <c r="I1341" s="91"/>
      <c r="J1341" s="155"/>
      <c r="K1341" s="155"/>
      <c r="L1341" s="181"/>
      <c r="M1341" s="181"/>
      <c r="N1341" s="155">
        <v>520</v>
      </c>
      <c r="O1341" s="155"/>
      <c r="P1341" s="155"/>
      <c r="Q1341" s="155"/>
      <c r="R1341" s="181">
        <v>520</v>
      </c>
      <c r="S1341" s="181"/>
      <c r="T1341" s="181">
        <v>520</v>
      </c>
      <c r="U1341" s="181"/>
      <c r="V1341" s="88">
        <f t="shared" si="668"/>
        <v>0</v>
      </c>
      <c r="W1341" s="88" t="e">
        <f t="shared" si="669"/>
        <v>#DIV/0!</v>
      </c>
      <c r="X1341" s="88">
        <f t="shared" si="670"/>
        <v>520</v>
      </c>
      <c r="Y1341" s="88" t="e">
        <f t="shared" si="671"/>
        <v>#DIV/0!</v>
      </c>
      <c r="Z1341" s="88">
        <f t="shared" si="672"/>
        <v>0</v>
      </c>
      <c r="AA1341" s="88">
        <f t="shared" si="673"/>
        <v>100</v>
      </c>
      <c r="AB1341" s="88">
        <f t="shared" si="664"/>
        <v>0</v>
      </c>
      <c r="AC1341" s="88">
        <f t="shared" si="665"/>
        <v>100</v>
      </c>
      <c r="AD1341" s="168">
        <f t="shared" si="656"/>
        <v>0</v>
      </c>
    </row>
    <row r="1342" spans="1:30" hidden="1" outlineLevel="1">
      <c r="A1342" s="76"/>
      <c r="B1342" s="178"/>
      <c r="C1342" s="179"/>
      <c r="D1342" s="141"/>
      <c r="E1342" s="141"/>
      <c r="F1342" s="141"/>
      <c r="G1342" s="141"/>
      <c r="H1342" s="141"/>
      <c r="I1342" s="140"/>
      <c r="J1342" s="141"/>
      <c r="K1342" s="141"/>
      <c r="L1342" s="140"/>
      <c r="M1342" s="140"/>
      <c r="N1342" s="141"/>
      <c r="O1342" s="141"/>
      <c r="P1342" s="141"/>
      <c r="Q1342" s="141"/>
      <c r="R1342" s="140"/>
      <c r="S1342" s="140"/>
      <c r="T1342" s="140"/>
      <c r="U1342" s="140"/>
      <c r="V1342" s="140"/>
      <c r="W1342" s="140"/>
      <c r="X1342" s="140"/>
      <c r="Y1342" s="140"/>
      <c r="Z1342" s="140"/>
      <c r="AA1342" s="140"/>
      <c r="AB1342" s="140"/>
      <c r="AC1342" s="140"/>
      <c r="AD1342" s="168"/>
    </row>
    <row r="1343" spans="1:30" hidden="1">
      <c r="A1343" s="76"/>
      <c r="B1343" s="199" t="s">
        <v>215</v>
      </c>
      <c r="C1343" s="208" t="s">
        <v>216</v>
      </c>
      <c r="D1343" s="141"/>
      <c r="E1343" s="141"/>
      <c r="F1343" s="141"/>
      <c r="G1343" s="141"/>
      <c r="H1343" s="141"/>
      <c r="I1343" s="140"/>
      <c r="J1343" s="141"/>
      <c r="K1343" s="141"/>
      <c r="L1343" s="140"/>
      <c r="M1343" s="140"/>
      <c r="N1343" s="141"/>
      <c r="O1343" s="141"/>
      <c r="P1343" s="141"/>
      <c r="Q1343" s="141"/>
      <c r="R1343" s="140"/>
      <c r="S1343" s="140"/>
      <c r="T1343" s="140"/>
      <c r="U1343" s="140"/>
      <c r="V1343" s="140"/>
      <c r="W1343" s="140"/>
      <c r="X1343" s="140"/>
      <c r="Y1343" s="140"/>
      <c r="Z1343" s="140"/>
      <c r="AA1343" s="140"/>
      <c r="AB1343" s="140"/>
      <c r="AC1343" s="140"/>
      <c r="AD1343" s="168"/>
    </row>
    <row r="1344" spans="1:30" hidden="1">
      <c r="A1344" s="76"/>
      <c r="B1344" s="142" t="s">
        <v>142</v>
      </c>
      <c r="C1344" s="143"/>
      <c r="D1344" s="85">
        <f>SUM(D1345:D1351,D1356:D1374)-D1363</f>
        <v>92215.1</v>
      </c>
      <c r="E1344" s="85">
        <f>SUM(E1345:E1351,E1356:E1374)-E1363</f>
        <v>53629.599999999999</v>
      </c>
      <c r="F1344" s="85">
        <f t="shared" ref="F1344:U1344" si="675">SUM(F1345:F1351,F1356:F1374)-F1363</f>
        <v>103997.39999999998</v>
      </c>
      <c r="G1344" s="85">
        <f t="shared" si="675"/>
        <v>24053.800000000003</v>
      </c>
      <c r="H1344" s="85">
        <f t="shared" si="675"/>
        <v>116753.20000000001</v>
      </c>
      <c r="I1344" s="85">
        <f t="shared" si="675"/>
        <v>63497.700000000004</v>
      </c>
      <c r="J1344" s="85">
        <f t="shared" si="675"/>
        <v>43452.08</v>
      </c>
      <c r="K1344" s="85">
        <f t="shared" si="675"/>
        <v>18485.938000000002</v>
      </c>
      <c r="L1344" s="85">
        <f t="shared" si="675"/>
        <v>126554</v>
      </c>
      <c r="M1344" s="85">
        <f t="shared" si="675"/>
        <v>62585.599999999999</v>
      </c>
      <c r="N1344" s="85">
        <f t="shared" si="675"/>
        <v>137864.60000000003</v>
      </c>
      <c r="O1344" s="85">
        <f t="shared" si="675"/>
        <v>63497.700000000004</v>
      </c>
      <c r="P1344" s="85">
        <f>SUM(P1345:P1351,P1356:P1374)-P1363</f>
        <v>6653.7</v>
      </c>
      <c r="Q1344" s="85">
        <f>SUM(Q1345:Q1351,Q1356:Q1374)-Q1363</f>
        <v>0</v>
      </c>
      <c r="R1344" s="85">
        <f t="shared" si="675"/>
        <v>137058.14000000004</v>
      </c>
      <c r="S1344" s="85">
        <f t="shared" si="675"/>
        <v>56862.8</v>
      </c>
      <c r="T1344" s="86">
        <f t="shared" si="675"/>
        <v>133606.6</v>
      </c>
      <c r="U1344" s="86">
        <f t="shared" si="675"/>
        <v>56912.800000000003</v>
      </c>
      <c r="V1344" s="87">
        <f t="shared" ref="V1344:V1362" si="676">L1344-F1344</f>
        <v>22556.60000000002</v>
      </c>
      <c r="W1344" s="87">
        <f t="shared" ref="W1344:W1362" si="677">+L1344/F1344*100</f>
        <v>121.68958070105602</v>
      </c>
      <c r="X1344" s="87">
        <f t="shared" ref="X1344:X1362" si="678">N1344-H1344</f>
        <v>21111.400000000023</v>
      </c>
      <c r="Y1344" s="87">
        <f t="shared" ref="Y1344:Y1362" si="679">+N1344/H1344*100</f>
        <v>118.08207398169816</v>
      </c>
      <c r="Z1344" s="87">
        <f t="shared" ref="Z1344:Z1362" si="680">R1344-N1344</f>
        <v>-806.45999999999185</v>
      </c>
      <c r="AA1344" s="87">
        <f t="shared" ref="AA1344:AA1362" si="681">+R1344/N1344*100</f>
        <v>99.415034751488065</v>
      </c>
      <c r="AB1344" s="87">
        <f>T1344-R1344</f>
        <v>-3451.5400000000373</v>
      </c>
      <c r="AC1344" s="87">
        <f>+T1344/R1344*100</f>
        <v>97.481696453782291</v>
      </c>
      <c r="AD1344" s="168"/>
    </row>
    <row r="1345" spans="1:30" hidden="1">
      <c r="A1345" s="76"/>
      <c r="B1345" s="89" t="s">
        <v>102</v>
      </c>
      <c r="C1345" s="90">
        <v>2111</v>
      </c>
      <c r="D1345" s="92">
        <f t="shared" ref="D1345:U1350" si="682">SUM(D1201,D1237,D1273,D1309,)</f>
        <v>1603.6</v>
      </c>
      <c r="E1345" s="92">
        <f t="shared" si="682"/>
        <v>0</v>
      </c>
      <c r="F1345" s="92">
        <f t="shared" si="682"/>
        <v>2334.6999999999998</v>
      </c>
      <c r="G1345" s="92">
        <f t="shared" si="682"/>
        <v>0</v>
      </c>
      <c r="H1345" s="92">
        <f t="shared" si="682"/>
        <v>2717.7</v>
      </c>
      <c r="I1345" s="91">
        <f t="shared" si="682"/>
        <v>0</v>
      </c>
      <c r="J1345" s="91">
        <f t="shared" si="682"/>
        <v>935.6</v>
      </c>
      <c r="K1345" s="91">
        <f t="shared" si="682"/>
        <v>0</v>
      </c>
      <c r="L1345" s="91">
        <f t="shared" si="682"/>
        <v>2717.7</v>
      </c>
      <c r="M1345" s="91">
        <f t="shared" si="682"/>
        <v>0</v>
      </c>
      <c r="N1345" s="91">
        <f t="shared" si="682"/>
        <v>2717.6</v>
      </c>
      <c r="O1345" s="91">
        <f t="shared" si="682"/>
        <v>0</v>
      </c>
      <c r="P1345" s="91">
        <f t="shared" si="682"/>
        <v>0</v>
      </c>
      <c r="Q1345" s="91">
        <f t="shared" si="682"/>
        <v>0</v>
      </c>
      <c r="R1345" s="91">
        <f t="shared" si="682"/>
        <v>2717.6</v>
      </c>
      <c r="S1345" s="91">
        <f t="shared" si="682"/>
        <v>0</v>
      </c>
      <c r="T1345" s="91">
        <f t="shared" si="682"/>
        <v>2717.6</v>
      </c>
      <c r="U1345" s="91">
        <f t="shared" si="682"/>
        <v>0</v>
      </c>
      <c r="V1345" s="88">
        <f t="shared" si="676"/>
        <v>383</v>
      </c>
      <c r="W1345" s="88">
        <f t="shared" si="677"/>
        <v>116.40467726046172</v>
      </c>
      <c r="X1345" s="88">
        <f t="shared" si="678"/>
        <v>-9.9999999999909051E-2</v>
      </c>
      <c r="Y1345" s="88">
        <f t="shared" si="679"/>
        <v>99.996320418000522</v>
      </c>
      <c r="Z1345" s="88">
        <f t="shared" si="680"/>
        <v>0</v>
      </c>
      <c r="AA1345" s="88">
        <f t="shared" si="681"/>
        <v>100</v>
      </c>
      <c r="AB1345" s="88">
        <f t="shared" ref="AB1345:AB1377" si="683">T1345-R1345</f>
        <v>0</v>
      </c>
      <c r="AC1345" s="88">
        <f t="shared" ref="AC1345:AC1377" si="684">+T1345/R1345*100</f>
        <v>100</v>
      </c>
      <c r="AD1345" s="168"/>
    </row>
    <row r="1346" spans="1:30" hidden="1">
      <c r="A1346" s="76"/>
      <c r="B1346" s="89" t="s">
        <v>143</v>
      </c>
      <c r="C1346" s="90">
        <v>2121</v>
      </c>
      <c r="D1346" s="92">
        <f t="shared" si="682"/>
        <v>237.1</v>
      </c>
      <c r="E1346" s="92">
        <f t="shared" si="682"/>
        <v>0</v>
      </c>
      <c r="F1346" s="92">
        <f t="shared" si="682"/>
        <v>337</v>
      </c>
      <c r="G1346" s="92">
        <f t="shared" si="682"/>
        <v>0</v>
      </c>
      <c r="H1346" s="92">
        <f t="shared" si="682"/>
        <v>401.8</v>
      </c>
      <c r="I1346" s="91">
        <f t="shared" si="682"/>
        <v>0</v>
      </c>
      <c r="J1346" s="92">
        <f t="shared" si="682"/>
        <v>149.6</v>
      </c>
      <c r="K1346" s="92">
        <f t="shared" si="682"/>
        <v>0</v>
      </c>
      <c r="L1346" s="91">
        <f t="shared" si="682"/>
        <v>401.8</v>
      </c>
      <c r="M1346" s="91">
        <f t="shared" si="682"/>
        <v>0</v>
      </c>
      <c r="N1346" s="92">
        <f t="shared" si="682"/>
        <v>401.8</v>
      </c>
      <c r="O1346" s="92">
        <f t="shared" si="682"/>
        <v>0</v>
      </c>
      <c r="P1346" s="92">
        <f t="shared" si="682"/>
        <v>0</v>
      </c>
      <c r="Q1346" s="92">
        <f t="shared" si="682"/>
        <v>0</v>
      </c>
      <c r="R1346" s="91">
        <f t="shared" si="682"/>
        <v>401.8</v>
      </c>
      <c r="S1346" s="91">
        <f t="shared" si="682"/>
        <v>0</v>
      </c>
      <c r="T1346" s="91">
        <f t="shared" si="682"/>
        <v>401.8</v>
      </c>
      <c r="U1346" s="91">
        <f t="shared" si="682"/>
        <v>0</v>
      </c>
      <c r="V1346" s="88">
        <f t="shared" si="676"/>
        <v>64.800000000000011</v>
      </c>
      <c r="W1346" s="88">
        <f t="shared" si="677"/>
        <v>119.22848664688428</v>
      </c>
      <c r="X1346" s="88">
        <f t="shared" si="678"/>
        <v>0</v>
      </c>
      <c r="Y1346" s="88">
        <f t="shared" si="679"/>
        <v>100</v>
      </c>
      <c r="Z1346" s="88">
        <f t="shared" si="680"/>
        <v>0</v>
      </c>
      <c r="AA1346" s="88">
        <f t="shared" si="681"/>
        <v>100</v>
      </c>
      <c r="AB1346" s="88">
        <f t="shared" si="683"/>
        <v>0</v>
      </c>
      <c r="AC1346" s="88">
        <f t="shared" si="684"/>
        <v>100</v>
      </c>
      <c r="AD1346" s="168"/>
    </row>
    <row r="1347" spans="1:30" hidden="1">
      <c r="A1347" s="76"/>
      <c r="B1347" s="147" t="s">
        <v>104</v>
      </c>
      <c r="C1347" s="90">
        <v>2211</v>
      </c>
      <c r="D1347" s="91">
        <f t="shared" si="682"/>
        <v>1007.1999999999999</v>
      </c>
      <c r="E1347" s="91">
        <f t="shared" si="682"/>
        <v>0</v>
      </c>
      <c r="F1347" s="91">
        <f t="shared" si="682"/>
        <v>1286.5</v>
      </c>
      <c r="G1347" s="91">
        <f t="shared" si="682"/>
        <v>0</v>
      </c>
      <c r="H1347" s="91">
        <f t="shared" si="682"/>
        <v>1433.8</v>
      </c>
      <c r="I1347" s="91">
        <f t="shared" si="682"/>
        <v>0</v>
      </c>
      <c r="J1347" s="92">
        <f t="shared" si="682"/>
        <v>390.22800000000001</v>
      </c>
      <c r="K1347" s="92">
        <f t="shared" si="682"/>
        <v>0</v>
      </c>
      <c r="L1347" s="91">
        <f t="shared" si="682"/>
        <v>1433.8</v>
      </c>
      <c r="M1347" s="91">
        <f t="shared" si="682"/>
        <v>0</v>
      </c>
      <c r="N1347" s="92">
        <f t="shared" si="682"/>
        <v>1473.3</v>
      </c>
      <c r="O1347" s="92">
        <f t="shared" si="682"/>
        <v>0</v>
      </c>
      <c r="P1347" s="92">
        <f t="shared" si="682"/>
        <v>0</v>
      </c>
      <c r="Q1347" s="92">
        <f t="shared" si="682"/>
        <v>0</v>
      </c>
      <c r="R1347" s="91">
        <f t="shared" si="682"/>
        <v>1473.3</v>
      </c>
      <c r="S1347" s="91">
        <f t="shared" si="682"/>
        <v>0</v>
      </c>
      <c r="T1347" s="91">
        <f t="shared" si="682"/>
        <v>2498.3000000000002</v>
      </c>
      <c r="U1347" s="91">
        <f t="shared" si="682"/>
        <v>0</v>
      </c>
      <c r="V1347" s="88">
        <f t="shared" si="676"/>
        <v>147.29999999999995</v>
      </c>
      <c r="W1347" s="88">
        <f t="shared" si="677"/>
        <v>111.44966964632724</v>
      </c>
      <c r="X1347" s="88">
        <f t="shared" si="678"/>
        <v>39.5</v>
      </c>
      <c r="Y1347" s="88">
        <f t="shared" si="679"/>
        <v>102.75491700376622</v>
      </c>
      <c r="Z1347" s="88">
        <f t="shared" si="680"/>
        <v>0</v>
      </c>
      <c r="AA1347" s="88">
        <f t="shared" si="681"/>
        <v>100</v>
      </c>
      <c r="AB1347" s="88">
        <f t="shared" si="683"/>
        <v>1025.0000000000002</v>
      </c>
      <c r="AC1347" s="88">
        <f t="shared" si="684"/>
        <v>169.5717097671893</v>
      </c>
      <c r="AD1347" s="168"/>
    </row>
    <row r="1348" spans="1:30" hidden="1">
      <c r="A1348" s="76"/>
      <c r="B1348" s="95" t="s">
        <v>105</v>
      </c>
      <c r="C1348" s="96">
        <v>2212</v>
      </c>
      <c r="D1348" s="91">
        <f t="shared" si="682"/>
        <v>468.8</v>
      </c>
      <c r="E1348" s="91">
        <f t="shared" si="682"/>
        <v>0</v>
      </c>
      <c r="F1348" s="91">
        <f t="shared" si="682"/>
        <v>469.50000000000006</v>
      </c>
      <c r="G1348" s="91">
        <f t="shared" si="682"/>
        <v>0</v>
      </c>
      <c r="H1348" s="91">
        <f t="shared" si="682"/>
        <v>548.5</v>
      </c>
      <c r="I1348" s="91">
        <f t="shared" si="682"/>
        <v>0</v>
      </c>
      <c r="J1348" s="92">
        <f t="shared" si="682"/>
        <v>246.4</v>
      </c>
      <c r="K1348" s="92">
        <f t="shared" si="682"/>
        <v>0</v>
      </c>
      <c r="L1348" s="91">
        <f t="shared" si="682"/>
        <v>548.5</v>
      </c>
      <c r="M1348" s="91">
        <f t="shared" si="682"/>
        <v>0</v>
      </c>
      <c r="N1348" s="92">
        <f t="shared" si="682"/>
        <v>621.9</v>
      </c>
      <c r="O1348" s="92">
        <f t="shared" si="682"/>
        <v>0</v>
      </c>
      <c r="P1348" s="92">
        <f t="shared" si="682"/>
        <v>0</v>
      </c>
      <c r="Q1348" s="92">
        <f t="shared" si="682"/>
        <v>0</v>
      </c>
      <c r="R1348" s="91">
        <f t="shared" si="682"/>
        <v>621.9</v>
      </c>
      <c r="S1348" s="91">
        <f t="shared" si="682"/>
        <v>0</v>
      </c>
      <c r="T1348" s="91">
        <f t="shared" si="682"/>
        <v>561.6</v>
      </c>
      <c r="U1348" s="91">
        <f t="shared" si="682"/>
        <v>0</v>
      </c>
      <c r="V1348" s="88">
        <f t="shared" si="676"/>
        <v>78.999999999999943</v>
      </c>
      <c r="W1348" s="88">
        <f t="shared" si="677"/>
        <v>116.82641107561234</v>
      </c>
      <c r="X1348" s="88">
        <f t="shared" si="678"/>
        <v>73.399999999999977</v>
      </c>
      <c r="Y1348" s="88">
        <f t="shared" si="679"/>
        <v>113.38195077484048</v>
      </c>
      <c r="Z1348" s="88">
        <f t="shared" si="680"/>
        <v>0</v>
      </c>
      <c r="AA1348" s="88">
        <f t="shared" si="681"/>
        <v>100</v>
      </c>
      <c r="AB1348" s="88">
        <f t="shared" si="683"/>
        <v>-60.299999999999955</v>
      </c>
      <c r="AC1348" s="88">
        <f t="shared" si="684"/>
        <v>90.303907380607811</v>
      </c>
      <c r="AD1348" s="168"/>
    </row>
    <row r="1349" spans="1:30" hidden="1">
      <c r="A1349" s="76"/>
      <c r="B1349" s="97" t="s">
        <v>106</v>
      </c>
      <c r="C1349" s="96">
        <v>2213</v>
      </c>
      <c r="D1349" s="91">
        <f t="shared" si="682"/>
        <v>0</v>
      </c>
      <c r="E1349" s="91">
        <f t="shared" si="682"/>
        <v>0</v>
      </c>
      <c r="F1349" s="91">
        <f t="shared" si="682"/>
        <v>0</v>
      </c>
      <c r="G1349" s="91">
        <f t="shared" si="682"/>
        <v>0</v>
      </c>
      <c r="H1349" s="91">
        <f t="shared" si="682"/>
        <v>0</v>
      </c>
      <c r="I1349" s="91">
        <f t="shared" si="682"/>
        <v>0</v>
      </c>
      <c r="J1349" s="92">
        <f t="shared" si="682"/>
        <v>0</v>
      </c>
      <c r="K1349" s="92">
        <f t="shared" si="682"/>
        <v>0</v>
      </c>
      <c r="L1349" s="91">
        <f t="shared" si="682"/>
        <v>0</v>
      </c>
      <c r="M1349" s="91">
        <f t="shared" si="682"/>
        <v>0</v>
      </c>
      <c r="N1349" s="92">
        <f t="shared" si="682"/>
        <v>0</v>
      </c>
      <c r="O1349" s="92">
        <f t="shared" si="682"/>
        <v>0</v>
      </c>
      <c r="P1349" s="92">
        <f t="shared" si="682"/>
        <v>0</v>
      </c>
      <c r="Q1349" s="92">
        <f t="shared" si="682"/>
        <v>0</v>
      </c>
      <c r="R1349" s="91">
        <f t="shared" si="682"/>
        <v>0</v>
      </c>
      <c r="S1349" s="91">
        <f t="shared" si="682"/>
        <v>0</v>
      </c>
      <c r="T1349" s="91">
        <f t="shared" si="682"/>
        <v>0</v>
      </c>
      <c r="U1349" s="91">
        <f t="shared" si="682"/>
        <v>0</v>
      </c>
      <c r="V1349" s="88">
        <f t="shared" si="676"/>
        <v>0</v>
      </c>
      <c r="W1349" s="88" t="e">
        <f t="shared" si="677"/>
        <v>#DIV/0!</v>
      </c>
      <c r="X1349" s="88">
        <f t="shared" si="678"/>
        <v>0</v>
      </c>
      <c r="Y1349" s="88" t="e">
        <f t="shared" si="679"/>
        <v>#DIV/0!</v>
      </c>
      <c r="Z1349" s="88">
        <f t="shared" si="680"/>
        <v>0</v>
      </c>
      <c r="AA1349" s="88" t="e">
        <f t="shared" si="681"/>
        <v>#DIV/0!</v>
      </c>
      <c r="AB1349" s="88">
        <f t="shared" si="683"/>
        <v>0</v>
      </c>
      <c r="AC1349" s="88" t="e">
        <f t="shared" si="684"/>
        <v>#DIV/0!</v>
      </c>
      <c r="AD1349" s="168"/>
    </row>
    <row r="1350" spans="1:30" hidden="1">
      <c r="A1350" s="76"/>
      <c r="B1350" s="97" t="s">
        <v>107</v>
      </c>
      <c r="C1350" s="96">
        <v>2214</v>
      </c>
      <c r="D1350" s="91">
        <f t="shared" si="682"/>
        <v>181.6</v>
      </c>
      <c r="E1350" s="91">
        <f t="shared" si="682"/>
        <v>0</v>
      </c>
      <c r="F1350" s="91">
        <f t="shared" si="682"/>
        <v>140.19999999999999</v>
      </c>
      <c r="G1350" s="91">
        <f t="shared" si="682"/>
        <v>0</v>
      </c>
      <c r="H1350" s="91">
        <f t="shared" si="682"/>
        <v>172.6</v>
      </c>
      <c r="I1350" s="91">
        <f t="shared" si="682"/>
        <v>0</v>
      </c>
      <c r="J1350" s="92">
        <f t="shared" si="682"/>
        <v>36.459000000000003</v>
      </c>
      <c r="K1350" s="92">
        <f t="shared" si="682"/>
        <v>0</v>
      </c>
      <c r="L1350" s="91">
        <f t="shared" si="682"/>
        <v>172.2</v>
      </c>
      <c r="M1350" s="91">
        <f t="shared" si="682"/>
        <v>0</v>
      </c>
      <c r="N1350" s="92">
        <f t="shared" si="682"/>
        <v>167.6</v>
      </c>
      <c r="O1350" s="92">
        <f t="shared" si="682"/>
        <v>0</v>
      </c>
      <c r="P1350" s="92">
        <f t="shared" si="682"/>
        <v>0</v>
      </c>
      <c r="Q1350" s="92">
        <f t="shared" si="682"/>
        <v>0</v>
      </c>
      <c r="R1350" s="91">
        <f t="shared" si="682"/>
        <v>167.6</v>
      </c>
      <c r="S1350" s="91">
        <f t="shared" si="682"/>
        <v>0</v>
      </c>
      <c r="T1350" s="91">
        <f t="shared" si="682"/>
        <v>0</v>
      </c>
      <c r="U1350" s="91">
        <f t="shared" si="682"/>
        <v>0</v>
      </c>
      <c r="V1350" s="88">
        <f t="shared" si="676"/>
        <v>32</v>
      </c>
      <c r="W1350" s="88">
        <f t="shared" si="677"/>
        <v>122.82453637660484</v>
      </c>
      <c r="X1350" s="88">
        <f t="shared" si="678"/>
        <v>-5</v>
      </c>
      <c r="Y1350" s="88">
        <f t="shared" si="679"/>
        <v>97.103128621089212</v>
      </c>
      <c r="Z1350" s="88">
        <f t="shared" si="680"/>
        <v>0</v>
      </c>
      <c r="AA1350" s="88">
        <f t="shared" si="681"/>
        <v>100</v>
      </c>
      <c r="AB1350" s="88">
        <f t="shared" si="683"/>
        <v>-167.6</v>
      </c>
      <c r="AC1350" s="88">
        <f t="shared" si="684"/>
        <v>0</v>
      </c>
      <c r="AD1350" s="168"/>
    </row>
    <row r="1351" spans="1:30" hidden="1">
      <c r="A1351" s="76"/>
      <c r="B1351" s="149" t="s">
        <v>108</v>
      </c>
      <c r="C1351" s="99">
        <v>2215</v>
      </c>
      <c r="D1351" s="102">
        <f>D1352+D1353+D1354+D1355</f>
        <v>18828.2</v>
      </c>
      <c r="E1351" s="102">
        <f>E1352+E1353+E1354+E1355</f>
        <v>0</v>
      </c>
      <c r="F1351" s="102">
        <f t="shared" ref="F1351:U1351" si="685">F1352+F1353+F1354+F1355</f>
        <v>16734.099999999999</v>
      </c>
      <c r="G1351" s="102">
        <f t="shared" si="685"/>
        <v>0</v>
      </c>
      <c r="H1351" s="102">
        <f t="shared" si="685"/>
        <v>5693.1</v>
      </c>
      <c r="I1351" s="102">
        <f t="shared" si="685"/>
        <v>0</v>
      </c>
      <c r="J1351" s="100">
        <f t="shared" si="685"/>
        <v>2414.6710000000003</v>
      </c>
      <c r="K1351" s="100">
        <f t="shared" si="685"/>
        <v>0</v>
      </c>
      <c r="L1351" s="102">
        <f t="shared" si="685"/>
        <v>9491.0999999999985</v>
      </c>
      <c r="M1351" s="102">
        <f t="shared" si="685"/>
        <v>0</v>
      </c>
      <c r="N1351" s="100">
        <f t="shared" si="685"/>
        <v>11305.8</v>
      </c>
      <c r="O1351" s="100">
        <f t="shared" si="685"/>
        <v>0</v>
      </c>
      <c r="P1351" s="100">
        <f>P1352+P1353+P1354+P1355</f>
        <v>0</v>
      </c>
      <c r="Q1351" s="100">
        <f>Q1352+Q1353+Q1354+Q1355</f>
        <v>0</v>
      </c>
      <c r="R1351" s="102">
        <f t="shared" si="685"/>
        <v>11305.8</v>
      </c>
      <c r="S1351" s="102">
        <f t="shared" si="685"/>
        <v>0</v>
      </c>
      <c r="T1351" s="102">
        <f t="shared" si="685"/>
        <v>13190.6</v>
      </c>
      <c r="U1351" s="102">
        <f t="shared" si="685"/>
        <v>0</v>
      </c>
      <c r="V1351" s="88">
        <f t="shared" si="676"/>
        <v>-7243</v>
      </c>
      <c r="W1351" s="88">
        <f t="shared" si="677"/>
        <v>56.717122522274877</v>
      </c>
      <c r="X1351" s="88">
        <f t="shared" si="678"/>
        <v>5612.6999999999989</v>
      </c>
      <c r="Y1351" s="88">
        <f t="shared" si="679"/>
        <v>198.58776413553244</v>
      </c>
      <c r="Z1351" s="88">
        <f t="shared" si="680"/>
        <v>0</v>
      </c>
      <c r="AA1351" s="88">
        <f t="shared" si="681"/>
        <v>100</v>
      </c>
      <c r="AB1351" s="88">
        <f t="shared" si="683"/>
        <v>1884.8000000000011</v>
      </c>
      <c r="AC1351" s="88">
        <f t="shared" si="684"/>
        <v>116.67108917546747</v>
      </c>
      <c r="AD1351" s="168"/>
    </row>
    <row r="1352" spans="1:30" hidden="1">
      <c r="A1352" s="76"/>
      <c r="B1352" s="103" t="s">
        <v>144</v>
      </c>
      <c r="C1352" s="96">
        <v>22151</v>
      </c>
      <c r="D1352" s="91">
        <f t="shared" ref="D1352:U1362" si="686">SUM(D1208,D1244,D1280,D1316,)</f>
        <v>150</v>
      </c>
      <c r="E1352" s="91">
        <f t="shared" si="686"/>
        <v>0</v>
      </c>
      <c r="F1352" s="91">
        <f t="shared" si="686"/>
        <v>79</v>
      </c>
      <c r="G1352" s="91">
        <f t="shared" si="686"/>
        <v>0</v>
      </c>
      <c r="H1352" s="91">
        <f t="shared" si="686"/>
        <v>160</v>
      </c>
      <c r="I1352" s="91">
        <f t="shared" si="686"/>
        <v>0</v>
      </c>
      <c r="J1352" s="92">
        <f>SUM(J1208,J1244,J1280,J1316,)</f>
        <v>21.3</v>
      </c>
      <c r="K1352" s="92">
        <f t="shared" ref="K1352:T1352" si="687">SUM(K1208,K1244,K1273,K1316,)</f>
        <v>0</v>
      </c>
      <c r="L1352" s="91">
        <f t="shared" si="687"/>
        <v>2717.7</v>
      </c>
      <c r="M1352" s="91">
        <f t="shared" si="687"/>
        <v>0</v>
      </c>
      <c r="N1352" s="92">
        <f t="shared" si="687"/>
        <v>2717.6</v>
      </c>
      <c r="O1352" s="92">
        <f t="shared" si="687"/>
        <v>0</v>
      </c>
      <c r="P1352" s="92">
        <f t="shared" si="687"/>
        <v>0</v>
      </c>
      <c r="Q1352" s="92">
        <f t="shared" si="687"/>
        <v>0</v>
      </c>
      <c r="R1352" s="91">
        <f t="shared" si="687"/>
        <v>2717.6</v>
      </c>
      <c r="S1352" s="91">
        <f t="shared" si="687"/>
        <v>0</v>
      </c>
      <c r="T1352" s="91">
        <f t="shared" si="687"/>
        <v>2717.6</v>
      </c>
      <c r="U1352" s="91">
        <f t="shared" si="686"/>
        <v>0</v>
      </c>
      <c r="V1352" s="88">
        <f t="shared" si="676"/>
        <v>2638.7</v>
      </c>
      <c r="W1352" s="88">
        <f t="shared" si="677"/>
        <v>3440.1265822784808</v>
      </c>
      <c r="X1352" s="88">
        <f t="shared" si="678"/>
        <v>2557.6</v>
      </c>
      <c r="Y1352" s="88">
        <f t="shared" si="679"/>
        <v>1698.5</v>
      </c>
      <c r="Z1352" s="88">
        <f t="shared" si="680"/>
        <v>0</v>
      </c>
      <c r="AA1352" s="88">
        <f t="shared" si="681"/>
        <v>100</v>
      </c>
      <c r="AB1352" s="88">
        <f t="shared" si="683"/>
        <v>0</v>
      </c>
      <c r="AC1352" s="88">
        <f t="shared" si="684"/>
        <v>100</v>
      </c>
      <c r="AD1352" s="168"/>
    </row>
    <row r="1353" spans="1:30" hidden="1">
      <c r="A1353" s="76"/>
      <c r="B1353" s="103" t="s">
        <v>145</v>
      </c>
      <c r="C1353" s="96">
        <v>22152</v>
      </c>
      <c r="D1353" s="91">
        <f t="shared" si="686"/>
        <v>2929.9</v>
      </c>
      <c r="E1353" s="91">
        <f t="shared" si="686"/>
        <v>0</v>
      </c>
      <c r="F1353" s="91">
        <f t="shared" si="686"/>
        <v>2421</v>
      </c>
      <c r="G1353" s="91">
        <f t="shared" si="686"/>
        <v>0</v>
      </c>
      <c r="H1353" s="91">
        <f t="shared" si="686"/>
        <v>3012.2</v>
      </c>
      <c r="I1353" s="91">
        <f t="shared" si="686"/>
        <v>0</v>
      </c>
      <c r="J1353" s="92">
        <f t="shared" si="686"/>
        <v>1625.7</v>
      </c>
      <c r="K1353" s="92">
        <f t="shared" si="686"/>
        <v>0</v>
      </c>
      <c r="L1353" s="91">
        <f t="shared" si="686"/>
        <v>3012.2</v>
      </c>
      <c r="M1353" s="91">
        <f t="shared" si="686"/>
        <v>0</v>
      </c>
      <c r="N1353" s="92">
        <f t="shared" si="686"/>
        <v>4297.5</v>
      </c>
      <c r="O1353" s="92">
        <f t="shared" si="686"/>
        <v>0</v>
      </c>
      <c r="P1353" s="92">
        <f t="shared" si="686"/>
        <v>0</v>
      </c>
      <c r="Q1353" s="92">
        <f t="shared" si="686"/>
        <v>0</v>
      </c>
      <c r="R1353" s="91">
        <f t="shared" si="686"/>
        <v>4297.5</v>
      </c>
      <c r="S1353" s="91">
        <f t="shared" si="686"/>
        <v>0</v>
      </c>
      <c r="T1353" s="91">
        <f t="shared" si="686"/>
        <v>4149.6000000000004</v>
      </c>
      <c r="U1353" s="91">
        <f t="shared" si="686"/>
        <v>0</v>
      </c>
      <c r="V1353" s="88">
        <f t="shared" si="676"/>
        <v>591.19999999999982</v>
      </c>
      <c r="W1353" s="88">
        <f t="shared" si="677"/>
        <v>124.41966129698471</v>
      </c>
      <c r="X1353" s="88">
        <f t="shared" si="678"/>
        <v>1285.3000000000002</v>
      </c>
      <c r="Y1353" s="88">
        <f t="shared" si="679"/>
        <v>142.66980944160414</v>
      </c>
      <c r="Z1353" s="88">
        <f t="shared" si="680"/>
        <v>0</v>
      </c>
      <c r="AA1353" s="88">
        <f t="shared" si="681"/>
        <v>100</v>
      </c>
      <c r="AB1353" s="88">
        <f t="shared" si="683"/>
        <v>-147.89999999999964</v>
      </c>
      <c r="AC1353" s="88">
        <f t="shared" si="684"/>
        <v>96.558464223385698</v>
      </c>
      <c r="AD1353" s="168"/>
    </row>
    <row r="1354" spans="1:30" hidden="1">
      <c r="A1354" s="76"/>
      <c r="B1354" s="103" t="s">
        <v>111</v>
      </c>
      <c r="C1354" s="96">
        <v>22153</v>
      </c>
      <c r="D1354" s="91">
        <f t="shared" si="686"/>
        <v>0</v>
      </c>
      <c r="E1354" s="91">
        <f t="shared" si="686"/>
        <v>0</v>
      </c>
      <c r="F1354" s="91">
        <f t="shared" si="686"/>
        <v>0</v>
      </c>
      <c r="G1354" s="91">
        <f t="shared" si="686"/>
        <v>0</v>
      </c>
      <c r="H1354" s="91">
        <f t="shared" si="686"/>
        <v>0</v>
      </c>
      <c r="I1354" s="91">
        <f t="shared" si="686"/>
        <v>0</v>
      </c>
      <c r="J1354" s="92">
        <f t="shared" si="686"/>
        <v>5.5</v>
      </c>
      <c r="K1354" s="92">
        <f t="shared" si="686"/>
        <v>0</v>
      </c>
      <c r="L1354" s="91">
        <f t="shared" si="686"/>
        <v>0</v>
      </c>
      <c r="M1354" s="91">
        <f t="shared" si="686"/>
        <v>0</v>
      </c>
      <c r="N1354" s="92">
        <f t="shared" si="686"/>
        <v>0</v>
      </c>
      <c r="O1354" s="92">
        <f t="shared" si="686"/>
        <v>0</v>
      </c>
      <c r="P1354" s="92">
        <f t="shared" si="686"/>
        <v>0</v>
      </c>
      <c r="Q1354" s="92">
        <f t="shared" si="686"/>
        <v>0</v>
      </c>
      <c r="R1354" s="91">
        <f t="shared" si="686"/>
        <v>0</v>
      </c>
      <c r="S1354" s="91">
        <f t="shared" si="686"/>
        <v>0</v>
      </c>
      <c r="T1354" s="91">
        <f t="shared" si="686"/>
        <v>0</v>
      </c>
      <c r="U1354" s="91">
        <f t="shared" si="686"/>
        <v>0</v>
      </c>
      <c r="V1354" s="88">
        <f t="shared" si="676"/>
        <v>0</v>
      </c>
      <c r="W1354" s="88" t="e">
        <f t="shared" si="677"/>
        <v>#DIV/0!</v>
      </c>
      <c r="X1354" s="88">
        <f t="shared" si="678"/>
        <v>0</v>
      </c>
      <c r="Y1354" s="88" t="e">
        <f t="shared" si="679"/>
        <v>#DIV/0!</v>
      </c>
      <c r="Z1354" s="88">
        <f t="shared" si="680"/>
        <v>0</v>
      </c>
      <c r="AA1354" s="88" t="e">
        <f t="shared" si="681"/>
        <v>#DIV/0!</v>
      </c>
      <c r="AB1354" s="88">
        <f t="shared" si="683"/>
        <v>0</v>
      </c>
      <c r="AC1354" s="88" t="e">
        <f t="shared" si="684"/>
        <v>#DIV/0!</v>
      </c>
      <c r="AD1354" s="168"/>
    </row>
    <row r="1355" spans="1:30" hidden="1">
      <c r="A1355" s="76"/>
      <c r="B1355" s="103" t="s">
        <v>146</v>
      </c>
      <c r="C1355" s="96">
        <v>22154</v>
      </c>
      <c r="D1355" s="91">
        <f t="shared" si="686"/>
        <v>15748.3</v>
      </c>
      <c r="E1355" s="91">
        <f t="shared" si="686"/>
        <v>0</v>
      </c>
      <c r="F1355" s="91">
        <f t="shared" si="686"/>
        <v>14234.099999999999</v>
      </c>
      <c r="G1355" s="91">
        <f t="shared" si="686"/>
        <v>0</v>
      </c>
      <c r="H1355" s="91">
        <f t="shared" si="686"/>
        <v>2520.9</v>
      </c>
      <c r="I1355" s="91">
        <f t="shared" si="686"/>
        <v>0</v>
      </c>
      <c r="J1355" s="92">
        <f t="shared" si="686"/>
        <v>762.17100000000005</v>
      </c>
      <c r="K1355" s="92">
        <f t="shared" si="686"/>
        <v>0</v>
      </c>
      <c r="L1355" s="91">
        <f t="shared" si="686"/>
        <v>3761.2</v>
      </c>
      <c r="M1355" s="91">
        <f t="shared" si="686"/>
        <v>0</v>
      </c>
      <c r="N1355" s="92">
        <f t="shared" si="686"/>
        <v>4290.7</v>
      </c>
      <c r="O1355" s="92">
        <f t="shared" si="686"/>
        <v>0</v>
      </c>
      <c r="P1355" s="92">
        <f t="shared" si="686"/>
        <v>0</v>
      </c>
      <c r="Q1355" s="92">
        <f t="shared" si="686"/>
        <v>0</v>
      </c>
      <c r="R1355" s="91">
        <f t="shared" si="686"/>
        <v>4290.7</v>
      </c>
      <c r="S1355" s="91">
        <f t="shared" si="686"/>
        <v>0</v>
      </c>
      <c r="T1355" s="91">
        <f t="shared" si="686"/>
        <v>6323.4</v>
      </c>
      <c r="U1355" s="91">
        <f t="shared" si="686"/>
        <v>0</v>
      </c>
      <c r="V1355" s="88">
        <f t="shared" si="676"/>
        <v>-10472.899999999998</v>
      </c>
      <c r="W1355" s="88">
        <f t="shared" si="677"/>
        <v>26.42386944028776</v>
      </c>
      <c r="X1355" s="88">
        <f t="shared" si="678"/>
        <v>1769.7999999999997</v>
      </c>
      <c r="Y1355" s="88">
        <f t="shared" si="679"/>
        <v>170.20508548534252</v>
      </c>
      <c r="Z1355" s="88">
        <f t="shared" si="680"/>
        <v>0</v>
      </c>
      <c r="AA1355" s="88">
        <f t="shared" si="681"/>
        <v>100</v>
      </c>
      <c r="AB1355" s="88">
        <f t="shared" si="683"/>
        <v>2032.6999999999998</v>
      </c>
      <c r="AC1355" s="88">
        <f t="shared" si="684"/>
        <v>147.37455426853427</v>
      </c>
      <c r="AD1355" s="168"/>
    </row>
    <row r="1356" spans="1:30" hidden="1">
      <c r="A1356" s="76"/>
      <c r="B1356" s="105" t="s">
        <v>113</v>
      </c>
      <c r="C1356" s="106">
        <v>2217</v>
      </c>
      <c r="D1356" s="91">
        <f t="shared" si="686"/>
        <v>135</v>
      </c>
      <c r="E1356" s="91">
        <f t="shared" si="686"/>
        <v>0</v>
      </c>
      <c r="F1356" s="91">
        <f t="shared" si="686"/>
        <v>10</v>
      </c>
      <c r="G1356" s="91">
        <f t="shared" si="686"/>
        <v>0</v>
      </c>
      <c r="H1356" s="91">
        <f t="shared" si="686"/>
        <v>145</v>
      </c>
      <c r="I1356" s="91">
        <f t="shared" si="686"/>
        <v>0</v>
      </c>
      <c r="J1356" s="92">
        <f t="shared" si="686"/>
        <v>0</v>
      </c>
      <c r="K1356" s="92">
        <f t="shared" si="686"/>
        <v>0</v>
      </c>
      <c r="L1356" s="91">
        <f t="shared" si="686"/>
        <v>145</v>
      </c>
      <c r="M1356" s="91">
        <f t="shared" si="686"/>
        <v>0</v>
      </c>
      <c r="N1356" s="92">
        <f t="shared" si="686"/>
        <v>145</v>
      </c>
      <c r="O1356" s="92">
        <f t="shared" si="686"/>
        <v>0</v>
      </c>
      <c r="P1356" s="92">
        <f t="shared" si="686"/>
        <v>0</v>
      </c>
      <c r="Q1356" s="92">
        <f t="shared" si="686"/>
        <v>0</v>
      </c>
      <c r="R1356" s="91">
        <f t="shared" si="686"/>
        <v>145</v>
      </c>
      <c r="S1356" s="91">
        <f t="shared" si="686"/>
        <v>0</v>
      </c>
      <c r="T1356" s="91">
        <f t="shared" si="686"/>
        <v>165</v>
      </c>
      <c r="U1356" s="91">
        <f t="shared" si="686"/>
        <v>0</v>
      </c>
      <c r="V1356" s="88">
        <f t="shared" si="676"/>
        <v>135</v>
      </c>
      <c r="W1356" s="88">
        <f t="shared" si="677"/>
        <v>1450</v>
      </c>
      <c r="X1356" s="88">
        <f t="shared" si="678"/>
        <v>0</v>
      </c>
      <c r="Y1356" s="88">
        <f t="shared" si="679"/>
        <v>100</v>
      </c>
      <c r="Z1356" s="88">
        <f t="shared" si="680"/>
        <v>0</v>
      </c>
      <c r="AA1356" s="88">
        <f t="shared" si="681"/>
        <v>100</v>
      </c>
      <c r="AB1356" s="88">
        <f t="shared" si="683"/>
        <v>20</v>
      </c>
      <c r="AC1356" s="88">
        <f t="shared" si="684"/>
        <v>113.79310344827587</v>
      </c>
      <c r="AD1356" s="168"/>
    </row>
    <row r="1357" spans="1:30" hidden="1">
      <c r="A1357" s="76"/>
      <c r="B1357" s="109" t="s">
        <v>114</v>
      </c>
      <c r="C1357" s="106">
        <v>2218</v>
      </c>
      <c r="D1357" s="91">
        <f t="shared" si="686"/>
        <v>20258.5</v>
      </c>
      <c r="E1357" s="91">
        <f t="shared" si="686"/>
        <v>50694.5</v>
      </c>
      <c r="F1357" s="91">
        <f t="shared" si="686"/>
        <v>22591.200000000001</v>
      </c>
      <c r="G1357" s="91">
        <f t="shared" si="686"/>
        <v>22811.9</v>
      </c>
      <c r="H1357" s="91">
        <f t="shared" si="686"/>
        <v>29999.1</v>
      </c>
      <c r="I1357" s="91">
        <f t="shared" si="686"/>
        <v>60081</v>
      </c>
      <c r="J1357" s="92">
        <f t="shared" si="686"/>
        <v>7209.4750000000004</v>
      </c>
      <c r="K1357" s="92">
        <f t="shared" si="686"/>
        <v>17605.22</v>
      </c>
      <c r="L1357" s="91">
        <f t="shared" si="686"/>
        <v>29913.8</v>
      </c>
      <c r="M1357" s="91">
        <f t="shared" si="686"/>
        <v>60081</v>
      </c>
      <c r="N1357" s="92">
        <f t="shared" si="686"/>
        <v>29999.1</v>
      </c>
      <c r="O1357" s="92">
        <f t="shared" si="686"/>
        <v>60081</v>
      </c>
      <c r="P1357" s="92">
        <f t="shared" si="686"/>
        <v>0</v>
      </c>
      <c r="Q1357" s="92">
        <f t="shared" si="686"/>
        <v>0</v>
      </c>
      <c r="R1357" s="91">
        <f t="shared" si="686"/>
        <v>29999.1</v>
      </c>
      <c r="S1357" s="91">
        <f t="shared" si="686"/>
        <v>53446.1</v>
      </c>
      <c r="T1357" s="91">
        <f t="shared" si="686"/>
        <v>26121</v>
      </c>
      <c r="U1357" s="91">
        <f t="shared" si="686"/>
        <v>53496.1</v>
      </c>
      <c r="V1357" s="88">
        <f t="shared" si="676"/>
        <v>7322.5999999999985</v>
      </c>
      <c r="W1357" s="88">
        <f t="shared" si="677"/>
        <v>132.41350614398527</v>
      </c>
      <c r="X1357" s="88">
        <f t="shared" si="678"/>
        <v>0</v>
      </c>
      <c r="Y1357" s="88">
        <f t="shared" si="679"/>
        <v>100</v>
      </c>
      <c r="Z1357" s="88">
        <f t="shared" si="680"/>
        <v>0</v>
      </c>
      <c r="AA1357" s="88">
        <f t="shared" si="681"/>
        <v>100</v>
      </c>
      <c r="AB1357" s="88">
        <f t="shared" si="683"/>
        <v>-3878.0999999999985</v>
      </c>
      <c r="AC1357" s="88">
        <f t="shared" si="684"/>
        <v>87.072612178365361</v>
      </c>
      <c r="AD1357" s="168"/>
    </row>
    <row r="1358" spans="1:30" hidden="1">
      <c r="A1358" s="76"/>
      <c r="B1358" s="97" t="s">
        <v>147</v>
      </c>
      <c r="C1358" s="96">
        <v>2221</v>
      </c>
      <c r="D1358" s="91">
        <f t="shared" si="686"/>
        <v>2142.1</v>
      </c>
      <c r="E1358" s="91">
        <f t="shared" si="686"/>
        <v>1465.6</v>
      </c>
      <c r="F1358" s="91">
        <f t="shared" si="686"/>
        <v>2677.7</v>
      </c>
      <c r="G1358" s="91">
        <f t="shared" si="686"/>
        <v>45</v>
      </c>
      <c r="H1358" s="91">
        <f t="shared" si="686"/>
        <v>2580.4</v>
      </c>
      <c r="I1358" s="91">
        <f t="shared" si="686"/>
        <v>1308.4000000000001</v>
      </c>
      <c r="J1358" s="92">
        <f t="shared" si="686"/>
        <v>184.87</v>
      </c>
      <c r="K1358" s="92">
        <f t="shared" si="686"/>
        <v>880.71799999999996</v>
      </c>
      <c r="L1358" s="91">
        <f t="shared" si="686"/>
        <v>5159.3</v>
      </c>
      <c r="M1358" s="91">
        <f t="shared" si="686"/>
        <v>782.7</v>
      </c>
      <c r="N1358" s="92">
        <f t="shared" si="686"/>
        <v>7438.8</v>
      </c>
      <c r="O1358" s="92">
        <f t="shared" si="686"/>
        <v>1308.4000000000001</v>
      </c>
      <c r="P1358" s="92">
        <f t="shared" si="686"/>
        <v>0</v>
      </c>
      <c r="Q1358" s="92">
        <f t="shared" si="686"/>
        <v>0</v>
      </c>
      <c r="R1358" s="91">
        <f t="shared" si="686"/>
        <v>6688.34</v>
      </c>
      <c r="S1358" s="91">
        <f t="shared" si="686"/>
        <v>1308.4000000000001</v>
      </c>
      <c r="T1358" s="91">
        <f t="shared" si="686"/>
        <v>3711.7</v>
      </c>
      <c r="U1358" s="91">
        <f t="shared" si="686"/>
        <v>1308.4000000000001</v>
      </c>
      <c r="V1358" s="88">
        <f t="shared" si="676"/>
        <v>2481.6000000000004</v>
      </c>
      <c r="W1358" s="88">
        <f t="shared" si="677"/>
        <v>192.67655077118425</v>
      </c>
      <c r="X1358" s="88">
        <f t="shared" si="678"/>
        <v>4858.3999999999996</v>
      </c>
      <c r="Y1358" s="88">
        <f t="shared" si="679"/>
        <v>288.28088668423504</v>
      </c>
      <c r="Z1358" s="88">
        <f t="shared" si="680"/>
        <v>-750.46</v>
      </c>
      <c r="AA1358" s="88">
        <f t="shared" si="681"/>
        <v>89.911544872828955</v>
      </c>
      <c r="AB1358" s="88">
        <f t="shared" si="683"/>
        <v>-2976.6400000000003</v>
      </c>
      <c r="AC1358" s="88">
        <f t="shared" si="684"/>
        <v>55.495085477113903</v>
      </c>
      <c r="AD1358" s="168"/>
    </row>
    <row r="1359" spans="1:30" ht="25.5" hidden="1">
      <c r="A1359" s="76"/>
      <c r="B1359" s="110" t="s">
        <v>116</v>
      </c>
      <c r="C1359" s="96">
        <v>2222</v>
      </c>
      <c r="D1359" s="91">
        <f t="shared" si="686"/>
        <v>3762.2</v>
      </c>
      <c r="E1359" s="91">
        <f t="shared" si="686"/>
        <v>934</v>
      </c>
      <c r="F1359" s="91">
        <f t="shared" si="686"/>
        <v>5294.5999999999995</v>
      </c>
      <c r="G1359" s="91">
        <f t="shared" si="686"/>
        <v>1019.9</v>
      </c>
      <c r="H1359" s="91">
        <f t="shared" si="686"/>
        <v>1201.0999999999999</v>
      </c>
      <c r="I1359" s="91">
        <f t="shared" si="686"/>
        <v>1036.4000000000001</v>
      </c>
      <c r="J1359" s="92">
        <f t="shared" si="686"/>
        <v>135.43199999999999</v>
      </c>
      <c r="K1359" s="92">
        <f t="shared" si="686"/>
        <v>0</v>
      </c>
      <c r="L1359" s="91">
        <f t="shared" si="686"/>
        <v>2610.6999999999998</v>
      </c>
      <c r="M1359" s="91">
        <f t="shared" si="686"/>
        <v>650</v>
      </c>
      <c r="N1359" s="92">
        <f t="shared" si="686"/>
        <v>2232.4</v>
      </c>
      <c r="O1359" s="92">
        <f t="shared" si="686"/>
        <v>1036.4000000000001</v>
      </c>
      <c r="P1359" s="92">
        <f t="shared" si="686"/>
        <v>0</v>
      </c>
      <c r="Q1359" s="92">
        <f t="shared" si="686"/>
        <v>0</v>
      </c>
      <c r="R1359" s="91">
        <f t="shared" si="686"/>
        <v>2232.4</v>
      </c>
      <c r="S1359" s="91">
        <f t="shared" si="686"/>
        <v>1036.4000000000001</v>
      </c>
      <c r="T1359" s="91">
        <f t="shared" si="686"/>
        <v>4741.3</v>
      </c>
      <c r="U1359" s="91">
        <f t="shared" si="686"/>
        <v>1036.4000000000001</v>
      </c>
      <c r="V1359" s="88">
        <f t="shared" si="676"/>
        <v>-2683.8999999999996</v>
      </c>
      <c r="W1359" s="88">
        <f t="shared" si="677"/>
        <v>49.308729649076419</v>
      </c>
      <c r="X1359" s="88">
        <f t="shared" si="678"/>
        <v>1031.3000000000002</v>
      </c>
      <c r="Y1359" s="88">
        <f t="shared" si="679"/>
        <v>185.86295895429191</v>
      </c>
      <c r="Z1359" s="88">
        <f t="shared" si="680"/>
        <v>0</v>
      </c>
      <c r="AA1359" s="88">
        <f t="shared" si="681"/>
        <v>100</v>
      </c>
      <c r="AB1359" s="88">
        <f t="shared" si="683"/>
        <v>2508.9</v>
      </c>
      <c r="AC1359" s="88">
        <f t="shared" si="684"/>
        <v>212.38577315893207</v>
      </c>
      <c r="AD1359" s="168"/>
    </row>
    <row r="1360" spans="1:30" hidden="1">
      <c r="A1360" s="76"/>
      <c r="B1360" s="110" t="s">
        <v>117</v>
      </c>
      <c r="C1360" s="132">
        <v>2223</v>
      </c>
      <c r="D1360" s="91">
        <f t="shared" si="686"/>
        <v>180</v>
      </c>
      <c r="E1360" s="91">
        <f t="shared" si="686"/>
        <v>0</v>
      </c>
      <c r="F1360" s="91">
        <f t="shared" si="686"/>
        <v>180</v>
      </c>
      <c r="G1360" s="91">
        <f t="shared" si="686"/>
        <v>0</v>
      </c>
      <c r="H1360" s="91">
        <f t="shared" si="686"/>
        <v>320</v>
      </c>
      <c r="I1360" s="91">
        <f t="shared" si="686"/>
        <v>0</v>
      </c>
      <c r="J1360" s="92">
        <f t="shared" si="686"/>
        <v>45</v>
      </c>
      <c r="K1360" s="92">
        <f t="shared" si="686"/>
        <v>0</v>
      </c>
      <c r="L1360" s="91">
        <f t="shared" si="686"/>
        <v>320</v>
      </c>
      <c r="M1360" s="91">
        <f t="shared" si="686"/>
        <v>0</v>
      </c>
      <c r="N1360" s="92">
        <f t="shared" si="686"/>
        <v>680</v>
      </c>
      <c r="O1360" s="92">
        <f t="shared" si="686"/>
        <v>0</v>
      </c>
      <c r="P1360" s="92">
        <f t="shared" si="686"/>
        <v>0</v>
      </c>
      <c r="Q1360" s="92">
        <f t="shared" si="686"/>
        <v>0</v>
      </c>
      <c r="R1360" s="91">
        <f t="shared" si="686"/>
        <v>680</v>
      </c>
      <c r="S1360" s="91">
        <f t="shared" si="686"/>
        <v>0</v>
      </c>
      <c r="T1360" s="91">
        <f t="shared" si="686"/>
        <v>180</v>
      </c>
      <c r="U1360" s="91">
        <f t="shared" si="686"/>
        <v>0</v>
      </c>
      <c r="V1360" s="88">
        <f t="shared" si="676"/>
        <v>140</v>
      </c>
      <c r="W1360" s="88">
        <f t="shared" si="677"/>
        <v>177.77777777777777</v>
      </c>
      <c r="X1360" s="88">
        <f t="shared" si="678"/>
        <v>360</v>
      </c>
      <c r="Y1360" s="88">
        <f t="shared" si="679"/>
        <v>212.5</v>
      </c>
      <c r="Z1360" s="88">
        <f t="shared" si="680"/>
        <v>0</v>
      </c>
      <c r="AA1360" s="88">
        <f t="shared" si="681"/>
        <v>100</v>
      </c>
      <c r="AB1360" s="88">
        <f>T1360-R1360</f>
        <v>-500</v>
      </c>
      <c r="AC1360" s="88">
        <f>+T1360/R1360*100</f>
        <v>26.47058823529412</v>
      </c>
      <c r="AD1360" s="168"/>
    </row>
    <row r="1361" spans="1:30" hidden="1">
      <c r="A1361" s="76"/>
      <c r="B1361" s="110" t="s">
        <v>153</v>
      </c>
      <c r="C1361" s="96">
        <v>2224</v>
      </c>
      <c r="D1361" s="91">
        <f t="shared" si="686"/>
        <v>4224.5</v>
      </c>
      <c r="E1361" s="91">
        <f t="shared" si="686"/>
        <v>0</v>
      </c>
      <c r="F1361" s="91">
        <f t="shared" si="686"/>
        <v>4056.7000000000003</v>
      </c>
      <c r="G1361" s="91">
        <f t="shared" si="686"/>
        <v>0</v>
      </c>
      <c r="H1361" s="91">
        <f t="shared" si="686"/>
        <v>5451</v>
      </c>
      <c r="I1361" s="91">
        <f t="shared" si="686"/>
        <v>0</v>
      </c>
      <c r="J1361" s="92">
        <f t="shared" si="686"/>
        <v>0</v>
      </c>
      <c r="K1361" s="92">
        <f t="shared" si="686"/>
        <v>0</v>
      </c>
      <c r="L1361" s="91">
        <f t="shared" si="686"/>
        <v>5451</v>
      </c>
      <c r="M1361" s="91">
        <f t="shared" si="686"/>
        <v>0</v>
      </c>
      <c r="N1361" s="92">
        <f t="shared" si="686"/>
        <v>7134</v>
      </c>
      <c r="O1361" s="92">
        <f t="shared" si="686"/>
        <v>0</v>
      </c>
      <c r="P1361" s="92">
        <f t="shared" si="686"/>
        <v>0</v>
      </c>
      <c r="Q1361" s="92">
        <f t="shared" si="686"/>
        <v>0</v>
      </c>
      <c r="R1361" s="91">
        <f t="shared" si="686"/>
        <v>7134</v>
      </c>
      <c r="S1361" s="91">
        <f t="shared" si="686"/>
        <v>0</v>
      </c>
      <c r="T1361" s="91">
        <f t="shared" si="686"/>
        <v>6133</v>
      </c>
      <c r="U1361" s="91">
        <f t="shared" si="686"/>
        <v>0</v>
      </c>
      <c r="V1361" s="88">
        <f t="shared" si="676"/>
        <v>1394.2999999999997</v>
      </c>
      <c r="W1361" s="88">
        <f t="shared" si="677"/>
        <v>134.37030098355805</v>
      </c>
      <c r="X1361" s="88">
        <f t="shared" si="678"/>
        <v>1683</v>
      </c>
      <c r="Y1361" s="88">
        <f t="shared" si="679"/>
        <v>130.87506879471658</v>
      </c>
      <c r="Z1361" s="88">
        <f t="shared" si="680"/>
        <v>0</v>
      </c>
      <c r="AA1361" s="88">
        <f t="shared" si="681"/>
        <v>100</v>
      </c>
      <c r="AB1361" s="88">
        <f t="shared" si="683"/>
        <v>-1001</v>
      </c>
      <c r="AC1361" s="88">
        <f t="shared" si="684"/>
        <v>85.968601065320996</v>
      </c>
      <c r="AD1361" s="168"/>
    </row>
    <row r="1362" spans="1:30" hidden="1">
      <c r="A1362" s="76"/>
      <c r="B1362" s="110" t="s">
        <v>212</v>
      </c>
      <c r="C1362" s="96">
        <v>2226</v>
      </c>
      <c r="D1362" s="91">
        <f t="shared" si="686"/>
        <v>0</v>
      </c>
      <c r="E1362" s="91">
        <f t="shared" si="686"/>
        <v>0</v>
      </c>
      <c r="F1362" s="91">
        <f t="shared" si="686"/>
        <v>0</v>
      </c>
      <c r="G1362" s="91">
        <f t="shared" si="686"/>
        <v>0</v>
      </c>
      <c r="H1362" s="91">
        <f t="shared" si="686"/>
        <v>0</v>
      </c>
      <c r="I1362" s="91">
        <f t="shared" si="686"/>
        <v>0</v>
      </c>
      <c r="J1362" s="92">
        <f t="shared" si="686"/>
        <v>0</v>
      </c>
      <c r="K1362" s="92">
        <f t="shared" si="686"/>
        <v>0</v>
      </c>
      <c r="L1362" s="91">
        <f t="shared" si="686"/>
        <v>0</v>
      </c>
      <c r="M1362" s="91">
        <f t="shared" si="686"/>
        <v>0</v>
      </c>
      <c r="N1362" s="92">
        <f t="shared" si="686"/>
        <v>0</v>
      </c>
      <c r="O1362" s="92">
        <f t="shared" si="686"/>
        <v>0</v>
      </c>
      <c r="P1362" s="92">
        <f t="shared" si="686"/>
        <v>0</v>
      </c>
      <c r="Q1362" s="92">
        <f t="shared" si="686"/>
        <v>0</v>
      </c>
      <c r="R1362" s="91">
        <f t="shared" si="686"/>
        <v>0</v>
      </c>
      <c r="S1362" s="91">
        <f t="shared" si="686"/>
        <v>0</v>
      </c>
      <c r="T1362" s="91">
        <f t="shared" si="686"/>
        <v>0</v>
      </c>
      <c r="U1362" s="91">
        <f t="shared" si="686"/>
        <v>0</v>
      </c>
      <c r="V1362" s="88">
        <f t="shared" si="676"/>
        <v>0</v>
      </c>
      <c r="W1362" s="88" t="e">
        <f t="shared" si="677"/>
        <v>#DIV/0!</v>
      </c>
      <c r="X1362" s="88">
        <f t="shared" si="678"/>
        <v>0</v>
      </c>
      <c r="Y1362" s="88" t="e">
        <f t="shared" si="679"/>
        <v>#DIV/0!</v>
      </c>
      <c r="Z1362" s="88">
        <f t="shared" si="680"/>
        <v>0</v>
      </c>
      <c r="AA1362" s="88" t="e">
        <f t="shared" si="681"/>
        <v>#DIV/0!</v>
      </c>
      <c r="AB1362" s="88">
        <f t="shared" si="683"/>
        <v>0</v>
      </c>
      <c r="AC1362" s="88" t="e">
        <f t="shared" si="684"/>
        <v>#DIV/0!</v>
      </c>
      <c r="AD1362" s="168"/>
    </row>
    <row r="1363" spans="1:30" hidden="1">
      <c r="A1363" s="76"/>
      <c r="B1363" s="114" t="s">
        <v>120</v>
      </c>
      <c r="C1363" s="115">
        <v>2231</v>
      </c>
      <c r="D1363" s="117">
        <f>D1364+D1365+D1366+D1367</f>
        <v>35601.299999999996</v>
      </c>
      <c r="E1363" s="117">
        <f>E1364+E1365+E1366+E1367</f>
        <v>0</v>
      </c>
      <c r="F1363" s="117">
        <f t="shared" ref="F1363:U1363" si="688">F1364+F1365+F1366+F1367</f>
        <v>37282.199999999997</v>
      </c>
      <c r="G1363" s="117">
        <f t="shared" si="688"/>
        <v>0</v>
      </c>
      <c r="H1363" s="117">
        <f t="shared" si="688"/>
        <v>44796</v>
      </c>
      <c r="I1363" s="117">
        <f t="shared" si="688"/>
        <v>0</v>
      </c>
      <c r="J1363" s="116">
        <f t="shared" si="688"/>
        <v>28311.5</v>
      </c>
      <c r="K1363" s="116">
        <f t="shared" si="688"/>
        <v>0</v>
      </c>
      <c r="L1363" s="117">
        <f t="shared" si="688"/>
        <v>44796</v>
      </c>
      <c r="M1363" s="117">
        <f t="shared" si="688"/>
        <v>0</v>
      </c>
      <c r="N1363" s="116">
        <f t="shared" si="688"/>
        <v>51515.5</v>
      </c>
      <c r="O1363" s="116">
        <f t="shared" si="688"/>
        <v>0</v>
      </c>
      <c r="P1363" s="116">
        <f>P1364+P1365+P1366+P1367</f>
        <v>6653.7</v>
      </c>
      <c r="Q1363" s="116">
        <f>Q1364+Q1365+Q1366+Q1367</f>
        <v>0</v>
      </c>
      <c r="R1363" s="117">
        <f t="shared" si="688"/>
        <v>51515.5</v>
      </c>
      <c r="S1363" s="117">
        <f t="shared" si="688"/>
        <v>0</v>
      </c>
      <c r="T1363" s="117">
        <f t="shared" si="688"/>
        <v>47669.500000000007</v>
      </c>
      <c r="U1363" s="117">
        <f t="shared" si="688"/>
        <v>0</v>
      </c>
      <c r="V1363" s="88"/>
      <c r="W1363" s="88"/>
      <c r="X1363" s="88"/>
      <c r="Y1363" s="88"/>
      <c r="Z1363" s="88"/>
      <c r="AA1363" s="88"/>
      <c r="AB1363" s="88"/>
      <c r="AC1363" s="88"/>
      <c r="AD1363" s="168"/>
    </row>
    <row r="1364" spans="1:30" hidden="1">
      <c r="A1364" s="76"/>
      <c r="B1364" s="110" t="s">
        <v>121</v>
      </c>
      <c r="C1364" s="96">
        <v>22311100</v>
      </c>
      <c r="D1364" s="91">
        <f t="shared" ref="D1364:U1373" si="689">SUM(D1220,D1256,D1292,D1328,)</f>
        <v>5387.5</v>
      </c>
      <c r="E1364" s="91">
        <f t="shared" si="689"/>
        <v>0</v>
      </c>
      <c r="F1364" s="91">
        <f t="shared" si="689"/>
        <v>5409.9</v>
      </c>
      <c r="G1364" s="91">
        <f t="shared" si="689"/>
        <v>0</v>
      </c>
      <c r="H1364" s="91">
        <f t="shared" si="689"/>
        <v>7785.0999999999995</v>
      </c>
      <c r="I1364" s="91">
        <f t="shared" si="689"/>
        <v>0</v>
      </c>
      <c r="J1364" s="92">
        <f t="shared" si="689"/>
        <v>3582.4999999999995</v>
      </c>
      <c r="K1364" s="92">
        <f t="shared" si="689"/>
        <v>0</v>
      </c>
      <c r="L1364" s="91">
        <f t="shared" si="689"/>
        <v>7785.0999999999995</v>
      </c>
      <c r="M1364" s="91">
        <f t="shared" si="689"/>
        <v>0</v>
      </c>
      <c r="N1364" s="92">
        <f t="shared" si="689"/>
        <v>9296.6</v>
      </c>
      <c r="O1364" s="92">
        <f t="shared" si="689"/>
        <v>0</v>
      </c>
      <c r="P1364" s="92">
        <f t="shared" si="689"/>
        <v>0</v>
      </c>
      <c r="Q1364" s="92">
        <f t="shared" si="689"/>
        <v>0</v>
      </c>
      <c r="R1364" s="91">
        <f t="shared" si="689"/>
        <v>9296.6</v>
      </c>
      <c r="S1364" s="91">
        <f t="shared" si="689"/>
        <v>0</v>
      </c>
      <c r="T1364" s="91">
        <f t="shared" si="689"/>
        <v>7377.7</v>
      </c>
      <c r="U1364" s="91">
        <f t="shared" si="689"/>
        <v>0</v>
      </c>
      <c r="V1364" s="88">
        <f t="shared" ref="V1364:V1377" si="690">L1364-F1364</f>
        <v>2375.1999999999998</v>
      </c>
      <c r="W1364" s="88">
        <f t="shared" ref="W1364:W1377" si="691">+L1364/F1364*100</f>
        <v>143.90469324756467</v>
      </c>
      <c r="X1364" s="88">
        <f t="shared" ref="X1364:X1377" si="692">N1364-H1364</f>
        <v>1511.5000000000009</v>
      </c>
      <c r="Y1364" s="88">
        <f t="shared" ref="Y1364:Y1377" si="693">+N1364/H1364*100</f>
        <v>119.41529331672041</v>
      </c>
      <c r="Z1364" s="88">
        <f t="shared" ref="Z1364:Z1377" si="694">R1364-N1364</f>
        <v>0</v>
      </c>
      <c r="AA1364" s="88">
        <f t="shared" ref="AA1364:AA1377" si="695">+R1364/N1364*100</f>
        <v>100</v>
      </c>
      <c r="AB1364" s="88">
        <f t="shared" si="683"/>
        <v>-1918.9000000000005</v>
      </c>
      <c r="AC1364" s="88">
        <f t="shared" si="684"/>
        <v>79.35912053869157</v>
      </c>
      <c r="AD1364" s="168"/>
    </row>
    <row r="1365" spans="1:30" hidden="1">
      <c r="A1365" s="76"/>
      <c r="B1365" s="110" t="s">
        <v>122</v>
      </c>
      <c r="C1365" s="96">
        <v>22311200</v>
      </c>
      <c r="D1365" s="91">
        <f t="shared" si="689"/>
        <v>8728.9000000000015</v>
      </c>
      <c r="E1365" s="91">
        <f t="shared" si="689"/>
        <v>0</v>
      </c>
      <c r="F1365" s="91">
        <f t="shared" si="689"/>
        <v>10385.299999999999</v>
      </c>
      <c r="G1365" s="91">
        <f t="shared" si="689"/>
        <v>0</v>
      </c>
      <c r="H1365" s="91">
        <f t="shared" si="689"/>
        <v>11700.000000000002</v>
      </c>
      <c r="I1365" s="91">
        <f t="shared" si="689"/>
        <v>0</v>
      </c>
      <c r="J1365" s="92">
        <f t="shared" si="689"/>
        <v>5850.0000000000009</v>
      </c>
      <c r="K1365" s="92">
        <f t="shared" si="689"/>
        <v>0</v>
      </c>
      <c r="L1365" s="91">
        <f t="shared" si="689"/>
        <v>11700.000000000002</v>
      </c>
      <c r="M1365" s="91">
        <f t="shared" si="689"/>
        <v>0</v>
      </c>
      <c r="N1365" s="92">
        <f t="shared" si="689"/>
        <v>12591.7</v>
      </c>
      <c r="O1365" s="92">
        <f t="shared" si="689"/>
        <v>0</v>
      </c>
      <c r="P1365" s="92">
        <f t="shared" si="689"/>
        <v>6653.7</v>
      </c>
      <c r="Q1365" s="92">
        <f t="shared" si="689"/>
        <v>0</v>
      </c>
      <c r="R1365" s="91">
        <f t="shared" si="689"/>
        <v>12591.7</v>
      </c>
      <c r="S1365" s="91">
        <f t="shared" si="689"/>
        <v>0</v>
      </c>
      <c r="T1365" s="91">
        <f t="shared" si="689"/>
        <v>14018.7</v>
      </c>
      <c r="U1365" s="91">
        <f t="shared" si="689"/>
        <v>0</v>
      </c>
      <c r="V1365" s="88">
        <f t="shared" si="690"/>
        <v>1314.7000000000025</v>
      </c>
      <c r="W1365" s="88">
        <f t="shared" si="691"/>
        <v>112.65923950198842</v>
      </c>
      <c r="X1365" s="88">
        <f t="shared" si="692"/>
        <v>891.69999999999891</v>
      </c>
      <c r="Y1365" s="88">
        <f t="shared" si="693"/>
        <v>107.6213675213675</v>
      </c>
      <c r="Z1365" s="88">
        <f t="shared" si="694"/>
        <v>0</v>
      </c>
      <c r="AA1365" s="88">
        <f t="shared" si="695"/>
        <v>100</v>
      </c>
      <c r="AB1365" s="88">
        <f t="shared" si="683"/>
        <v>1427</v>
      </c>
      <c r="AC1365" s="88">
        <f t="shared" si="684"/>
        <v>111.33286212346228</v>
      </c>
      <c r="AD1365" s="168"/>
    </row>
    <row r="1366" spans="1:30" ht="25.5" hidden="1">
      <c r="A1366" s="76"/>
      <c r="B1366" s="110" t="s">
        <v>123</v>
      </c>
      <c r="C1366" s="96">
        <v>22311300</v>
      </c>
      <c r="D1366" s="91">
        <f t="shared" si="689"/>
        <v>20658.3</v>
      </c>
      <c r="E1366" s="91">
        <f t="shared" si="689"/>
        <v>0</v>
      </c>
      <c r="F1366" s="91">
        <f t="shared" si="689"/>
        <v>21155.5</v>
      </c>
      <c r="G1366" s="91">
        <f t="shared" si="689"/>
        <v>0</v>
      </c>
      <c r="H1366" s="91">
        <f t="shared" si="689"/>
        <v>24870.9</v>
      </c>
      <c r="I1366" s="91">
        <f t="shared" si="689"/>
        <v>0</v>
      </c>
      <c r="J1366" s="92">
        <f t="shared" si="689"/>
        <v>18659</v>
      </c>
      <c r="K1366" s="92">
        <f t="shared" si="689"/>
        <v>0</v>
      </c>
      <c r="L1366" s="91">
        <f t="shared" si="689"/>
        <v>24870.9</v>
      </c>
      <c r="M1366" s="91">
        <f t="shared" si="689"/>
        <v>0</v>
      </c>
      <c r="N1366" s="92">
        <f t="shared" si="689"/>
        <v>28705.5</v>
      </c>
      <c r="O1366" s="92">
        <f t="shared" si="689"/>
        <v>0</v>
      </c>
      <c r="P1366" s="92">
        <f t="shared" si="689"/>
        <v>0</v>
      </c>
      <c r="Q1366" s="92">
        <f t="shared" si="689"/>
        <v>0</v>
      </c>
      <c r="R1366" s="91">
        <f t="shared" si="689"/>
        <v>28705.5</v>
      </c>
      <c r="S1366" s="91">
        <f t="shared" si="689"/>
        <v>0</v>
      </c>
      <c r="T1366" s="91">
        <f t="shared" si="689"/>
        <v>25740.7</v>
      </c>
      <c r="U1366" s="91">
        <f t="shared" si="689"/>
        <v>0</v>
      </c>
      <c r="V1366" s="88">
        <f t="shared" si="690"/>
        <v>3715.4000000000015</v>
      </c>
      <c r="W1366" s="88">
        <f t="shared" si="691"/>
        <v>117.56233603554631</v>
      </c>
      <c r="X1366" s="88">
        <f t="shared" si="692"/>
        <v>3834.5999999999985</v>
      </c>
      <c r="Y1366" s="88">
        <f t="shared" si="693"/>
        <v>115.41801864829981</v>
      </c>
      <c r="Z1366" s="88">
        <f t="shared" si="694"/>
        <v>0</v>
      </c>
      <c r="AA1366" s="88">
        <f t="shared" si="695"/>
        <v>100</v>
      </c>
      <c r="AB1366" s="88">
        <f t="shared" si="683"/>
        <v>-2964.7999999999993</v>
      </c>
      <c r="AC1366" s="88">
        <f t="shared" si="684"/>
        <v>89.671665708662104</v>
      </c>
      <c r="AD1366" s="168"/>
    </row>
    <row r="1367" spans="1:30" hidden="1">
      <c r="A1367" s="76"/>
      <c r="B1367" s="110" t="s">
        <v>124</v>
      </c>
      <c r="C1367" s="96">
        <v>22311400</v>
      </c>
      <c r="D1367" s="91">
        <f t="shared" si="689"/>
        <v>826.6</v>
      </c>
      <c r="E1367" s="91">
        <f t="shared" si="689"/>
        <v>0</v>
      </c>
      <c r="F1367" s="91">
        <f t="shared" si="689"/>
        <v>331.5</v>
      </c>
      <c r="G1367" s="91">
        <f t="shared" si="689"/>
        <v>0</v>
      </c>
      <c r="H1367" s="91">
        <f t="shared" si="689"/>
        <v>440</v>
      </c>
      <c r="I1367" s="91">
        <f t="shared" si="689"/>
        <v>0</v>
      </c>
      <c r="J1367" s="92">
        <f t="shared" si="689"/>
        <v>220</v>
      </c>
      <c r="K1367" s="92">
        <f t="shared" si="689"/>
        <v>0</v>
      </c>
      <c r="L1367" s="91">
        <f t="shared" si="689"/>
        <v>440</v>
      </c>
      <c r="M1367" s="91">
        <f t="shared" si="689"/>
        <v>0</v>
      </c>
      <c r="N1367" s="92">
        <f t="shared" si="689"/>
        <v>921.7</v>
      </c>
      <c r="O1367" s="92">
        <f t="shared" si="689"/>
        <v>0</v>
      </c>
      <c r="P1367" s="92">
        <f t="shared" si="689"/>
        <v>0</v>
      </c>
      <c r="Q1367" s="92">
        <f t="shared" si="689"/>
        <v>0</v>
      </c>
      <c r="R1367" s="91">
        <f t="shared" si="689"/>
        <v>921.7</v>
      </c>
      <c r="S1367" s="91">
        <f t="shared" si="689"/>
        <v>0</v>
      </c>
      <c r="T1367" s="91">
        <f t="shared" si="689"/>
        <v>532.4</v>
      </c>
      <c r="U1367" s="91">
        <f t="shared" si="689"/>
        <v>0</v>
      </c>
      <c r="V1367" s="88">
        <f t="shared" si="690"/>
        <v>108.5</v>
      </c>
      <c r="W1367" s="88">
        <f t="shared" si="691"/>
        <v>132.73001508295624</v>
      </c>
      <c r="X1367" s="88">
        <f t="shared" si="692"/>
        <v>481.70000000000005</v>
      </c>
      <c r="Y1367" s="88">
        <f t="shared" si="693"/>
        <v>209.47727272727272</v>
      </c>
      <c r="Z1367" s="88">
        <f t="shared" si="694"/>
        <v>0</v>
      </c>
      <c r="AA1367" s="88">
        <f t="shared" si="695"/>
        <v>100</v>
      </c>
      <c r="AB1367" s="88">
        <f t="shared" si="683"/>
        <v>-389.30000000000007</v>
      </c>
      <c r="AC1367" s="88">
        <f t="shared" si="684"/>
        <v>57.762829554084838</v>
      </c>
      <c r="AD1367" s="168"/>
    </row>
    <row r="1368" spans="1:30" hidden="1">
      <c r="A1368" s="76"/>
      <c r="B1368" s="110" t="s">
        <v>125</v>
      </c>
      <c r="C1368" s="96">
        <v>2235</v>
      </c>
      <c r="D1368" s="91">
        <f t="shared" si="689"/>
        <v>0</v>
      </c>
      <c r="E1368" s="91">
        <f t="shared" si="689"/>
        <v>0</v>
      </c>
      <c r="F1368" s="91">
        <f t="shared" si="689"/>
        <v>0</v>
      </c>
      <c r="G1368" s="91">
        <f t="shared" si="689"/>
        <v>0</v>
      </c>
      <c r="H1368" s="91">
        <f t="shared" si="689"/>
        <v>0</v>
      </c>
      <c r="I1368" s="91">
        <f t="shared" si="689"/>
        <v>0</v>
      </c>
      <c r="J1368" s="92">
        <f t="shared" si="689"/>
        <v>0</v>
      </c>
      <c r="K1368" s="92">
        <f t="shared" si="689"/>
        <v>0</v>
      </c>
      <c r="L1368" s="91">
        <f t="shared" si="689"/>
        <v>0</v>
      </c>
      <c r="M1368" s="91">
        <f t="shared" si="689"/>
        <v>0</v>
      </c>
      <c r="N1368" s="92">
        <f t="shared" si="689"/>
        <v>0</v>
      </c>
      <c r="O1368" s="92">
        <f t="shared" si="689"/>
        <v>0</v>
      </c>
      <c r="P1368" s="92">
        <f t="shared" si="689"/>
        <v>0</v>
      </c>
      <c r="Q1368" s="92">
        <f t="shared" si="689"/>
        <v>0</v>
      </c>
      <c r="R1368" s="91">
        <f t="shared" si="689"/>
        <v>0</v>
      </c>
      <c r="S1368" s="91">
        <f t="shared" si="689"/>
        <v>0</v>
      </c>
      <c r="T1368" s="91">
        <f t="shared" si="689"/>
        <v>0</v>
      </c>
      <c r="U1368" s="91">
        <f t="shared" si="689"/>
        <v>0</v>
      </c>
      <c r="V1368" s="88">
        <f t="shared" si="690"/>
        <v>0</v>
      </c>
      <c r="W1368" s="88" t="e">
        <f t="shared" si="691"/>
        <v>#DIV/0!</v>
      </c>
      <c r="X1368" s="88">
        <f t="shared" si="692"/>
        <v>0</v>
      </c>
      <c r="Y1368" s="88" t="e">
        <f t="shared" si="693"/>
        <v>#DIV/0!</v>
      </c>
      <c r="Z1368" s="88">
        <f t="shared" si="694"/>
        <v>0</v>
      </c>
      <c r="AA1368" s="88" t="e">
        <f t="shared" si="695"/>
        <v>#DIV/0!</v>
      </c>
      <c r="AB1368" s="88">
        <f t="shared" si="683"/>
        <v>0</v>
      </c>
      <c r="AC1368" s="88" t="e">
        <f t="shared" si="684"/>
        <v>#DIV/0!</v>
      </c>
      <c r="AD1368" s="168"/>
    </row>
    <row r="1369" spans="1:30" hidden="1">
      <c r="A1369" s="76"/>
      <c r="B1369" s="97" t="s">
        <v>126</v>
      </c>
      <c r="C1369" s="119">
        <v>2511</v>
      </c>
      <c r="D1369" s="91">
        <f t="shared" si="689"/>
        <v>1538.7</v>
      </c>
      <c r="E1369" s="91">
        <f t="shared" si="689"/>
        <v>0</v>
      </c>
      <c r="F1369" s="91">
        <f t="shared" si="689"/>
        <v>1669.5</v>
      </c>
      <c r="G1369" s="91">
        <f t="shared" si="689"/>
        <v>0</v>
      </c>
      <c r="H1369" s="91">
        <f t="shared" si="689"/>
        <v>1679.6</v>
      </c>
      <c r="I1369" s="91">
        <f t="shared" si="689"/>
        <v>0</v>
      </c>
      <c r="J1369" s="92">
        <f t="shared" si="689"/>
        <v>348.54500000000002</v>
      </c>
      <c r="K1369" s="92">
        <f t="shared" si="689"/>
        <v>0</v>
      </c>
      <c r="L1369" s="91">
        <f t="shared" si="689"/>
        <v>1679.6</v>
      </c>
      <c r="M1369" s="91">
        <f t="shared" si="689"/>
        <v>0</v>
      </c>
      <c r="N1369" s="92">
        <f t="shared" si="689"/>
        <v>1679.6</v>
      </c>
      <c r="O1369" s="92">
        <f t="shared" si="689"/>
        <v>0</v>
      </c>
      <c r="P1369" s="92">
        <f t="shared" si="689"/>
        <v>0</v>
      </c>
      <c r="Q1369" s="92">
        <f t="shared" si="689"/>
        <v>0</v>
      </c>
      <c r="R1369" s="91">
        <f t="shared" si="689"/>
        <v>1679.6</v>
      </c>
      <c r="S1369" s="91">
        <f t="shared" si="689"/>
        <v>0</v>
      </c>
      <c r="T1369" s="91">
        <f t="shared" si="689"/>
        <v>1679.6</v>
      </c>
      <c r="U1369" s="91">
        <f t="shared" si="689"/>
        <v>0</v>
      </c>
      <c r="V1369" s="88">
        <f t="shared" si="690"/>
        <v>10.099999999999909</v>
      </c>
      <c r="W1369" s="88">
        <f t="shared" si="691"/>
        <v>100.60497154836776</v>
      </c>
      <c r="X1369" s="88">
        <f t="shared" si="692"/>
        <v>0</v>
      </c>
      <c r="Y1369" s="88">
        <f t="shared" si="693"/>
        <v>100</v>
      </c>
      <c r="Z1369" s="88">
        <f t="shared" si="694"/>
        <v>0</v>
      </c>
      <c r="AA1369" s="88">
        <f t="shared" si="695"/>
        <v>100</v>
      </c>
      <c r="AB1369" s="88">
        <f t="shared" si="683"/>
        <v>0</v>
      </c>
      <c r="AC1369" s="88">
        <f t="shared" si="684"/>
        <v>100</v>
      </c>
      <c r="AD1369" s="168"/>
    </row>
    <row r="1370" spans="1:30" ht="13.5" hidden="1" customHeight="1">
      <c r="A1370" s="76"/>
      <c r="B1370" s="97" t="s">
        <v>127</v>
      </c>
      <c r="C1370" s="119">
        <v>2512</v>
      </c>
      <c r="D1370" s="91">
        <f t="shared" si="689"/>
        <v>0</v>
      </c>
      <c r="E1370" s="91">
        <f t="shared" si="689"/>
        <v>0</v>
      </c>
      <c r="F1370" s="91">
        <f t="shared" si="689"/>
        <v>0</v>
      </c>
      <c r="G1370" s="91">
        <f t="shared" si="689"/>
        <v>0</v>
      </c>
      <c r="H1370" s="91">
        <f t="shared" si="689"/>
        <v>0</v>
      </c>
      <c r="I1370" s="91">
        <f t="shared" si="689"/>
        <v>0</v>
      </c>
      <c r="J1370" s="92">
        <f t="shared" si="689"/>
        <v>0</v>
      </c>
      <c r="K1370" s="92">
        <f t="shared" si="689"/>
        <v>0</v>
      </c>
      <c r="L1370" s="91">
        <f t="shared" si="689"/>
        <v>0</v>
      </c>
      <c r="M1370" s="91">
        <f t="shared" si="689"/>
        <v>0</v>
      </c>
      <c r="N1370" s="92">
        <f t="shared" si="689"/>
        <v>0</v>
      </c>
      <c r="O1370" s="92">
        <f t="shared" si="689"/>
        <v>0</v>
      </c>
      <c r="P1370" s="92">
        <f t="shared" si="689"/>
        <v>0</v>
      </c>
      <c r="Q1370" s="92">
        <f t="shared" si="689"/>
        <v>0</v>
      </c>
      <c r="R1370" s="91">
        <f t="shared" si="689"/>
        <v>0</v>
      </c>
      <c r="S1370" s="91">
        <f t="shared" si="689"/>
        <v>0</v>
      </c>
      <c r="T1370" s="91">
        <f t="shared" si="689"/>
        <v>0</v>
      </c>
      <c r="U1370" s="91">
        <f t="shared" si="689"/>
        <v>0</v>
      </c>
      <c r="V1370" s="88">
        <f t="shared" si="690"/>
        <v>0</v>
      </c>
      <c r="W1370" s="88" t="e">
        <f t="shared" si="691"/>
        <v>#DIV/0!</v>
      </c>
      <c r="X1370" s="88">
        <f t="shared" si="692"/>
        <v>0</v>
      </c>
      <c r="Y1370" s="88" t="e">
        <f t="shared" si="693"/>
        <v>#DIV/0!</v>
      </c>
      <c r="Z1370" s="88">
        <f t="shared" si="694"/>
        <v>0</v>
      </c>
      <c r="AA1370" s="88" t="e">
        <f t="shared" si="695"/>
        <v>#DIV/0!</v>
      </c>
      <c r="AB1370" s="88">
        <f t="shared" si="683"/>
        <v>0</v>
      </c>
      <c r="AC1370" s="88" t="e">
        <f t="shared" si="684"/>
        <v>#DIV/0!</v>
      </c>
      <c r="AD1370" s="168"/>
    </row>
    <row r="1371" spans="1:30" ht="13.5" hidden="1" customHeight="1">
      <c r="A1371" s="76"/>
      <c r="B1371" s="97" t="s">
        <v>154</v>
      </c>
      <c r="C1371" s="119">
        <v>2521</v>
      </c>
      <c r="D1371" s="91">
        <f t="shared" si="689"/>
        <v>0</v>
      </c>
      <c r="E1371" s="91">
        <f t="shared" si="689"/>
        <v>0</v>
      </c>
      <c r="F1371" s="91">
        <f t="shared" si="689"/>
        <v>0</v>
      </c>
      <c r="G1371" s="91">
        <f t="shared" si="689"/>
        <v>0</v>
      </c>
      <c r="H1371" s="91">
        <f t="shared" si="689"/>
        <v>0</v>
      </c>
      <c r="I1371" s="91">
        <f t="shared" si="689"/>
        <v>0</v>
      </c>
      <c r="J1371" s="92">
        <f t="shared" si="689"/>
        <v>0</v>
      </c>
      <c r="K1371" s="92">
        <f t="shared" si="689"/>
        <v>0</v>
      </c>
      <c r="L1371" s="91">
        <f t="shared" si="689"/>
        <v>0</v>
      </c>
      <c r="M1371" s="91">
        <f t="shared" si="689"/>
        <v>0</v>
      </c>
      <c r="N1371" s="92">
        <f t="shared" si="689"/>
        <v>0</v>
      </c>
      <c r="O1371" s="92">
        <f t="shared" si="689"/>
        <v>0</v>
      </c>
      <c r="P1371" s="92">
        <f t="shared" si="689"/>
        <v>0</v>
      </c>
      <c r="Q1371" s="92">
        <f t="shared" si="689"/>
        <v>0</v>
      </c>
      <c r="R1371" s="91">
        <f t="shared" si="689"/>
        <v>0</v>
      </c>
      <c r="S1371" s="91">
        <f t="shared" si="689"/>
        <v>0</v>
      </c>
      <c r="T1371" s="91">
        <f t="shared" si="689"/>
        <v>0</v>
      </c>
      <c r="U1371" s="91">
        <f t="shared" si="689"/>
        <v>0</v>
      </c>
      <c r="V1371" s="88">
        <f t="shared" si="690"/>
        <v>0</v>
      </c>
      <c r="W1371" s="88" t="e">
        <f t="shared" si="691"/>
        <v>#DIV/0!</v>
      </c>
      <c r="X1371" s="88">
        <f t="shared" si="692"/>
        <v>0</v>
      </c>
      <c r="Y1371" s="88" t="e">
        <f t="shared" si="693"/>
        <v>#DIV/0!</v>
      </c>
      <c r="Z1371" s="88">
        <f t="shared" si="694"/>
        <v>0</v>
      </c>
      <c r="AA1371" s="88" t="e">
        <f t="shared" si="695"/>
        <v>#DIV/0!</v>
      </c>
      <c r="AB1371" s="88">
        <f t="shared" si="683"/>
        <v>0</v>
      </c>
      <c r="AC1371" s="88" t="e">
        <f t="shared" si="684"/>
        <v>#DIV/0!</v>
      </c>
      <c r="AD1371" s="168"/>
    </row>
    <row r="1372" spans="1:30" ht="13.5" hidden="1" customHeight="1">
      <c r="A1372" s="76"/>
      <c r="B1372" s="122" t="s">
        <v>129</v>
      </c>
      <c r="C1372" s="96">
        <v>2721</v>
      </c>
      <c r="D1372" s="91">
        <f t="shared" si="689"/>
        <v>0</v>
      </c>
      <c r="E1372" s="91">
        <f t="shared" si="689"/>
        <v>0</v>
      </c>
      <c r="F1372" s="91">
        <f t="shared" si="689"/>
        <v>0</v>
      </c>
      <c r="G1372" s="91">
        <f t="shared" si="689"/>
        <v>0</v>
      </c>
      <c r="H1372" s="91">
        <f t="shared" si="689"/>
        <v>13720</v>
      </c>
      <c r="I1372" s="91">
        <f t="shared" si="689"/>
        <v>0</v>
      </c>
      <c r="J1372" s="92">
        <f t="shared" si="689"/>
        <v>2432.5</v>
      </c>
      <c r="K1372" s="92">
        <f t="shared" si="689"/>
        <v>0</v>
      </c>
      <c r="L1372" s="91">
        <f t="shared" si="689"/>
        <v>13720</v>
      </c>
      <c r="M1372" s="91">
        <f t="shared" si="689"/>
        <v>0</v>
      </c>
      <c r="N1372" s="92">
        <f t="shared" si="689"/>
        <v>13200</v>
      </c>
      <c r="O1372" s="92">
        <f t="shared" si="689"/>
        <v>0</v>
      </c>
      <c r="P1372" s="92">
        <f t="shared" si="689"/>
        <v>0</v>
      </c>
      <c r="Q1372" s="92">
        <f t="shared" si="689"/>
        <v>0</v>
      </c>
      <c r="R1372" s="91">
        <f t="shared" si="689"/>
        <v>13200</v>
      </c>
      <c r="S1372" s="91">
        <f t="shared" si="689"/>
        <v>0</v>
      </c>
      <c r="T1372" s="91">
        <f t="shared" si="689"/>
        <v>13200</v>
      </c>
      <c r="U1372" s="91">
        <f t="shared" si="689"/>
        <v>0</v>
      </c>
      <c r="V1372" s="88">
        <f t="shared" si="690"/>
        <v>13720</v>
      </c>
      <c r="W1372" s="88" t="e">
        <f t="shared" si="691"/>
        <v>#DIV/0!</v>
      </c>
      <c r="X1372" s="88">
        <f t="shared" si="692"/>
        <v>-520</v>
      </c>
      <c r="Y1372" s="88">
        <f t="shared" si="693"/>
        <v>96.209912536443156</v>
      </c>
      <c r="Z1372" s="88">
        <f t="shared" si="694"/>
        <v>0</v>
      </c>
      <c r="AA1372" s="88">
        <f t="shared" si="695"/>
        <v>100</v>
      </c>
      <c r="AB1372" s="88">
        <f t="shared" si="683"/>
        <v>0</v>
      </c>
      <c r="AC1372" s="88">
        <f t="shared" si="684"/>
        <v>100</v>
      </c>
      <c r="AD1372" s="168"/>
    </row>
    <row r="1373" spans="1:30" ht="12.75" hidden="1" customHeight="1">
      <c r="A1373" s="76"/>
      <c r="B1373" s="123" t="s">
        <v>207</v>
      </c>
      <c r="C1373" s="90">
        <v>28241</v>
      </c>
      <c r="D1373" s="91">
        <f t="shared" si="689"/>
        <v>0</v>
      </c>
      <c r="E1373" s="91">
        <f t="shared" si="689"/>
        <v>0</v>
      </c>
      <c r="F1373" s="91">
        <f t="shared" si="689"/>
        <v>0</v>
      </c>
      <c r="G1373" s="91">
        <f t="shared" si="689"/>
        <v>0</v>
      </c>
      <c r="H1373" s="91">
        <f t="shared" si="689"/>
        <v>0</v>
      </c>
      <c r="I1373" s="91">
        <f t="shared" si="689"/>
        <v>0</v>
      </c>
      <c r="J1373" s="92">
        <f t="shared" si="689"/>
        <v>0</v>
      </c>
      <c r="K1373" s="92">
        <f t="shared" si="689"/>
        <v>0</v>
      </c>
      <c r="L1373" s="91">
        <f t="shared" si="689"/>
        <v>0</v>
      </c>
      <c r="M1373" s="91">
        <f t="shared" si="689"/>
        <v>0</v>
      </c>
      <c r="N1373" s="92">
        <f t="shared" si="689"/>
        <v>0</v>
      </c>
      <c r="O1373" s="92">
        <f t="shared" si="689"/>
        <v>0</v>
      </c>
      <c r="P1373" s="92">
        <f t="shared" si="689"/>
        <v>0</v>
      </c>
      <c r="Q1373" s="92">
        <f t="shared" si="689"/>
        <v>0</v>
      </c>
      <c r="R1373" s="91">
        <f t="shared" si="689"/>
        <v>0</v>
      </c>
      <c r="S1373" s="91">
        <f t="shared" si="689"/>
        <v>0</v>
      </c>
      <c r="T1373" s="91">
        <f t="shared" si="689"/>
        <v>0</v>
      </c>
      <c r="U1373" s="91">
        <f t="shared" si="689"/>
        <v>0</v>
      </c>
      <c r="V1373" s="88">
        <f t="shared" si="690"/>
        <v>0</v>
      </c>
      <c r="W1373" s="88" t="e">
        <f t="shared" si="691"/>
        <v>#DIV/0!</v>
      </c>
      <c r="X1373" s="88">
        <f t="shared" si="692"/>
        <v>0</v>
      </c>
      <c r="Y1373" s="88" t="e">
        <f t="shared" si="693"/>
        <v>#DIV/0!</v>
      </c>
      <c r="Z1373" s="88">
        <f t="shared" si="694"/>
        <v>0</v>
      </c>
      <c r="AA1373" s="88" t="e">
        <f t="shared" si="695"/>
        <v>#DIV/0!</v>
      </c>
      <c r="AB1373" s="88">
        <f t="shared" si="683"/>
        <v>0</v>
      </c>
      <c r="AC1373" s="88" t="e">
        <f t="shared" si="684"/>
        <v>#DIV/0!</v>
      </c>
      <c r="AD1373" s="168"/>
    </row>
    <row r="1374" spans="1:30" hidden="1">
      <c r="A1374" s="76"/>
      <c r="B1374" s="128" t="s">
        <v>134</v>
      </c>
      <c r="C1374" s="90"/>
      <c r="D1374" s="130">
        <f>SUM(D1375:D1377)</f>
        <v>2046.3</v>
      </c>
      <c r="E1374" s="130">
        <f>SUM(E1375:E1377)</f>
        <v>535.5</v>
      </c>
      <c r="F1374" s="130">
        <f t="shared" ref="F1374:U1374" si="696">SUM(F1375:F1377)</f>
        <v>8933.5</v>
      </c>
      <c r="G1374" s="130">
        <f t="shared" si="696"/>
        <v>177</v>
      </c>
      <c r="H1374" s="130">
        <f t="shared" si="696"/>
        <v>5893.5</v>
      </c>
      <c r="I1374" s="130">
        <f t="shared" si="696"/>
        <v>1071.9000000000001</v>
      </c>
      <c r="J1374" s="129">
        <f t="shared" si="696"/>
        <v>611.79999999999995</v>
      </c>
      <c r="K1374" s="129">
        <f t="shared" si="696"/>
        <v>0</v>
      </c>
      <c r="L1374" s="130">
        <f t="shared" si="696"/>
        <v>7993.5</v>
      </c>
      <c r="M1374" s="130">
        <f t="shared" si="696"/>
        <v>1071.9000000000001</v>
      </c>
      <c r="N1374" s="129">
        <f t="shared" si="696"/>
        <v>7152.2</v>
      </c>
      <c r="O1374" s="129">
        <f t="shared" si="696"/>
        <v>1071.9000000000001</v>
      </c>
      <c r="P1374" s="129">
        <f>SUM(P1375:P1377)</f>
        <v>0</v>
      </c>
      <c r="Q1374" s="129">
        <f>SUM(Q1375:Q1377)</f>
        <v>0</v>
      </c>
      <c r="R1374" s="130">
        <f t="shared" si="696"/>
        <v>7096.2</v>
      </c>
      <c r="S1374" s="130">
        <f t="shared" si="696"/>
        <v>1071.9000000000001</v>
      </c>
      <c r="T1374" s="130">
        <f t="shared" si="696"/>
        <v>10635.6</v>
      </c>
      <c r="U1374" s="130">
        <f t="shared" si="696"/>
        <v>1071.9000000000001</v>
      </c>
      <c r="V1374" s="88">
        <f t="shared" si="690"/>
        <v>-940</v>
      </c>
      <c r="W1374" s="88">
        <f t="shared" si="691"/>
        <v>89.477808249846078</v>
      </c>
      <c r="X1374" s="88">
        <f t="shared" si="692"/>
        <v>1258.6999999999998</v>
      </c>
      <c r="Y1374" s="88">
        <f t="shared" si="693"/>
        <v>121.3574276745567</v>
      </c>
      <c r="Z1374" s="88">
        <f t="shared" si="694"/>
        <v>-56</v>
      </c>
      <c r="AA1374" s="88">
        <f t="shared" si="695"/>
        <v>99.217024132434773</v>
      </c>
      <c r="AB1374" s="88">
        <f t="shared" si="683"/>
        <v>3539.4000000000005</v>
      </c>
      <c r="AC1374" s="88">
        <f t="shared" si="684"/>
        <v>149.87739917138751</v>
      </c>
      <c r="AD1374" s="168"/>
    </row>
    <row r="1375" spans="1:30" hidden="1">
      <c r="A1375" s="76"/>
      <c r="B1375" s="89" t="s">
        <v>135</v>
      </c>
      <c r="C1375" s="90">
        <v>3111</v>
      </c>
      <c r="D1375" s="91">
        <f t="shared" ref="D1375:U1377" si="697">SUM(D1231,D1267,D1303,D1339,)</f>
        <v>60</v>
      </c>
      <c r="E1375" s="91">
        <f t="shared" si="697"/>
        <v>0</v>
      </c>
      <c r="F1375" s="91">
        <f t="shared" si="697"/>
        <v>3897.5</v>
      </c>
      <c r="G1375" s="91">
        <f t="shared" si="697"/>
        <v>0</v>
      </c>
      <c r="H1375" s="91">
        <f t="shared" si="697"/>
        <v>0</v>
      </c>
      <c r="I1375" s="91">
        <f t="shared" si="697"/>
        <v>0</v>
      </c>
      <c r="J1375" s="92">
        <f t="shared" si="697"/>
        <v>0</v>
      </c>
      <c r="K1375" s="92">
        <f t="shared" si="697"/>
        <v>0</v>
      </c>
      <c r="L1375" s="91">
        <f t="shared" si="697"/>
        <v>0</v>
      </c>
      <c r="M1375" s="91">
        <f t="shared" si="697"/>
        <v>0</v>
      </c>
      <c r="N1375" s="92">
        <f t="shared" si="697"/>
        <v>0</v>
      </c>
      <c r="O1375" s="92">
        <f t="shared" si="697"/>
        <v>0</v>
      </c>
      <c r="P1375" s="92">
        <f t="shared" si="697"/>
        <v>0</v>
      </c>
      <c r="Q1375" s="92">
        <f t="shared" si="697"/>
        <v>0</v>
      </c>
      <c r="R1375" s="91">
        <f t="shared" si="697"/>
        <v>0</v>
      </c>
      <c r="S1375" s="91">
        <f t="shared" si="697"/>
        <v>0</v>
      </c>
      <c r="T1375" s="91">
        <f t="shared" si="697"/>
        <v>0</v>
      </c>
      <c r="U1375" s="91">
        <f t="shared" si="697"/>
        <v>0</v>
      </c>
      <c r="V1375" s="88">
        <f t="shared" si="690"/>
        <v>-3897.5</v>
      </c>
      <c r="W1375" s="88">
        <f t="shared" si="691"/>
        <v>0</v>
      </c>
      <c r="X1375" s="88">
        <f t="shared" si="692"/>
        <v>0</v>
      </c>
      <c r="Y1375" s="88" t="e">
        <f t="shared" si="693"/>
        <v>#DIV/0!</v>
      </c>
      <c r="Z1375" s="88">
        <f t="shared" si="694"/>
        <v>0</v>
      </c>
      <c r="AA1375" s="88" t="e">
        <f t="shared" si="695"/>
        <v>#DIV/0!</v>
      </c>
      <c r="AB1375" s="88">
        <f t="shared" si="683"/>
        <v>0</v>
      </c>
      <c r="AC1375" s="88" t="e">
        <f t="shared" si="684"/>
        <v>#DIV/0!</v>
      </c>
      <c r="AD1375" s="168"/>
    </row>
    <row r="1376" spans="1:30" hidden="1">
      <c r="A1376" s="76"/>
      <c r="B1376" s="89" t="s">
        <v>136</v>
      </c>
      <c r="C1376" s="90">
        <v>3112</v>
      </c>
      <c r="D1376" s="91">
        <f t="shared" si="697"/>
        <v>1986.3</v>
      </c>
      <c r="E1376" s="91">
        <f t="shared" si="697"/>
        <v>535.5</v>
      </c>
      <c r="F1376" s="91">
        <f t="shared" si="697"/>
        <v>5036</v>
      </c>
      <c r="G1376" s="91">
        <f t="shared" si="697"/>
        <v>177</v>
      </c>
      <c r="H1376" s="91">
        <f t="shared" si="697"/>
        <v>5893.5</v>
      </c>
      <c r="I1376" s="91">
        <f t="shared" si="697"/>
        <v>1071.9000000000001</v>
      </c>
      <c r="J1376" s="92">
        <f t="shared" si="697"/>
        <v>611.79999999999995</v>
      </c>
      <c r="K1376" s="92">
        <f t="shared" si="697"/>
        <v>0</v>
      </c>
      <c r="L1376" s="91">
        <f t="shared" si="697"/>
        <v>7993.5</v>
      </c>
      <c r="M1376" s="91">
        <f t="shared" si="697"/>
        <v>1071.9000000000001</v>
      </c>
      <c r="N1376" s="92">
        <f t="shared" si="697"/>
        <v>6632.2</v>
      </c>
      <c r="O1376" s="92">
        <f t="shared" si="697"/>
        <v>1071.9000000000001</v>
      </c>
      <c r="P1376" s="92">
        <f t="shared" si="697"/>
        <v>0</v>
      </c>
      <c r="Q1376" s="92">
        <f t="shared" si="697"/>
        <v>0</v>
      </c>
      <c r="R1376" s="91">
        <f t="shared" si="697"/>
        <v>6576.2</v>
      </c>
      <c r="S1376" s="91">
        <f t="shared" si="697"/>
        <v>1071.9000000000001</v>
      </c>
      <c r="T1376" s="91">
        <f t="shared" si="697"/>
        <v>10115.6</v>
      </c>
      <c r="U1376" s="91">
        <f t="shared" si="697"/>
        <v>1071.9000000000001</v>
      </c>
      <c r="V1376" s="88">
        <f t="shared" si="690"/>
        <v>2957.5</v>
      </c>
      <c r="W1376" s="88">
        <f t="shared" si="691"/>
        <v>158.72716441620332</v>
      </c>
      <c r="X1376" s="88">
        <f t="shared" si="692"/>
        <v>738.69999999999982</v>
      </c>
      <c r="Y1376" s="88">
        <f t="shared" si="693"/>
        <v>112.53414778993806</v>
      </c>
      <c r="Z1376" s="88">
        <f t="shared" si="694"/>
        <v>-56</v>
      </c>
      <c r="AA1376" s="88">
        <f t="shared" si="695"/>
        <v>99.155634631042489</v>
      </c>
      <c r="AB1376" s="88">
        <f t="shared" si="683"/>
        <v>3539.4000000000005</v>
      </c>
      <c r="AC1376" s="88">
        <f t="shared" si="684"/>
        <v>153.82135579818132</v>
      </c>
      <c r="AD1376" s="168"/>
    </row>
    <row r="1377" spans="1:30" hidden="1">
      <c r="A1377" s="76"/>
      <c r="B1377" s="89" t="s">
        <v>137</v>
      </c>
      <c r="C1377" s="90">
        <v>3113</v>
      </c>
      <c r="D1377" s="91">
        <f t="shared" si="697"/>
        <v>0</v>
      </c>
      <c r="E1377" s="91">
        <f t="shared" si="697"/>
        <v>0</v>
      </c>
      <c r="F1377" s="91">
        <f t="shared" si="697"/>
        <v>0</v>
      </c>
      <c r="G1377" s="91">
        <f t="shared" si="697"/>
        <v>0</v>
      </c>
      <c r="H1377" s="91">
        <f t="shared" si="697"/>
        <v>0</v>
      </c>
      <c r="I1377" s="91">
        <f t="shared" si="697"/>
        <v>0</v>
      </c>
      <c r="J1377" s="92">
        <f t="shared" si="697"/>
        <v>0</v>
      </c>
      <c r="K1377" s="92">
        <f t="shared" si="697"/>
        <v>0</v>
      </c>
      <c r="L1377" s="91">
        <f t="shared" si="697"/>
        <v>0</v>
      </c>
      <c r="M1377" s="91">
        <f t="shared" si="697"/>
        <v>0</v>
      </c>
      <c r="N1377" s="92">
        <f t="shared" si="697"/>
        <v>520</v>
      </c>
      <c r="O1377" s="92">
        <f t="shared" si="697"/>
        <v>0</v>
      </c>
      <c r="P1377" s="92">
        <f t="shared" si="697"/>
        <v>0</v>
      </c>
      <c r="Q1377" s="92">
        <f t="shared" si="697"/>
        <v>0</v>
      </c>
      <c r="R1377" s="91">
        <f t="shared" si="697"/>
        <v>520</v>
      </c>
      <c r="S1377" s="91">
        <f t="shared" si="697"/>
        <v>0</v>
      </c>
      <c r="T1377" s="91">
        <f t="shared" si="697"/>
        <v>520</v>
      </c>
      <c r="U1377" s="91">
        <f t="shared" si="697"/>
        <v>0</v>
      </c>
      <c r="V1377" s="88">
        <f t="shared" si="690"/>
        <v>0</v>
      </c>
      <c r="W1377" s="88" t="e">
        <f t="shared" si="691"/>
        <v>#DIV/0!</v>
      </c>
      <c r="X1377" s="88">
        <f t="shared" si="692"/>
        <v>520</v>
      </c>
      <c r="Y1377" s="88" t="e">
        <f t="shared" si="693"/>
        <v>#DIV/0!</v>
      </c>
      <c r="Z1377" s="88">
        <f t="shared" si="694"/>
        <v>0</v>
      </c>
      <c r="AA1377" s="88">
        <f t="shared" si="695"/>
        <v>100</v>
      </c>
      <c r="AB1377" s="88">
        <f t="shared" si="683"/>
        <v>0</v>
      </c>
      <c r="AC1377" s="88">
        <f t="shared" si="684"/>
        <v>100</v>
      </c>
      <c r="AD1377" s="168"/>
    </row>
    <row r="1378" spans="1:30" hidden="1">
      <c r="A1378" s="76"/>
      <c r="B1378" s="178"/>
      <c r="C1378" s="179"/>
      <c r="D1378" s="140"/>
      <c r="E1378" s="140"/>
      <c r="F1378" s="140"/>
      <c r="G1378" s="140"/>
      <c r="H1378" s="140"/>
      <c r="I1378" s="140"/>
      <c r="J1378" s="141"/>
      <c r="K1378" s="141"/>
      <c r="L1378" s="140"/>
      <c r="M1378" s="140"/>
      <c r="N1378" s="141"/>
      <c r="O1378" s="141"/>
      <c r="P1378" s="141"/>
      <c r="Q1378" s="141"/>
      <c r="R1378" s="140"/>
      <c r="S1378" s="140"/>
      <c r="T1378" s="140"/>
      <c r="U1378" s="140"/>
      <c r="V1378" s="140"/>
      <c r="W1378" s="140"/>
      <c r="X1378" s="140"/>
      <c r="Y1378" s="140"/>
      <c r="Z1378" s="140"/>
      <c r="AA1378" s="140"/>
      <c r="AB1378" s="140"/>
      <c r="AC1378" s="140"/>
      <c r="AD1378" s="168"/>
    </row>
    <row r="1379" spans="1:30" ht="25.5" hidden="1" outlineLevel="1">
      <c r="A1379" s="76">
        <v>32</v>
      </c>
      <c r="B1379" s="199" t="s">
        <v>217</v>
      </c>
      <c r="C1379" s="222" t="s">
        <v>218</v>
      </c>
      <c r="D1379" s="141"/>
      <c r="E1379" s="140"/>
      <c r="F1379" s="140"/>
      <c r="G1379" s="140"/>
      <c r="H1379" s="140"/>
      <c r="I1379" s="140"/>
      <c r="J1379" s="141"/>
      <c r="K1379" s="141"/>
      <c r="L1379" s="140"/>
      <c r="M1379" s="140"/>
      <c r="N1379" s="141"/>
      <c r="O1379" s="141"/>
      <c r="P1379" s="141"/>
      <c r="Q1379" s="141"/>
      <c r="R1379" s="140"/>
      <c r="S1379" s="140"/>
      <c r="T1379" s="140"/>
      <c r="U1379" s="140"/>
      <c r="V1379" s="140"/>
      <c r="W1379" s="140"/>
      <c r="X1379" s="140"/>
      <c r="Y1379" s="140"/>
      <c r="Z1379" s="140"/>
      <c r="AA1379" s="140"/>
      <c r="AB1379" s="140"/>
      <c r="AC1379" s="140"/>
      <c r="AD1379" s="168"/>
    </row>
    <row r="1380" spans="1:30" hidden="1" outlineLevel="1">
      <c r="A1380" s="76"/>
      <c r="B1380" s="142" t="s">
        <v>142</v>
      </c>
      <c r="C1380" s="143"/>
      <c r="D1380" s="85">
        <f>SUM(D1381:D1387,D1392:D1409)</f>
        <v>778</v>
      </c>
      <c r="E1380" s="86">
        <f>SUM(E1381:E1387,E1392:E1409)</f>
        <v>0</v>
      </c>
      <c r="F1380" s="86">
        <f t="shared" ref="F1380:U1380" si="698">SUM(F1381:F1387,F1392:F1409)</f>
        <v>755</v>
      </c>
      <c r="G1380" s="86">
        <f t="shared" si="698"/>
        <v>0</v>
      </c>
      <c r="H1380" s="86">
        <f>SUM(H1381:H1387,H1392:H1409)</f>
        <v>720</v>
      </c>
      <c r="I1380" s="86">
        <f t="shared" si="698"/>
        <v>0</v>
      </c>
      <c r="J1380" s="85">
        <f t="shared" si="698"/>
        <v>298</v>
      </c>
      <c r="K1380" s="85">
        <f t="shared" si="698"/>
        <v>0</v>
      </c>
      <c r="L1380" s="86">
        <f>SUM(L1381:L1387,L1392:L1409)</f>
        <v>720</v>
      </c>
      <c r="M1380" s="86">
        <f t="shared" si="698"/>
        <v>0</v>
      </c>
      <c r="N1380" s="85">
        <f t="shared" si="698"/>
        <v>0</v>
      </c>
      <c r="O1380" s="85">
        <f t="shared" si="698"/>
        <v>0</v>
      </c>
      <c r="P1380" s="85">
        <f t="shared" si="698"/>
        <v>0</v>
      </c>
      <c r="Q1380" s="85">
        <f t="shared" si="698"/>
        <v>0</v>
      </c>
      <c r="R1380" s="86">
        <f t="shared" si="698"/>
        <v>0</v>
      </c>
      <c r="S1380" s="86">
        <f t="shared" si="698"/>
        <v>0</v>
      </c>
      <c r="T1380" s="86">
        <f t="shared" si="698"/>
        <v>0</v>
      </c>
      <c r="U1380" s="86">
        <f t="shared" si="698"/>
        <v>0</v>
      </c>
      <c r="V1380" s="87">
        <f t="shared" ref="V1380:V1397" si="699">L1380-F1380</f>
        <v>-35</v>
      </c>
      <c r="W1380" s="87">
        <f t="shared" ref="W1380:W1397" si="700">+L1380/F1380*100</f>
        <v>95.36423841059603</v>
      </c>
      <c r="X1380" s="87">
        <f t="shared" ref="X1380:X1397" si="701">N1380-H1380</f>
        <v>-720</v>
      </c>
      <c r="Y1380" s="87">
        <f t="shared" ref="Y1380:Y1397" si="702">+N1380/H1380*100</f>
        <v>0</v>
      </c>
      <c r="Z1380" s="87">
        <f t="shared" ref="Z1380:Z1397" si="703">R1380-N1380</f>
        <v>0</v>
      </c>
      <c r="AA1380" s="87" t="e">
        <f t="shared" ref="AA1380:AA1397" si="704">+R1380/N1380*100</f>
        <v>#DIV/0!</v>
      </c>
      <c r="AB1380" s="87">
        <f>T1380-R1380</f>
        <v>0</v>
      </c>
      <c r="AC1380" s="87" t="e">
        <f>+T1380/R1380*100</f>
        <v>#DIV/0!</v>
      </c>
      <c r="AD1380" s="168"/>
    </row>
    <row r="1381" spans="1:30" ht="12.75" hidden="1" customHeight="1" outlineLevel="1">
      <c r="A1381" s="76"/>
      <c r="B1381" s="89" t="s">
        <v>102</v>
      </c>
      <c r="C1381" s="90">
        <v>2111</v>
      </c>
      <c r="D1381" s="92"/>
      <c r="E1381" s="91"/>
      <c r="F1381" s="91"/>
      <c r="G1381" s="91"/>
      <c r="H1381" s="91"/>
      <c r="I1381" s="91"/>
      <c r="J1381" s="92"/>
      <c r="K1381" s="92"/>
      <c r="L1381" s="91"/>
      <c r="M1381" s="91"/>
      <c r="N1381" s="92"/>
      <c r="O1381" s="92"/>
      <c r="P1381" s="92"/>
      <c r="Q1381" s="92"/>
      <c r="R1381" s="91"/>
      <c r="S1381" s="91"/>
      <c r="T1381" s="91"/>
      <c r="U1381" s="91"/>
      <c r="V1381" s="88">
        <f t="shared" si="699"/>
        <v>0</v>
      </c>
      <c r="W1381" s="88" t="e">
        <f t="shared" si="700"/>
        <v>#DIV/0!</v>
      </c>
      <c r="X1381" s="88">
        <f t="shared" si="701"/>
        <v>0</v>
      </c>
      <c r="Y1381" s="88" t="e">
        <f t="shared" si="702"/>
        <v>#DIV/0!</v>
      </c>
      <c r="Z1381" s="88">
        <f t="shared" si="703"/>
        <v>0</v>
      </c>
      <c r="AA1381" s="88" t="e">
        <f t="shared" si="704"/>
        <v>#DIV/0!</v>
      </c>
      <c r="AB1381" s="88">
        <f t="shared" ref="AB1381:AB1412" si="705">T1381-R1381</f>
        <v>0</v>
      </c>
      <c r="AC1381" s="88" t="e">
        <f t="shared" ref="AC1381:AC1412" si="706">+T1381/R1381*100</f>
        <v>#DIV/0!</v>
      </c>
      <c r="AD1381" s="168"/>
    </row>
    <row r="1382" spans="1:30" ht="12.75" hidden="1" customHeight="1" outlineLevel="1">
      <c r="A1382" s="76"/>
      <c r="B1382" s="89" t="s">
        <v>143</v>
      </c>
      <c r="C1382" s="90">
        <v>2121</v>
      </c>
      <c r="D1382" s="92"/>
      <c r="E1382" s="91"/>
      <c r="F1382" s="91"/>
      <c r="G1382" s="91"/>
      <c r="H1382" s="91"/>
      <c r="I1382" s="91"/>
      <c r="J1382" s="92"/>
      <c r="K1382" s="92"/>
      <c r="L1382" s="91"/>
      <c r="M1382" s="91"/>
      <c r="N1382" s="92"/>
      <c r="O1382" s="92"/>
      <c r="P1382" s="92"/>
      <c r="Q1382" s="92"/>
      <c r="R1382" s="91"/>
      <c r="S1382" s="91"/>
      <c r="T1382" s="91"/>
      <c r="U1382" s="91"/>
      <c r="V1382" s="88">
        <f t="shared" si="699"/>
        <v>0</v>
      </c>
      <c r="W1382" s="88" t="e">
        <f t="shared" si="700"/>
        <v>#DIV/0!</v>
      </c>
      <c r="X1382" s="88">
        <f t="shared" si="701"/>
        <v>0</v>
      </c>
      <c r="Y1382" s="88" t="e">
        <f t="shared" si="702"/>
        <v>#DIV/0!</v>
      </c>
      <c r="Z1382" s="88">
        <f t="shared" si="703"/>
        <v>0</v>
      </c>
      <c r="AA1382" s="88" t="e">
        <f t="shared" si="704"/>
        <v>#DIV/0!</v>
      </c>
      <c r="AB1382" s="88">
        <f t="shared" si="705"/>
        <v>0</v>
      </c>
      <c r="AC1382" s="88" t="e">
        <f t="shared" si="706"/>
        <v>#DIV/0!</v>
      </c>
      <c r="AD1382" s="168"/>
    </row>
    <row r="1383" spans="1:30" ht="12.75" hidden="1" customHeight="1" outlineLevel="1">
      <c r="A1383" s="76"/>
      <c r="B1383" s="147" t="s">
        <v>104</v>
      </c>
      <c r="C1383" s="90">
        <v>2211</v>
      </c>
      <c r="D1383" s="91">
        <v>10</v>
      </c>
      <c r="E1383" s="91"/>
      <c r="F1383" s="91">
        <v>10</v>
      </c>
      <c r="G1383" s="91"/>
      <c r="H1383" s="91"/>
      <c r="I1383" s="91"/>
      <c r="J1383" s="92"/>
      <c r="K1383" s="92"/>
      <c r="L1383" s="91"/>
      <c r="M1383" s="91"/>
      <c r="N1383" s="92"/>
      <c r="O1383" s="92"/>
      <c r="P1383" s="92"/>
      <c r="Q1383" s="92"/>
      <c r="R1383" s="91"/>
      <c r="S1383" s="91"/>
      <c r="T1383" s="91"/>
      <c r="U1383" s="91"/>
      <c r="V1383" s="88">
        <f t="shared" si="699"/>
        <v>-10</v>
      </c>
      <c r="W1383" s="88">
        <f t="shared" si="700"/>
        <v>0</v>
      </c>
      <c r="X1383" s="88">
        <f t="shared" si="701"/>
        <v>0</v>
      </c>
      <c r="Y1383" s="88" t="e">
        <f t="shared" si="702"/>
        <v>#DIV/0!</v>
      </c>
      <c r="Z1383" s="88">
        <f t="shared" si="703"/>
        <v>0</v>
      </c>
      <c r="AA1383" s="88" t="e">
        <f t="shared" si="704"/>
        <v>#DIV/0!</v>
      </c>
      <c r="AB1383" s="88">
        <f t="shared" si="705"/>
        <v>0</v>
      </c>
      <c r="AC1383" s="88" t="e">
        <f t="shared" si="706"/>
        <v>#DIV/0!</v>
      </c>
      <c r="AD1383" s="168"/>
    </row>
    <row r="1384" spans="1:30" ht="13.5" hidden="1" customHeight="1" outlineLevel="1">
      <c r="A1384" s="76"/>
      <c r="B1384" s="95" t="s">
        <v>105</v>
      </c>
      <c r="C1384" s="96">
        <v>2212</v>
      </c>
      <c r="D1384" s="91"/>
      <c r="E1384" s="91"/>
      <c r="F1384" s="91"/>
      <c r="G1384" s="91"/>
      <c r="H1384" s="91"/>
      <c r="I1384" s="91"/>
      <c r="J1384" s="92"/>
      <c r="K1384" s="92"/>
      <c r="L1384" s="91"/>
      <c r="M1384" s="91"/>
      <c r="N1384" s="92"/>
      <c r="O1384" s="92"/>
      <c r="P1384" s="92"/>
      <c r="Q1384" s="92"/>
      <c r="R1384" s="91"/>
      <c r="S1384" s="91"/>
      <c r="T1384" s="91"/>
      <c r="U1384" s="91"/>
      <c r="V1384" s="88">
        <f t="shared" si="699"/>
        <v>0</v>
      </c>
      <c r="W1384" s="88" t="e">
        <f t="shared" si="700"/>
        <v>#DIV/0!</v>
      </c>
      <c r="X1384" s="88">
        <f t="shared" si="701"/>
        <v>0</v>
      </c>
      <c r="Y1384" s="88" t="e">
        <f t="shared" si="702"/>
        <v>#DIV/0!</v>
      </c>
      <c r="Z1384" s="88">
        <f t="shared" si="703"/>
        <v>0</v>
      </c>
      <c r="AA1384" s="88" t="e">
        <f t="shared" si="704"/>
        <v>#DIV/0!</v>
      </c>
      <c r="AB1384" s="88">
        <f t="shared" si="705"/>
        <v>0</v>
      </c>
      <c r="AC1384" s="88" t="e">
        <f t="shared" si="706"/>
        <v>#DIV/0!</v>
      </c>
      <c r="AD1384" s="168"/>
    </row>
    <row r="1385" spans="1:30" ht="13.5" hidden="1" customHeight="1" outlineLevel="1">
      <c r="A1385" s="76"/>
      <c r="B1385" s="97" t="s">
        <v>106</v>
      </c>
      <c r="C1385" s="96">
        <v>2213</v>
      </c>
      <c r="D1385" s="91"/>
      <c r="E1385" s="91"/>
      <c r="F1385" s="91"/>
      <c r="G1385" s="91"/>
      <c r="H1385" s="91"/>
      <c r="I1385" s="91"/>
      <c r="J1385" s="92"/>
      <c r="K1385" s="92"/>
      <c r="L1385" s="91"/>
      <c r="M1385" s="91"/>
      <c r="N1385" s="92"/>
      <c r="O1385" s="92"/>
      <c r="P1385" s="92"/>
      <c r="Q1385" s="92"/>
      <c r="R1385" s="91"/>
      <c r="S1385" s="91"/>
      <c r="T1385" s="91"/>
      <c r="U1385" s="91"/>
      <c r="V1385" s="88">
        <f t="shared" si="699"/>
        <v>0</v>
      </c>
      <c r="W1385" s="88" t="e">
        <f t="shared" si="700"/>
        <v>#DIV/0!</v>
      </c>
      <c r="X1385" s="88">
        <f t="shared" si="701"/>
        <v>0</v>
      </c>
      <c r="Y1385" s="88" t="e">
        <f t="shared" si="702"/>
        <v>#DIV/0!</v>
      </c>
      <c r="Z1385" s="88">
        <f t="shared" si="703"/>
        <v>0</v>
      </c>
      <c r="AA1385" s="88" t="e">
        <f t="shared" si="704"/>
        <v>#DIV/0!</v>
      </c>
      <c r="AB1385" s="88">
        <f t="shared" si="705"/>
        <v>0</v>
      </c>
      <c r="AC1385" s="88" t="e">
        <f t="shared" si="706"/>
        <v>#DIV/0!</v>
      </c>
      <c r="AD1385" s="168"/>
    </row>
    <row r="1386" spans="1:30" ht="13.5" hidden="1" customHeight="1" outlineLevel="1">
      <c r="A1386" s="76"/>
      <c r="B1386" s="97" t="s">
        <v>107</v>
      </c>
      <c r="C1386" s="96">
        <v>2214</v>
      </c>
      <c r="D1386" s="91"/>
      <c r="E1386" s="91"/>
      <c r="F1386" s="91"/>
      <c r="G1386" s="91"/>
      <c r="H1386" s="91"/>
      <c r="I1386" s="91"/>
      <c r="J1386" s="92"/>
      <c r="K1386" s="92"/>
      <c r="L1386" s="91"/>
      <c r="M1386" s="91"/>
      <c r="N1386" s="92"/>
      <c r="O1386" s="92"/>
      <c r="P1386" s="92"/>
      <c r="Q1386" s="92"/>
      <c r="R1386" s="91"/>
      <c r="S1386" s="91"/>
      <c r="T1386" s="91"/>
      <c r="U1386" s="91"/>
      <c r="V1386" s="88">
        <f t="shared" si="699"/>
        <v>0</v>
      </c>
      <c r="W1386" s="88" t="e">
        <f t="shared" si="700"/>
        <v>#DIV/0!</v>
      </c>
      <c r="X1386" s="88">
        <f t="shared" si="701"/>
        <v>0</v>
      </c>
      <c r="Y1386" s="88" t="e">
        <f t="shared" si="702"/>
        <v>#DIV/0!</v>
      </c>
      <c r="Z1386" s="88">
        <f t="shared" si="703"/>
        <v>0</v>
      </c>
      <c r="AA1386" s="88" t="e">
        <f t="shared" si="704"/>
        <v>#DIV/0!</v>
      </c>
      <c r="AB1386" s="88">
        <f t="shared" si="705"/>
        <v>0</v>
      </c>
      <c r="AC1386" s="88" t="e">
        <f t="shared" si="706"/>
        <v>#DIV/0!</v>
      </c>
      <c r="AD1386" s="168"/>
    </row>
    <row r="1387" spans="1:30" ht="13.5" hidden="1" customHeight="1" outlineLevel="1">
      <c r="A1387" s="76"/>
      <c r="B1387" s="149" t="s">
        <v>108</v>
      </c>
      <c r="C1387" s="99">
        <v>2215</v>
      </c>
      <c r="D1387" s="148">
        <f t="shared" ref="D1387:O1387" si="707">D1388+D1389+D1390+D1391</f>
        <v>0</v>
      </c>
      <c r="E1387" s="102">
        <f t="shared" si="707"/>
        <v>0</v>
      </c>
      <c r="F1387" s="148">
        <f t="shared" si="707"/>
        <v>0</v>
      </c>
      <c r="G1387" s="102">
        <f t="shared" si="707"/>
        <v>0</v>
      </c>
      <c r="H1387" s="148">
        <f t="shared" si="707"/>
        <v>0</v>
      </c>
      <c r="I1387" s="102">
        <f t="shared" si="707"/>
        <v>0</v>
      </c>
      <c r="J1387" s="148">
        <f t="shared" si="707"/>
        <v>0</v>
      </c>
      <c r="K1387" s="102">
        <f t="shared" si="707"/>
        <v>0</v>
      </c>
      <c r="L1387" s="148">
        <f t="shared" si="707"/>
        <v>0</v>
      </c>
      <c r="M1387" s="102">
        <f t="shared" si="707"/>
        <v>0</v>
      </c>
      <c r="N1387" s="148">
        <f t="shared" si="707"/>
        <v>0</v>
      </c>
      <c r="O1387" s="102">
        <f t="shared" si="707"/>
        <v>0</v>
      </c>
      <c r="P1387" s="197"/>
      <c r="Q1387" s="197"/>
      <c r="R1387" s="148">
        <f>R1388+R1389+R1390+R1391</f>
        <v>0</v>
      </c>
      <c r="S1387" s="102">
        <f>S1388+S1389+S1390+S1391</f>
        <v>0</v>
      </c>
      <c r="T1387" s="102">
        <f>T1388+T1389+T1390+T1391</f>
        <v>0</v>
      </c>
      <c r="U1387" s="102">
        <f>U1388+U1389+U1390+U1391</f>
        <v>0</v>
      </c>
      <c r="V1387" s="88">
        <f t="shared" si="699"/>
        <v>0</v>
      </c>
      <c r="W1387" s="88" t="e">
        <f t="shared" si="700"/>
        <v>#DIV/0!</v>
      </c>
      <c r="X1387" s="88">
        <f t="shared" si="701"/>
        <v>0</v>
      </c>
      <c r="Y1387" s="88" t="e">
        <f t="shared" si="702"/>
        <v>#DIV/0!</v>
      </c>
      <c r="Z1387" s="88">
        <f t="shared" si="703"/>
        <v>0</v>
      </c>
      <c r="AA1387" s="88" t="e">
        <f t="shared" si="704"/>
        <v>#DIV/0!</v>
      </c>
      <c r="AB1387" s="88">
        <f t="shared" si="705"/>
        <v>0</v>
      </c>
      <c r="AC1387" s="88" t="e">
        <f t="shared" si="706"/>
        <v>#DIV/0!</v>
      </c>
      <c r="AD1387" s="168"/>
    </row>
    <row r="1388" spans="1:30" ht="13.5" hidden="1" customHeight="1" outlineLevel="1">
      <c r="A1388" s="76"/>
      <c r="B1388" s="103" t="s">
        <v>144</v>
      </c>
      <c r="C1388" s="96">
        <v>22151</v>
      </c>
      <c r="D1388" s="91"/>
      <c r="E1388" s="91"/>
      <c r="F1388" s="91"/>
      <c r="G1388" s="91"/>
      <c r="H1388" s="91"/>
      <c r="I1388" s="91"/>
      <c r="J1388" s="92"/>
      <c r="K1388" s="92"/>
      <c r="L1388" s="91"/>
      <c r="M1388" s="91"/>
      <c r="N1388" s="92"/>
      <c r="O1388" s="92"/>
      <c r="P1388" s="92"/>
      <c r="Q1388" s="92"/>
      <c r="R1388" s="91"/>
      <c r="S1388" s="91"/>
      <c r="T1388" s="91"/>
      <c r="U1388" s="91"/>
      <c r="V1388" s="88">
        <f t="shared" si="699"/>
        <v>0</v>
      </c>
      <c r="W1388" s="88" t="e">
        <f t="shared" si="700"/>
        <v>#DIV/0!</v>
      </c>
      <c r="X1388" s="88">
        <f t="shared" si="701"/>
        <v>0</v>
      </c>
      <c r="Y1388" s="88" t="e">
        <f t="shared" si="702"/>
        <v>#DIV/0!</v>
      </c>
      <c r="Z1388" s="88">
        <f t="shared" si="703"/>
        <v>0</v>
      </c>
      <c r="AA1388" s="88" t="e">
        <f t="shared" si="704"/>
        <v>#DIV/0!</v>
      </c>
      <c r="AB1388" s="88">
        <f t="shared" si="705"/>
        <v>0</v>
      </c>
      <c r="AC1388" s="88" t="e">
        <f t="shared" si="706"/>
        <v>#DIV/0!</v>
      </c>
      <c r="AD1388" s="168"/>
    </row>
    <row r="1389" spans="1:30" ht="13.5" hidden="1" customHeight="1" outlineLevel="1">
      <c r="A1389" s="76"/>
      <c r="B1389" s="103" t="s">
        <v>145</v>
      </c>
      <c r="C1389" s="96">
        <v>22152</v>
      </c>
      <c r="D1389" s="91"/>
      <c r="E1389" s="91"/>
      <c r="F1389" s="91"/>
      <c r="G1389" s="91"/>
      <c r="H1389" s="91"/>
      <c r="I1389" s="91"/>
      <c r="J1389" s="92"/>
      <c r="K1389" s="92"/>
      <c r="L1389" s="91"/>
      <c r="M1389" s="91"/>
      <c r="N1389" s="92"/>
      <c r="O1389" s="92"/>
      <c r="P1389" s="92"/>
      <c r="Q1389" s="92"/>
      <c r="R1389" s="91"/>
      <c r="S1389" s="91"/>
      <c r="T1389" s="91"/>
      <c r="U1389" s="91"/>
      <c r="V1389" s="88">
        <f t="shared" si="699"/>
        <v>0</v>
      </c>
      <c r="W1389" s="88" t="e">
        <f t="shared" si="700"/>
        <v>#DIV/0!</v>
      </c>
      <c r="X1389" s="88">
        <f t="shared" si="701"/>
        <v>0</v>
      </c>
      <c r="Y1389" s="88" t="e">
        <f t="shared" si="702"/>
        <v>#DIV/0!</v>
      </c>
      <c r="Z1389" s="88">
        <f t="shared" si="703"/>
        <v>0</v>
      </c>
      <c r="AA1389" s="88" t="e">
        <f t="shared" si="704"/>
        <v>#DIV/0!</v>
      </c>
      <c r="AB1389" s="88">
        <f t="shared" si="705"/>
        <v>0</v>
      </c>
      <c r="AC1389" s="88" t="e">
        <f t="shared" si="706"/>
        <v>#DIV/0!</v>
      </c>
      <c r="AD1389" s="168"/>
    </row>
    <row r="1390" spans="1:30" ht="13.5" hidden="1" customHeight="1" outlineLevel="1">
      <c r="A1390" s="76"/>
      <c r="B1390" s="103" t="s">
        <v>111</v>
      </c>
      <c r="C1390" s="96">
        <v>22153</v>
      </c>
      <c r="D1390" s="91"/>
      <c r="E1390" s="91"/>
      <c r="F1390" s="91"/>
      <c r="G1390" s="91"/>
      <c r="H1390" s="91"/>
      <c r="I1390" s="91"/>
      <c r="J1390" s="92"/>
      <c r="K1390" s="92"/>
      <c r="L1390" s="91"/>
      <c r="M1390" s="91"/>
      <c r="N1390" s="92"/>
      <c r="O1390" s="92"/>
      <c r="P1390" s="92"/>
      <c r="Q1390" s="92"/>
      <c r="R1390" s="91"/>
      <c r="S1390" s="91"/>
      <c r="T1390" s="91"/>
      <c r="U1390" s="91"/>
      <c r="V1390" s="88">
        <f t="shared" si="699"/>
        <v>0</v>
      </c>
      <c r="W1390" s="88" t="e">
        <f t="shared" si="700"/>
        <v>#DIV/0!</v>
      </c>
      <c r="X1390" s="88">
        <f t="shared" si="701"/>
        <v>0</v>
      </c>
      <c r="Y1390" s="88" t="e">
        <f t="shared" si="702"/>
        <v>#DIV/0!</v>
      </c>
      <c r="Z1390" s="88">
        <f t="shared" si="703"/>
        <v>0</v>
      </c>
      <c r="AA1390" s="88" t="e">
        <f t="shared" si="704"/>
        <v>#DIV/0!</v>
      </c>
      <c r="AB1390" s="88">
        <f t="shared" si="705"/>
        <v>0</v>
      </c>
      <c r="AC1390" s="88" t="e">
        <f t="shared" si="706"/>
        <v>#DIV/0!</v>
      </c>
      <c r="AD1390" s="168"/>
    </row>
    <row r="1391" spans="1:30" ht="13.5" hidden="1" customHeight="1" outlineLevel="1">
      <c r="A1391" s="76"/>
      <c r="B1391" s="103" t="s">
        <v>146</v>
      </c>
      <c r="C1391" s="96">
        <v>22154</v>
      </c>
      <c r="D1391" s="91"/>
      <c r="E1391" s="91"/>
      <c r="F1391" s="91"/>
      <c r="G1391" s="91"/>
      <c r="H1391" s="91"/>
      <c r="I1391" s="91"/>
      <c r="J1391" s="92"/>
      <c r="K1391" s="92"/>
      <c r="L1391" s="91"/>
      <c r="M1391" s="91"/>
      <c r="N1391" s="92"/>
      <c r="O1391" s="92"/>
      <c r="P1391" s="92"/>
      <c r="Q1391" s="92"/>
      <c r="R1391" s="91"/>
      <c r="S1391" s="91"/>
      <c r="T1391" s="91"/>
      <c r="U1391" s="91"/>
      <c r="V1391" s="88">
        <f t="shared" si="699"/>
        <v>0</v>
      </c>
      <c r="W1391" s="88" t="e">
        <f t="shared" si="700"/>
        <v>#DIV/0!</v>
      </c>
      <c r="X1391" s="88">
        <f t="shared" si="701"/>
        <v>0</v>
      </c>
      <c r="Y1391" s="88" t="e">
        <f t="shared" si="702"/>
        <v>#DIV/0!</v>
      </c>
      <c r="Z1391" s="88">
        <f t="shared" si="703"/>
        <v>0</v>
      </c>
      <c r="AA1391" s="88" t="e">
        <f t="shared" si="704"/>
        <v>#DIV/0!</v>
      </c>
      <c r="AB1391" s="88">
        <f t="shared" si="705"/>
        <v>0</v>
      </c>
      <c r="AC1391" s="88" t="e">
        <f t="shared" si="706"/>
        <v>#DIV/0!</v>
      </c>
      <c r="AD1391" s="168"/>
    </row>
    <row r="1392" spans="1:30" ht="13.5" hidden="1" customHeight="1" outlineLevel="1">
      <c r="A1392" s="76"/>
      <c r="B1392" s="105" t="s">
        <v>113</v>
      </c>
      <c r="C1392" s="106">
        <v>2217</v>
      </c>
      <c r="D1392" s="91"/>
      <c r="E1392" s="91"/>
      <c r="F1392" s="91"/>
      <c r="G1392" s="91"/>
      <c r="H1392" s="91"/>
      <c r="I1392" s="91"/>
      <c r="J1392" s="92"/>
      <c r="K1392" s="92"/>
      <c r="L1392" s="91"/>
      <c r="M1392" s="91"/>
      <c r="N1392" s="92"/>
      <c r="O1392" s="92"/>
      <c r="P1392" s="92"/>
      <c r="Q1392" s="92"/>
      <c r="R1392" s="91"/>
      <c r="S1392" s="91"/>
      <c r="T1392" s="91"/>
      <c r="U1392" s="91"/>
      <c r="V1392" s="88">
        <f t="shared" si="699"/>
        <v>0</v>
      </c>
      <c r="W1392" s="88" t="e">
        <f t="shared" si="700"/>
        <v>#DIV/0!</v>
      </c>
      <c r="X1392" s="88">
        <f t="shared" si="701"/>
        <v>0</v>
      </c>
      <c r="Y1392" s="88" t="e">
        <f t="shared" si="702"/>
        <v>#DIV/0!</v>
      </c>
      <c r="Z1392" s="88">
        <f t="shared" si="703"/>
        <v>0</v>
      </c>
      <c r="AA1392" s="88" t="e">
        <f t="shared" si="704"/>
        <v>#DIV/0!</v>
      </c>
      <c r="AB1392" s="88">
        <f t="shared" si="705"/>
        <v>0</v>
      </c>
      <c r="AC1392" s="88" t="e">
        <f t="shared" si="706"/>
        <v>#DIV/0!</v>
      </c>
      <c r="AD1392" s="168"/>
    </row>
    <row r="1393" spans="1:30" ht="13.5" hidden="1" customHeight="1" outlineLevel="1">
      <c r="A1393" s="76"/>
      <c r="B1393" s="109" t="s">
        <v>114</v>
      </c>
      <c r="C1393" s="106">
        <v>2218</v>
      </c>
      <c r="D1393" s="91"/>
      <c r="E1393" s="91"/>
      <c r="F1393" s="91"/>
      <c r="G1393" s="91"/>
      <c r="H1393" s="91"/>
      <c r="I1393" s="91"/>
      <c r="J1393" s="92"/>
      <c r="K1393" s="92"/>
      <c r="L1393" s="91"/>
      <c r="M1393" s="91"/>
      <c r="N1393" s="92"/>
      <c r="O1393" s="92"/>
      <c r="P1393" s="92"/>
      <c r="Q1393" s="92"/>
      <c r="R1393" s="91"/>
      <c r="S1393" s="91"/>
      <c r="T1393" s="91"/>
      <c r="U1393" s="91"/>
      <c r="V1393" s="88">
        <f t="shared" si="699"/>
        <v>0</v>
      </c>
      <c r="W1393" s="88" t="e">
        <f t="shared" si="700"/>
        <v>#DIV/0!</v>
      </c>
      <c r="X1393" s="88">
        <f t="shared" si="701"/>
        <v>0</v>
      </c>
      <c r="Y1393" s="88" t="e">
        <f t="shared" si="702"/>
        <v>#DIV/0!</v>
      </c>
      <c r="Z1393" s="88">
        <f t="shared" si="703"/>
        <v>0</v>
      </c>
      <c r="AA1393" s="88" t="e">
        <f t="shared" si="704"/>
        <v>#DIV/0!</v>
      </c>
      <c r="AB1393" s="88">
        <f t="shared" si="705"/>
        <v>0</v>
      </c>
      <c r="AC1393" s="88" t="e">
        <f t="shared" si="706"/>
        <v>#DIV/0!</v>
      </c>
      <c r="AD1393" s="168"/>
    </row>
    <row r="1394" spans="1:30" ht="13.5" hidden="1" customHeight="1" outlineLevel="1">
      <c r="A1394" s="76"/>
      <c r="B1394" s="97" t="s">
        <v>147</v>
      </c>
      <c r="C1394" s="96">
        <v>2221</v>
      </c>
      <c r="D1394" s="91"/>
      <c r="E1394" s="91"/>
      <c r="F1394" s="91"/>
      <c r="G1394" s="91"/>
      <c r="H1394" s="91"/>
      <c r="I1394" s="91"/>
      <c r="J1394" s="92"/>
      <c r="K1394" s="92"/>
      <c r="L1394" s="91"/>
      <c r="M1394" s="91"/>
      <c r="N1394" s="92"/>
      <c r="O1394" s="92"/>
      <c r="P1394" s="92"/>
      <c r="Q1394" s="92"/>
      <c r="R1394" s="91"/>
      <c r="S1394" s="91"/>
      <c r="T1394" s="91"/>
      <c r="U1394" s="91"/>
      <c r="V1394" s="88">
        <f t="shared" si="699"/>
        <v>0</v>
      </c>
      <c r="W1394" s="88" t="e">
        <f t="shared" si="700"/>
        <v>#DIV/0!</v>
      </c>
      <c r="X1394" s="88">
        <f t="shared" si="701"/>
        <v>0</v>
      </c>
      <c r="Y1394" s="88" t="e">
        <f t="shared" si="702"/>
        <v>#DIV/0!</v>
      </c>
      <c r="Z1394" s="88">
        <f t="shared" si="703"/>
        <v>0</v>
      </c>
      <c r="AA1394" s="88" t="e">
        <f t="shared" si="704"/>
        <v>#DIV/0!</v>
      </c>
      <c r="AB1394" s="88">
        <f t="shared" si="705"/>
        <v>0</v>
      </c>
      <c r="AC1394" s="88" t="e">
        <f t="shared" si="706"/>
        <v>#DIV/0!</v>
      </c>
      <c r="AD1394" s="168"/>
    </row>
    <row r="1395" spans="1:30" ht="13.5" hidden="1" customHeight="1" outlineLevel="1">
      <c r="A1395" s="76"/>
      <c r="B1395" s="110" t="s">
        <v>116</v>
      </c>
      <c r="C1395" s="96">
        <v>2222</v>
      </c>
      <c r="D1395" s="91"/>
      <c r="E1395" s="91"/>
      <c r="F1395" s="91"/>
      <c r="G1395" s="91"/>
      <c r="H1395" s="91"/>
      <c r="I1395" s="91"/>
      <c r="J1395" s="92"/>
      <c r="K1395" s="92"/>
      <c r="L1395" s="91"/>
      <c r="M1395" s="91"/>
      <c r="N1395" s="92"/>
      <c r="O1395" s="92"/>
      <c r="P1395" s="92"/>
      <c r="Q1395" s="92"/>
      <c r="R1395" s="91"/>
      <c r="S1395" s="91"/>
      <c r="T1395" s="91"/>
      <c r="U1395" s="91"/>
      <c r="V1395" s="88">
        <f t="shared" si="699"/>
        <v>0</v>
      </c>
      <c r="W1395" s="88" t="e">
        <f t="shared" si="700"/>
        <v>#DIV/0!</v>
      </c>
      <c r="X1395" s="88">
        <f t="shared" si="701"/>
        <v>0</v>
      </c>
      <c r="Y1395" s="88" t="e">
        <f t="shared" si="702"/>
        <v>#DIV/0!</v>
      </c>
      <c r="Z1395" s="88">
        <f t="shared" si="703"/>
        <v>0</v>
      </c>
      <c r="AA1395" s="88" t="e">
        <f t="shared" si="704"/>
        <v>#DIV/0!</v>
      </c>
      <c r="AB1395" s="88">
        <f t="shared" si="705"/>
        <v>0</v>
      </c>
      <c r="AC1395" s="88" t="e">
        <f t="shared" si="706"/>
        <v>#DIV/0!</v>
      </c>
      <c r="AD1395" s="168"/>
    </row>
    <row r="1396" spans="1:30" ht="13.5" hidden="1" customHeight="1" outlineLevel="1">
      <c r="A1396" s="76"/>
      <c r="B1396" s="110" t="s">
        <v>153</v>
      </c>
      <c r="C1396" s="96">
        <v>2224</v>
      </c>
      <c r="D1396" s="91"/>
      <c r="E1396" s="91"/>
      <c r="F1396" s="91"/>
      <c r="G1396" s="91"/>
      <c r="H1396" s="91"/>
      <c r="I1396" s="91"/>
      <c r="J1396" s="92"/>
      <c r="K1396" s="92"/>
      <c r="L1396" s="91"/>
      <c r="M1396" s="91"/>
      <c r="N1396" s="92"/>
      <c r="O1396" s="92"/>
      <c r="P1396" s="92"/>
      <c r="Q1396" s="92"/>
      <c r="R1396" s="91"/>
      <c r="S1396" s="91"/>
      <c r="T1396" s="91"/>
      <c r="U1396" s="91"/>
      <c r="V1396" s="88">
        <f t="shared" si="699"/>
        <v>0</v>
      </c>
      <c r="W1396" s="88" t="e">
        <f t="shared" si="700"/>
        <v>#DIV/0!</v>
      </c>
      <c r="X1396" s="88">
        <f t="shared" si="701"/>
        <v>0</v>
      </c>
      <c r="Y1396" s="88" t="e">
        <f t="shared" si="702"/>
        <v>#DIV/0!</v>
      </c>
      <c r="Z1396" s="88">
        <f t="shared" si="703"/>
        <v>0</v>
      </c>
      <c r="AA1396" s="88" t="e">
        <f t="shared" si="704"/>
        <v>#DIV/0!</v>
      </c>
      <c r="AB1396" s="88">
        <f t="shared" si="705"/>
        <v>0</v>
      </c>
      <c r="AC1396" s="88" t="e">
        <f t="shared" si="706"/>
        <v>#DIV/0!</v>
      </c>
      <c r="AD1396" s="168"/>
    </row>
    <row r="1397" spans="1:30" ht="13.5" hidden="1" customHeight="1" outlineLevel="1">
      <c r="A1397" s="76"/>
      <c r="B1397" s="110" t="s">
        <v>148</v>
      </c>
      <c r="C1397" s="96">
        <v>2225</v>
      </c>
      <c r="D1397" s="91"/>
      <c r="E1397" s="91"/>
      <c r="F1397" s="91"/>
      <c r="G1397" s="91"/>
      <c r="H1397" s="91"/>
      <c r="I1397" s="91"/>
      <c r="J1397" s="92"/>
      <c r="K1397" s="92"/>
      <c r="L1397" s="91"/>
      <c r="M1397" s="91"/>
      <c r="N1397" s="92"/>
      <c r="O1397" s="92"/>
      <c r="P1397" s="92"/>
      <c r="Q1397" s="92"/>
      <c r="R1397" s="91"/>
      <c r="S1397" s="91"/>
      <c r="T1397" s="91"/>
      <c r="U1397" s="91"/>
      <c r="V1397" s="88">
        <f t="shared" si="699"/>
        <v>0</v>
      </c>
      <c r="W1397" s="88" t="e">
        <f t="shared" si="700"/>
        <v>#DIV/0!</v>
      </c>
      <c r="X1397" s="88">
        <f t="shared" si="701"/>
        <v>0</v>
      </c>
      <c r="Y1397" s="88" t="e">
        <f t="shared" si="702"/>
        <v>#DIV/0!</v>
      </c>
      <c r="Z1397" s="88">
        <f t="shared" si="703"/>
        <v>0</v>
      </c>
      <c r="AA1397" s="88" t="e">
        <f t="shared" si="704"/>
        <v>#DIV/0!</v>
      </c>
      <c r="AB1397" s="88">
        <f t="shared" si="705"/>
        <v>0</v>
      </c>
      <c r="AC1397" s="88" t="e">
        <f t="shared" si="706"/>
        <v>#DIV/0!</v>
      </c>
      <c r="AD1397" s="168"/>
    </row>
    <row r="1398" spans="1:30" ht="13.5" hidden="1" customHeight="1" outlineLevel="1">
      <c r="A1398" s="76"/>
      <c r="B1398" s="110" t="s">
        <v>149</v>
      </c>
      <c r="C1398" s="96">
        <v>2231</v>
      </c>
      <c r="D1398" s="91"/>
      <c r="E1398" s="91"/>
      <c r="F1398" s="91"/>
      <c r="G1398" s="91"/>
      <c r="H1398" s="91"/>
      <c r="I1398" s="91"/>
      <c r="J1398" s="92"/>
      <c r="K1398" s="92"/>
      <c r="L1398" s="91"/>
      <c r="M1398" s="91"/>
      <c r="N1398" s="92"/>
      <c r="O1398" s="92"/>
      <c r="P1398" s="92"/>
      <c r="Q1398" s="92"/>
      <c r="R1398" s="91"/>
      <c r="S1398" s="91"/>
      <c r="T1398" s="91"/>
      <c r="U1398" s="91"/>
      <c r="V1398" s="88"/>
      <c r="W1398" s="88"/>
      <c r="X1398" s="88"/>
      <c r="Y1398" s="88"/>
      <c r="Z1398" s="88"/>
      <c r="AA1398" s="88"/>
      <c r="AB1398" s="88"/>
      <c r="AC1398" s="88"/>
      <c r="AD1398" s="168"/>
    </row>
    <row r="1399" spans="1:30" ht="13.5" hidden="1" customHeight="1" outlineLevel="1">
      <c r="A1399" s="76"/>
      <c r="B1399" s="110" t="s">
        <v>121</v>
      </c>
      <c r="C1399" s="96">
        <v>22311100</v>
      </c>
      <c r="D1399" s="91"/>
      <c r="E1399" s="91"/>
      <c r="F1399" s="91"/>
      <c r="G1399" s="91"/>
      <c r="H1399" s="91"/>
      <c r="I1399" s="91"/>
      <c r="J1399" s="92"/>
      <c r="K1399" s="92"/>
      <c r="L1399" s="91"/>
      <c r="M1399" s="91"/>
      <c r="N1399" s="92"/>
      <c r="O1399" s="92"/>
      <c r="P1399" s="92"/>
      <c r="Q1399" s="92"/>
      <c r="R1399" s="91"/>
      <c r="S1399" s="91"/>
      <c r="T1399" s="91"/>
      <c r="U1399" s="91"/>
      <c r="V1399" s="88">
        <f t="shared" ref="V1399:V1412" si="708">L1399-F1399</f>
        <v>0</v>
      </c>
      <c r="W1399" s="88" t="e">
        <f t="shared" ref="W1399:W1412" si="709">+L1399/F1399*100</f>
        <v>#DIV/0!</v>
      </c>
      <c r="X1399" s="88">
        <f t="shared" ref="X1399:X1412" si="710">N1399-H1399</f>
        <v>0</v>
      </c>
      <c r="Y1399" s="88" t="e">
        <f t="shared" ref="Y1399:Y1412" si="711">+N1399/H1399*100</f>
        <v>#DIV/0!</v>
      </c>
      <c r="Z1399" s="88">
        <f t="shared" ref="Z1399:Z1412" si="712">R1399-N1399</f>
        <v>0</v>
      </c>
      <c r="AA1399" s="88" t="e">
        <f t="shared" ref="AA1399:AA1412" si="713">+R1399/N1399*100</f>
        <v>#DIV/0!</v>
      </c>
      <c r="AB1399" s="88">
        <f t="shared" si="705"/>
        <v>0</v>
      </c>
      <c r="AC1399" s="88" t="e">
        <f t="shared" si="706"/>
        <v>#DIV/0!</v>
      </c>
      <c r="AD1399" s="168"/>
    </row>
    <row r="1400" spans="1:30" ht="13.5" hidden="1" customHeight="1" outlineLevel="1">
      <c r="A1400" s="76"/>
      <c r="B1400" s="110" t="s">
        <v>122</v>
      </c>
      <c r="C1400" s="96">
        <v>22311200</v>
      </c>
      <c r="D1400" s="91"/>
      <c r="E1400" s="91"/>
      <c r="F1400" s="91"/>
      <c r="G1400" s="91"/>
      <c r="H1400" s="91"/>
      <c r="I1400" s="91"/>
      <c r="J1400" s="92"/>
      <c r="K1400" s="92"/>
      <c r="L1400" s="91"/>
      <c r="M1400" s="91"/>
      <c r="N1400" s="92"/>
      <c r="O1400" s="92"/>
      <c r="P1400" s="92"/>
      <c r="Q1400" s="92"/>
      <c r="R1400" s="91"/>
      <c r="S1400" s="91"/>
      <c r="T1400" s="91"/>
      <c r="U1400" s="91"/>
      <c r="V1400" s="88">
        <f t="shared" si="708"/>
        <v>0</v>
      </c>
      <c r="W1400" s="88" t="e">
        <f t="shared" si="709"/>
        <v>#DIV/0!</v>
      </c>
      <c r="X1400" s="88">
        <f t="shared" si="710"/>
        <v>0</v>
      </c>
      <c r="Y1400" s="88" t="e">
        <f t="shared" si="711"/>
        <v>#DIV/0!</v>
      </c>
      <c r="Z1400" s="88">
        <f t="shared" si="712"/>
        <v>0</v>
      </c>
      <c r="AA1400" s="88" t="e">
        <f t="shared" si="713"/>
        <v>#DIV/0!</v>
      </c>
      <c r="AB1400" s="88">
        <f t="shared" si="705"/>
        <v>0</v>
      </c>
      <c r="AC1400" s="88" t="e">
        <f t="shared" si="706"/>
        <v>#DIV/0!</v>
      </c>
      <c r="AD1400" s="168"/>
    </row>
    <row r="1401" spans="1:30" ht="13.5" hidden="1" customHeight="1" outlineLevel="1">
      <c r="A1401" s="76"/>
      <c r="B1401" s="110" t="s">
        <v>123</v>
      </c>
      <c r="C1401" s="96">
        <v>22311300</v>
      </c>
      <c r="D1401" s="91"/>
      <c r="E1401" s="91"/>
      <c r="F1401" s="91"/>
      <c r="G1401" s="91"/>
      <c r="H1401" s="91"/>
      <c r="I1401" s="91"/>
      <c r="J1401" s="92"/>
      <c r="K1401" s="92"/>
      <c r="L1401" s="91"/>
      <c r="M1401" s="91"/>
      <c r="N1401" s="92"/>
      <c r="O1401" s="92"/>
      <c r="P1401" s="92"/>
      <c r="Q1401" s="92"/>
      <c r="R1401" s="91"/>
      <c r="S1401" s="91"/>
      <c r="T1401" s="91"/>
      <c r="U1401" s="91"/>
      <c r="V1401" s="88">
        <f t="shared" si="708"/>
        <v>0</v>
      </c>
      <c r="W1401" s="88" t="e">
        <f t="shared" si="709"/>
        <v>#DIV/0!</v>
      </c>
      <c r="X1401" s="88">
        <f t="shared" si="710"/>
        <v>0</v>
      </c>
      <c r="Y1401" s="88" t="e">
        <f t="shared" si="711"/>
        <v>#DIV/0!</v>
      </c>
      <c r="Z1401" s="88">
        <f t="shared" si="712"/>
        <v>0</v>
      </c>
      <c r="AA1401" s="88" t="e">
        <f t="shared" si="713"/>
        <v>#DIV/0!</v>
      </c>
      <c r="AB1401" s="88">
        <f t="shared" si="705"/>
        <v>0</v>
      </c>
      <c r="AC1401" s="88" t="e">
        <f t="shared" si="706"/>
        <v>#DIV/0!</v>
      </c>
      <c r="AD1401" s="168"/>
    </row>
    <row r="1402" spans="1:30" ht="13.5" hidden="1" customHeight="1" outlineLevel="1">
      <c r="A1402" s="76"/>
      <c r="B1402" s="110" t="s">
        <v>124</v>
      </c>
      <c r="C1402" s="96">
        <v>22311400</v>
      </c>
      <c r="D1402" s="91"/>
      <c r="E1402" s="91"/>
      <c r="F1402" s="91"/>
      <c r="G1402" s="91"/>
      <c r="H1402" s="91"/>
      <c r="I1402" s="91"/>
      <c r="J1402" s="92"/>
      <c r="K1402" s="92"/>
      <c r="L1402" s="91"/>
      <c r="M1402" s="91"/>
      <c r="N1402" s="92"/>
      <c r="O1402" s="92"/>
      <c r="P1402" s="92"/>
      <c r="Q1402" s="92"/>
      <c r="R1402" s="91"/>
      <c r="S1402" s="91"/>
      <c r="T1402" s="91"/>
      <c r="U1402" s="91"/>
      <c r="V1402" s="88">
        <f t="shared" si="708"/>
        <v>0</v>
      </c>
      <c r="W1402" s="88" t="e">
        <f t="shared" si="709"/>
        <v>#DIV/0!</v>
      </c>
      <c r="X1402" s="88">
        <f t="shared" si="710"/>
        <v>0</v>
      </c>
      <c r="Y1402" s="88" t="e">
        <f t="shared" si="711"/>
        <v>#DIV/0!</v>
      </c>
      <c r="Z1402" s="88">
        <f t="shared" si="712"/>
        <v>0</v>
      </c>
      <c r="AA1402" s="88" t="e">
        <f t="shared" si="713"/>
        <v>#DIV/0!</v>
      </c>
      <c r="AB1402" s="88">
        <f t="shared" si="705"/>
        <v>0</v>
      </c>
      <c r="AC1402" s="88" t="e">
        <f t="shared" si="706"/>
        <v>#DIV/0!</v>
      </c>
      <c r="AD1402" s="168"/>
    </row>
    <row r="1403" spans="1:30" ht="13.5" hidden="1" customHeight="1" outlineLevel="1">
      <c r="A1403" s="76"/>
      <c r="B1403" s="110" t="s">
        <v>125</v>
      </c>
      <c r="C1403" s="96">
        <v>2235</v>
      </c>
      <c r="D1403" s="91"/>
      <c r="E1403" s="91"/>
      <c r="F1403" s="91"/>
      <c r="G1403" s="91"/>
      <c r="H1403" s="91"/>
      <c r="I1403" s="91"/>
      <c r="J1403" s="92"/>
      <c r="K1403" s="92"/>
      <c r="L1403" s="91"/>
      <c r="M1403" s="91"/>
      <c r="N1403" s="92"/>
      <c r="O1403" s="92"/>
      <c r="P1403" s="92"/>
      <c r="Q1403" s="92"/>
      <c r="R1403" s="91"/>
      <c r="S1403" s="91"/>
      <c r="T1403" s="91"/>
      <c r="U1403" s="91"/>
      <c r="V1403" s="88">
        <f t="shared" si="708"/>
        <v>0</v>
      </c>
      <c r="W1403" s="88" t="e">
        <f t="shared" si="709"/>
        <v>#DIV/0!</v>
      </c>
      <c r="X1403" s="88">
        <f t="shared" si="710"/>
        <v>0</v>
      </c>
      <c r="Y1403" s="88" t="e">
        <f t="shared" si="711"/>
        <v>#DIV/0!</v>
      </c>
      <c r="Z1403" s="88">
        <f t="shared" si="712"/>
        <v>0</v>
      </c>
      <c r="AA1403" s="88" t="e">
        <f t="shared" si="713"/>
        <v>#DIV/0!</v>
      </c>
      <c r="AB1403" s="88">
        <f t="shared" si="705"/>
        <v>0</v>
      </c>
      <c r="AC1403" s="88" t="e">
        <f t="shared" si="706"/>
        <v>#DIV/0!</v>
      </c>
      <c r="AD1403" s="168"/>
    </row>
    <row r="1404" spans="1:30" ht="13.5" hidden="1" customHeight="1" outlineLevel="1">
      <c r="A1404" s="76"/>
      <c r="B1404" s="97" t="s">
        <v>126</v>
      </c>
      <c r="C1404" s="119">
        <v>2511</v>
      </c>
      <c r="D1404" s="91"/>
      <c r="E1404" s="91"/>
      <c r="F1404" s="91"/>
      <c r="G1404" s="91"/>
      <c r="H1404" s="91"/>
      <c r="I1404" s="91"/>
      <c r="J1404" s="92"/>
      <c r="K1404" s="92"/>
      <c r="L1404" s="91"/>
      <c r="M1404" s="91"/>
      <c r="N1404" s="92"/>
      <c r="O1404" s="92"/>
      <c r="P1404" s="92"/>
      <c r="Q1404" s="92"/>
      <c r="R1404" s="91"/>
      <c r="S1404" s="91"/>
      <c r="T1404" s="91"/>
      <c r="U1404" s="91"/>
      <c r="V1404" s="88">
        <f t="shared" si="708"/>
        <v>0</v>
      </c>
      <c r="W1404" s="88" t="e">
        <f t="shared" si="709"/>
        <v>#DIV/0!</v>
      </c>
      <c r="X1404" s="88">
        <f t="shared" si="710"/>
        <v>0</v>
      </c>
      <c r="Y1404" s="88" t="e">
        <f t="shared" si="711"/>
        <v>#DIV/0!</v>
      </c>
      <c r="Z1404" s="88">
        <f t="shared" si="712"/>
        <v>0</v>
      </c>
      <c r="AA1404" s="88" t="e">
        <f t="shared" si="713"/>
        <v>#DIV/0!</v>
      </c>
      <c r="AB1404" s="88">
        <f t="shared" si="705"/>
        <v>0</v>
      </c>
      <c r="AC1404" s="88" t="e">
        <f t="shared" si="706"/>
        <v>#DIV/0!</v>
      </c>
      <c r="AD1404" s="168"/>
    </row>
    <row r="1405" spans="1:30" ht="13.5" hidden="1" customHeight="1" outlineLevel="1">
      <c r="A1405" s="76"/>
      <c r="B1405" s="97" t="s">
        <v>127</v>
      </c>
      <c r="C1405" s="119">
        <v>2512</v>
      </c>
      <c r="D1405" s="91"/>
      <c r="E1405" s="91"/>
      <c r="F1405" s="91"/>
      <c r="G1405" s="91"/>
      <c r="H1405" s="91"/>
      <c r="I1405" s="91"/>
      <c r="J1405" s="92"/>
      <c r="K1405" s="92"/>
      <c r="L1405" s="91"/>
      <c r="M1405" s="91"/>
      <c r="N1405" s="92"/>
      <c r="O1405" s="92"/>
      <c r="P1405" s="92"/>
      <c r="Q1405" s="92"/>
      <c r="R1405" s="91"/>
      <c r="S1405" s="91"/>
      <c r="T1405" s="91"/>
      <c r="U1405" s="91"/>
      <c r="V1405" s="88">
        <f t="shared" si="708"/>
        <v>0</v>
      </c>
      <c r="W1405" s="88" t="e">
        <f t="shared" si="709"/>
        <v>#DIV/0!</v>
      </c>
      <c r="X1405" s="88">
        <f t="shared" si="710"/>
        <v>0</v>
      </c>
      <c r="Y1405" s="88" t="e">
        <f t="shared" si="711"/>
        <v>#DIV/0!</v>
      </c>
      <c r="Z1405" s="88">
        <f t="shared" si="712"/>
        <v>0</v>
      </c>
      <c r="AA1405" s="88" t="e">
        <f t="shared" si="713"/>
        <v>#DIV/0!</v>
      </c>
      <c r="AB1405" s="88">
        <f t="shared" si="705"/>
        <v>0</v>
      </c>
      <c r="AC1405" s="88" t="e">
        <f t="shared" si="706"/>
        <v>#DIV/0!</v>
      </c>
      <c r="AD1405" s="168"/>
    </row>
    <row r="1406" spans="1:30" ht="13.5" hidden="1" customHeight="1" outlineLevel="1">
      <c r="A1406" s="76"/>
      <c r="B1406" s="97" t="s">
        <v>154</v>
      </c>
      <c r="C1406" s="119">
        <v>2521</v>
      </c>
      <c r="D1406" s="91"/>
      <c r="E1406" s="91"/>
      <c r="F1406" s="91"/>
      <c r="G1406" s="91"/>
      <c r="H1406" s="91"/>
      <c r="I1406" s="91"/>
      <c r="J1406" s="92"/>
      <c r="K1406" s="92"/>
      <c r="L1406" s="91"/>
      <c r="M1406" s="91"/>
      <c r="N1406" s="92"/>
      <c r="O1406" s="92"/>
      <c r="P1406" s="92"/>
      <c r="Q1406" s="92"/>
      <c r="R1406" s="91"/>
      <c r="S1406" s="91"/>
      <c r="T1406" s="91"/>
      <c r="U1406" s="91"/>
      <c r="V1406" s="88">
        <f t="shared" si="708"/>
        <v>0</v>
      </c>
      <c r="W1406" s="88" t="e">
        <f t="shared" si="709"/>
        <v>#DIV/0!</v>
      </c>
      <c r="X1406" s="88">
        <f t="shared" si="710"/>
        <v>0</v>
      </c>
      <c r="Y1406" s="88" t="e">
        <f t="shared" si="711"/>
        <v>#DIV/0!</v>
      </c>
      <c r="Z1406" s="88">
        <f t="shared" si="712"/>
        <v>0</v>
      </c>
      <c r="AA1406" s="88" t="e">
        <f t="shared" si="713"/>
        <v>#DIV/0!</v>
      </c>
      <c r="AB1406" s="88">
        <f t="shared" si="705"/>
        <v>0</v>
      </c>
      <c r="AC1406" s="88" t="e">
        <f t="shared" si="706"/>
        <v>#DIV/0!</v>
      </c>
      <c r="AD1406" s="168"/>
    </row>
    <row r="1407" spans="1:30" ht="25.5" hidden="1" outlineLevel="1">
      <c r="A1407" s="76"/>
      <c r="B1407" s="122" t="s">
        <v>129</v>
      </c>
      <c r="C1407" s="96">
        <v>2721</v>
      </c>
      <c r="D1407" s="91">
        <v>768</v>
      </c>
      <c r="E1407" s="91"/>
      <c r="F1407" s="91">
        <v>745</v>
      </c>
      <c r="G1407" s="91"/>
      <c r="H1407" s="91">
        <v>720</v>
      </c>
      <c r="I1407" s="91"/>
      <c r="J1407" s="92">
        <v>298</v>
      </c>
      <c r="K1407" s="92"/>
      <c r="L1407" s="91">
        <v>720</v>
      </c>
      <c r="M1407" s="91"/>
      <c r="N1407" s="92"/>
      <c r="O1407" s="92"/>
      <c r="P1407" s="92"/>
      <c r="Q1407" s="92"/>
      <c r="R1407" s="91"/>
      <c r="S1407" s="91"/>
      <c r="T1407" s="91"/>
      <c r="U1407" s="91"/>
      <c r="V1407" s="88">
        <f t="shared" si="708"/>
        <v>-25</v>
      </c>
      <c r="W1407" s="88">
        <f t="shared" si="709"/>
        <v>96.644295302013433</v>
      </c>
      <c r="X1407" s="88">
        <f t="shared" si="710"/>
        <v>-720</v>
      </c>
      <c r="Y1407" s="88">
        <f t="shared" si="711"/>
        <v>0</v>
      </c>
      <c r="Z1407" s="88">
        <f t="shared" si="712"/>
        <v>0</v>
      </c>
      <c r="AA1407" s="88" t="e">
        <f t="shared" si="713"/>
        <v>#DIV/0!</v>
      </c>
      <c r="AB1407" s="88">
        <f t="shared" si="705"/>
        <v>0</v>
      </c>
      <c r="AC1407" s="88" t="e">
        <f t="shared" si="706"/>
        <v>#DIV/0!</v>
      </c>
      <c r="AD1407" s="168"/>
    </row>
    <row r="1408" spans="1:30" hidden="1" outlineLevel="1">
      <c r="A1408" s="76"/>
      <c r="B1408" s="123" t="s">
        <v>207</v>
      </c>
      <c r="C1408" s="90">
        <v>28241</v>
      </c>
      <c r="D1408" s="91"/>
      <c r="E1408" s="91"/>
      <c r="F1408" s="91"/>
      <c r="G1408" s="91"/>
      <c r="H1408" s="91"/>
      <c r="I1408" s="91"/>
      <c r="J1408" s="92"/>
      <c r="K1408" s="92"/>
      <c r="L1408" s="91"/>
      <c r="M1408" s="91"/>
      <c r="N1408" s="92"/>
      <c r="O1408" s="92"/>
      <c r="P1408" s="92"/>
      <c r="Q1408" s="92"/>
      <c r="R1408" s="91"/>
      <c r="S1408" s="91"/>
      <c r="T1408" s="91"/>
      <c r="U1408" s="91"/>
      <c r="V1408" s="88">
        <f t="shared" si="708"/>
        <v>0</v>
      </c>
      <c r="W1408" s="88" t="e">
        <f t="shared" si="709"/>
        <v>#DIV/0!</v>
      </c>
      <c r="X1408" s="88">
        <f t="shared" si="710"/>
        <v>0</v>
      </c>
      <c r="Y1408" s="88" t="e">
        <f t="shared" si="711"/>
        <v>#DIV/0!</v>
      </c>
      <c r="Z1408" s="88">
        <f t="shared" si="712"/>
        <v>0</v>
      </c>
      <c r="AA1408" s="88" t="e">
        <f t="shared" si="713"/>
        <v>#DIV/0!</v>
      </c>
      <c r="AB1408" s="88">
        <f t="shared" si="705"/>
        <v>0</v>
      </c>
      <c r="AC1408" s="88" t="e">
        <f t="shared" si="706"/>
        <v>#DIV/0!</v>
      </c>
      <c r="AD1408" s="168"/>
    </row>
    <row r="1409" spans="1:30" hidden="1" outlineLevel="1">
      <c r="A1409" s="76"/>
      <c r="B1409" s="128" t="s">
        <v>134</v>
      </c>
      <c r="C1409" s="90"/>
      <c r="D1409" s="86">
        <f>SUM(D1410:D1412)</f>
        <v>0</v>
      </c>
      <c r="E1409" s="130">
        <f>SUM(E1410:E1412)</f>
        <v>0</v>
      </c>
      <c r="F1409" s="130">
        <f t="shared" ref="F1409:U1409" si="714">SUM(F1410:F1412)</f>
        <v>0</v>
      </c>
      <c r="G1409" s="130">
        <f t="shared" si="714"/>
        <v>0</v>
      </c>
      <c r="H1409" s="86">
        <f>SUM(H1410:H1412)</f>
        <v>0</v>
      </c>
      <c r="I1409" s="130">
        <f t="shared" si="714"/>
        <v>0</v>
      </c>
      <c r="J1409" s="129">
        <f t="shared" si="714"/>
        <v>0</v>
      </c>
      <c r="K1409" s="129">
        <f t="shared" si="714"/>
        <v>0</v>
      </c>
      <c r="L1409" s="86">
        <f>SUM(L1410:L1412)</f>
        <v>0</v>
      </c>
      <c r="M1409" s="130">
        <f t="shared" si="714"/>
        <v>0</v>
      </c>
      <c r="N1409" s="85">
        <f t="shared" si="714"/>
        <v>0</v>
      </c>
      <c r="O1409" s="85">
        <f t="shared" si="714"/>
        <v>0</v>
      </c>
      <c r="P1409" s="85">
        <f>SUM(P1410:P1412)</f>
        <v>0</v>
      </c>
      <c r="Q1409" s="85">
        <f>SUM(Q1410:Q1412)</f>
        <v>0</v>
      </c>
      <c r="R1409" s="86">
        <f t="shared" si="714"/>
        <v>0</v>
      </c>
      <c r="S1409" s="130">
        <f t="shared" si="714"/>
        <v>0</v>
      </c>
      <c r="T1409" s="130">
        <f t="shared" si="714"/>
        <v>0</v>
      </c>
      <c r="U1409" s="130">
        <f t="shared" si="714"/>
        <v>0</v>
      </c>
      <c r="V1409" s="88">
        <f t="shared" si="708"/>
        <v>0</v>
      </c>
      <c r="W1409" s="88" t="e">
        <f t="shared" si="709"/>
        <v>#DIV/0!</v>
      </c>
      <c r="X1409" s="88">
        <f t="shared" si="710"/>
        <v>0</v>
      </c>
      <c r="Y1409" s="88" t="e">
        <f t="shared" si="711"/>
        <v>#DIV/0!</v>
      </c>
      <c r="Z1409" s="88">
        <f t="shared" si="712"/>
        <v>0</v>
      </c>
      <c r="AA1409" s="88" t="e">
        <f t="shared" si="713"/>
        <v>#DIV/0!</v>
      </c>
      <c r="AB1409" s="88">
        <f t="shared" si="705"/>
        <v>0</v>
      </c>
      <c r="AC1409" s="88" t="e">
        <f t="shared" si="706"/>
        <v>#DIV/0!</v>
      </c>
      <c r="AD1409" s="168"/>
    </row>
    <row r="1410" spans="1:30" ht="12.75" hidden="1" customHeight="1" outlineLevel="1">
      <c r="A1410" s="76"/>
      <c r="B1410" s="89" t="s">
        <v>135</v>
      </c>
      <c r="C1410" s="90">
        <v>3111</v>
      </c>
      <c r="D1410" s="91"/>
      <c r="E1410" s="91"/>
      <c r="F1410" s="91"/>
      <c r="G1410" s="91"/>
      <c r="H1410" s="91"/>
      <c r="I1410" s="91"/>
      <c r="J1410" s="92"/>
      <c r="K1410" s="92"/>
      <c r="L1410" s="91"/>
      <c r="M1410" s="91"/>
      <c r="N1410" s="92"/>
      <c r="O1410" s="92"/>
      <c r="P1410" s="92"/>
      <c r="Q1410" s="92"/>
      <c r="R1410" s="91"/>
      <c r="S1410" s="91"/>
      <c r="T1410" s="91"/>
      <c r="U1410" s="91"/>
      <c r="V1410" s="88">
        <f t="shared" si="708"/>
        <v>0</v>
      </c>
      <c r="W1410" s="88" t="e">
        <f t="shared" si="709"/>
        <v>#DIV/0!</v>
      </c>
      <c r="X1410" s="88">
        <f t="shared" si="710"/>
        <v>0</v>
      </c>
      <c r="Y1410" s="88" t="e">
        <f t="shared" si="711"/>
        <v>#DIV/0!</v>
      </c>
      <c r="Z1410" s="88">
        <f t="shared" si="712"/>
        <v>0</v>
      </c>
      <c r="AA1410" s="88" t="e">
        <f t="shared" si="713"/>
        <v>#DIV/0!</v>
      </c>
      <c r="AB1410" s="88">
        <f t="shared" si="705"/>
        <v>0</v>
      </c>
      <c r="AC1410" s="88" t="e">
        <f t="shared" si="706"/>
        <v>#DIV/0!</v>
      </c>
      <c r="AD1410" s="168"/>
    </row>
    <row r="1411" spans="1:30" ht="12.75" hidden="1" customHeight="1" outlineLevel="1">
      <c r="A1411" s="76"/>
      <c r="B1411" s="89" t="s">
        <v>136</v>
      </c>
      <c r="C1411" s="90">
        <v>3112</v>
      </c>
      <c r="D1411" s="91"/>
      <c r="E1411" s="91"/>
      <c r="F1411" s="91"/>
      <c r="G1411" s="91"/>
      <c r="H1411" s="91"/>
      <c r="I1411" s="91"/>
      <c r="J1411" s="92"/>
      <c r="K1411" s="92"/>
      <c r="L1411" s="91"/>
      <c r="M1411" s="91"/>
      <c r="N1411" s="92"/>
      <c r="O1411" s="92"/>
      <c r="P1411" s="92"/>
      <c r="Q1411" s="92"/>
      <c r="R1411" s="91"/>
      <c r="S1411" s="91"/>
      <c r="T1411" s="91"/>
      <c r="U1411" s="91"/>
      <c r="V1411" s="88">
        <f t="shared" si="708"/>
        <v>0</v>
      </c>
      <c r="W1411" s="88" t="e">
        <f t="shared" si="709"/>
        <v>#DIV/0!</v>
      </c>
      <c r="X1411" s="88">
        <f t="shared" si="710"/>
        <v>0</v>
      </c>
      <c r="Y1411" s="88" t="e">
        <f t="shared" si="711"/>
        <v>#DIV/0!</v>
      </c>
      <c r="Z1411" s="88">
        <f t="shared" si="712"/>
        <v>0</v>
      </c>
      <c r="AA1411" s="88" t="e">
        <f t="shared" si="713"/>
        <v>#DIV/0!</v>
      </c>
      <c r="AB1411" s="88">
        <f t="shared" si="705"/>
        <v>0</v>
      </c>
      <c r="AC1411" s="88" t="e">
        <f t="shared" si="706"/>
        <v>#DIV/0!</v>
      </c>
      <c r="AD1411" s="168"/>
    </row>
    <row r="1412" spans="1:30" ht="12.75" hidden="1" customHeight="1" outlineLevel="1">
      <c r="A1412" s="76"/>
      <c r="B1412" s="89" t="s">
        <v>137</v>
      </c>
      <c r="C1412" s="90">
        <v>3113</v>
      </c>
      <c r="D1412" s="91"/>
      <c r="E1412" s="91"/>
      <c r="F1412" s="91"/>
      <c r="G1412" s="91"/>
      <c r="H1412" s="91"/>
      <c r="I1412" s="91"/>
      <c r="J1412" s="92"/>
      <c r="K1412" s="92"/>
      <c r="L1412" s="91"/>
      <c r="M1412" s="91"/>
      <c r="N1412" s="92"/>
      <c r="O1412" s="92"/>
      <c r="P1412" s="92"/>
      <c r="Q1412" s="92"/>
      <c r="R1412" s="91"/>
      <c r="S1412" s="91"/>
      <c r="T1412" s="91"/>
      <c r="U1412" s="91"/>
      <c r="V1412" s="88">
        <f t="shared" si="708"/>
        <v>0</v>
      </c>
      <c r="W1412" s="88" t="e">
        <f t="shared" si="709"/>
        <v>#DIV/0!</v>
      </c>
      <c r="X1412" s="88">
        <f t="shared" si="710"/>
        <v>0</v>
      </c>
      <c r="Y1412" s="88" t="e">
        <f t="shared" si="711"/>
        <v>#DIV/0!</v>
      </c>
      <c r="Z1412" s="88">
        <f t="shared" si="712"/>
        <v>0</v>
      </c>
      <c r="AA1412" s="88" t="e">
        <f t="shared" si="713"/>
        <v>#DIV/0!</v>
      </c>
      <c r="AB1412" s="88">
        <f t="shared" si="705"/>
        <v>0</v>
      </c>
      <c r="AC1412" s="88" t="e">
        <f t="shared" si="706"/>
        <v>#DIV/0!</v>
      </c>
      <c r="AD1412" s="168"/>
    </row>
    <row r="1413" spans="1:30" hidden="1" outlineLevel="1">
      <c r="A1413" s="76"/>
      <c r="B1413" s="178"/>
      <c r="C1413" s="179"/>
      <c r="D1413" s="140"/>
      <c r="E1413" s="140"/>
      <c r="F1413" s="140"/>
      <c r="G1413" s="140"/>
      <c r="H1413" s="140"/>
      <c r="I1413" s="140"/>
      <c r="J1413" s="141"/>
      <c r="K1413" s="141"/>
      <c r="L1413" s="140"/>
      <c r="M1413" s="140"/>
      <c r="N1413" s="141"/>
      <c r="O1413" s="141"/>
      <c r="P1413" s="141"/>
      <c r="Q1413" s="141"/>
      <c r="R1413" s="140"/>
      <c r="S1413" s="140"/>
      <c r="T1413" s="140"/>
      <c r="U1413" s="140"/>
      <c r="V1413" s="140"/>
      <c r="W1413" s="140"/>
      <c r="X1413" s="140"/>
      <c r="Y1413" s="140"/>
      <c r="Z1413" s="140"/>
      <c r="AA1413" s="140"/>
      <c r="AB1413" s="140"/>
      <c r="AC1413" s="140"/>
      <c r="AD1413" s="168"/>
    </row>
    <row r="1414" spans="1:30" ht="25.5" hidden="1" outlineLevel="1">
      <c r="A1414" s="76">
        <v>33</v>
      </c>
      <c r="B1414" s="199" t="s">
        <v>219</v>
      </c>
      <c r="C1414" s="222" t="s">
        <v>220</v>
      </c>
      <c r="D1414" s="141"/>
      <c r="E1414" s="141"/>
      <c r="F1414" s="141"/>
      <c r="G1414" s="140"/>
      <c r="H1414" s="140"/>
      <c r="I1414" s="140"/>
      <c r="J1414" s="141"/>
      <c r="K1414" s="141"/>
      <c r="L1414" s="140"/>
      <c r="M1414" s="140"/>
      <c r="N1414" s="141"/>
      <c r="O1414" s="141"/>
      <c r="P1414" s="141"/>
      <c r="Q1414" s="141"/>
      <c r="R1414" s="140"/>
      <c r="S1414" s="140"/>
      <c r="T1414" s="140"/>
      <c r="U1414" s="140"/>
      <c r="V1414" s="140"/>
      <c r="W1414" s="140"/>
      <c r="X1414" s="140"/>
      <c r="Y1414" s="140"/>
      <c r="Z1414" s="140"/>
      <c r="AA1414" s="140"/>
      <c r="AB1414" s="140"/>
      <c r="AC1414" s="140"/>
      <c r="AD1414" s="168"/>
    </row>
    <row r="1415" spans="1:30" hidden="1" outlineLevel="1">
      <c r="A1415" s="76"/>
      <c r="B1415" s="142" t="s">
        <v>142</v>
      </c>
      <c r="C1415" s="143"/>
      <c r="D1415" s="85">
        <f>SUM(D1416:D1422,D1427:D1444)</f>
        <v>7284</v>
      </c>
      <c r="E1415" s="85">
        <f>SUM(E1416:E1422,E1427:E1444)</f>
        <v>0</v>
      </c>
      <c r="F1415" s="85">
        <f t="shared" ref="F1415:U1415" si="715">SUM(F1416:F1422,F1427:F1444)</f>
        <v>8028.8289999999997</v>
      </c>
      <c r="G1415" s="86">
        <f t="shared" si="715"/>
        <v>0</v>
      </c>
      <c r="H1415" s="86">
        <f>SUM(H1416:H1422,H1427:H1444)</f>
        <v>9521.1999999999989</v>
      </c>
      <c r="I1415" s="86">
        <f t="shared" si="715"/>
        <v>0</v>
      </c>
      <c r="J1415" s="85">
        <f t="shared" si="715"/>
        <v>3614.61</v>
      </c>
      <c r="K1415" s="85">
        <f t="shared" si="715"/>
        <v>0</v>
      </c>
      <c r="L1415" s="223">
        <f>SUM(L1416:L1422,L1427:L1444)</f>
        <v>9478.1999999999989</v>
      </c>
      <c r="M1415" s="86">
        <f t="shared" si="715"/>
        <v>0</v>
      </c>
      <c r="N1415" s="85">
        <f t="shared" si="715"/>
        <v>9450.9</v>
      </c>
      <c r="O1415" s="85">
        <f t="shared" si="715"/>
        <v>0</v>
      </c>
      <c r="P1415" s="85">
        <f t="shared" si="715"/>
        <v>0</v>
      </c>
      <c r="Q1415" s="85">
        <f t="shared" si="715"/>
        <v>0</v>
      </c>
      <c r="R1415" s="86">
        <f t="shared" si="715"/>
        <v>9450.9</v>
      </c>
      <c r="S1415" s="86">
        <f t="shared" si="715"/>
        <v>0</v>
      </c>
      <c r="T1415" s="86">
        <f t="shared" si="715"/>
        <v>9450.9</v>
      </c>
      <c r="U1415" s="86">
        <f t="shared" si="715"/>
        <v>0</v>
      </c>
      <c r="V1415" s="87">
        <f t="shared" ref="V1415:V1432" si="716">L1415-F1415</f>
        <v>1449.3709999999992</v>
      </c>
      <c r="W1415" s="87">
        <f t="shared" ref="W1415:W1432" si="717">+L1415/F1415*100</f>
        <v>118.05208455678904</v>
      </c>
      <c r="X1415" s="87">
        <f t="shared" ref="X1415:X1432" si="718">N1415-H1415</f>
        <v>-70.299999999999272</v>
      </c>
      <c r="Y1415" s="87">
        <f t="shared" ref="Y1415:Y1432" si="719">+N1415/H1415*100</f>
        <v>99.261647691467473</v>
      </c>
      <c r="Z1415" s="87">
        <f t="shared" ref="Z1415:Z1432" si="720">R1415-N1415</f>
        <v>0</v>
      </c>
      <c r="AA1415" s="87">
        <f t="shared" ref="AA1415:AA1432" si="721">+R1415/N1415*100</f>
        <v>100</v>
      </c>
      <c r="AB1415" s="87">
        <f>T1415-R1415</f>
        <v>0</v>
      </c>
      <c r="AC1415" s="87">
        <f>+T1415/R1415*100</f>
        <v>100</v>
      </c>
      <c r="AD1415" s="168"/>
    </row>
    <row r="1416" spans="1:30" hidden="1" outlineLevel="1">
      <c r="A1416" s="76"/>
      <c r="B1416" s="89" t="s">
        <v>102</v>
      </c>
      <c r="C1416" s="90">
        <v>2111</v>
      </c>
      <c r="D1416" s="155">
        <v>2294.9</v>
      </c>
      <c r="E1416" s="155"/>
      <c r="F1416" s="155">
        <v>2951.9</v>
      </c>
      <c r="G1416" s="91"/>
      <c r="H1416" s="91">
        <v>3813.2</v>
      </c>
      <c r="I1416" s="91"/>
      <c r="J1416" s="92">
        <v>1519.759</v>
      </c>
      <c r="K1416" s="92"/>
      <c r="L1416" s="91">
        <v>3813.2</v>
      </c>
      <c r="M1416" s="91"/>
      <c r="N1416" s="92">
        <v>3757.2</v>
      </c>
      <c r="O1416" s="92"/>
      <c r="P1416" s="92"/>
      <c r="Q1416" s="92"/>
      <c r="R1416" s="92">
        <v>3757.2</v>
      </c>
      <c r="S1416" s="91"/>
      <c r="T1416" s="92">
        <v>3757.2</v>
      </c>
      <c r="U1416" s="91"/>
      <c r="V1416" s="88">
        <f t="shared" si="716"/>
        <v>861.29999999999973</v>
      </c>
      <c r="W1416" s="88">
        <f t="shared" si="717"/>
        <v>129.17781767675055</v>
      </c>
      <c r="X1416" s="88">
        <f t="shared" si="718"/>
        <v>-56</v>
      </c>
      <c r="Y1416" s="88">
        <f t="shared" si="719"/>
        <v>98.531417182418963</v>
      </c>
      <c r="Z1416" s="88">
        <f t="shared" si="720"/>
        <v>0</v>
      </c>
      <c r="AA1416" s="88">
        <f t="shared" si="721"/>
        <v>100</v>
      </c>
      <c r="AB1416" s="88">
        <f t="shared" ref="AB1416:AB1447" si="722">T1416-R1416</f>
        <v>0</v>
      </c>
      <c r="AC1416" s="88">
        <f t="shared" ref="AC1416:AC1447" si="723">+T1416/R1416*100</f>
        <v>100</v>
      </c>
      <c r="AD1416" s="168"/>
    </row>
    <row r="1417" spans="1:30" hidden="1" outlineLevel="1">
      <c r="A1417" s="76"/>
      <c r="B1417" s="89" t="s">
        <v>143</v>
      </c>
      <c r="C1417" s="90">
        <v>2121</v>
      </c>
      <c r="D1417" s="155">
        <v>344.8</v>
      </c>
      <c r="E1417" s="155"/>
      <c r="F1417" s="155">
        <v>462.4</v>
      </c>
      <c r="G1417" s="91"/>
      <c r="H1417" s="146">
        <v>574.70000000000005</v>
      </c>
      <c r="I1417" s="91"/>
      <c r="J1417" s="92">
        <v>222.7</v>
      </c>
      <c r="K1417" s="92"/>
      <c r="L1417" s="146">
        <v>574.70000000000005</v>
      </c>
      <c r="M1417" s="91"/>
      <c r="N1417" s="92">
        <v>569.29999999999995</v>
      </c>
      <c r="O1417" s="92"/>
      <c r="P1417" s="92"/>
      <c r="Q1417" s="92"/>
      <c r="R1417" s="92">
        <v>569.29999999999995</v>
      </c>
      <c r="S1417" s="91"/>
      <c r="T1417" s="92">
        <v>569.29999999999995</v>
      </c>
      <c r="U1417" s="91"/>
      <c r="V1417" s="88">
        <f t="shared" si="716"/>
        <v>112.30000000000007</v>
      </c>
      <c r="W1417" s="88">
        <f t="shared" si="717"/>
        <v>124.28633217993081</v>
      </c>
      <c r="X1417" s="88">
        <f t="shared" si="718"/>
        <v>-5.4000000000000909</v>
      </c>
      <c r="Y1417" s="88">
        <f t="shared" si="719"/>
        <v>99.060379328345206</v>
      </c>
      <c r="Z1417" s="88">
        <f t="shared" si="720"/>
        <v>0</v>
      </c>
      <c r="AA1417" s="88">
        <f t="shared" si="721"/>
        <v>100</v>
      </c>
      <c r="AB1417" s="88">
        <f t="shared" si="722"/>
        <v>0</v>
      </c>
      <c r="AC1417" s="88">
        <f t="shared" si="723"/>
        <v>100</v>
      </c>
      <c r="AD1417" s="168"/>
    </row>
    <row r="1418" spans="1:30" hidden="1" outlineLevel="1">
      <c r="A1418" s="76"/>
      <c r="B1418" s="147" t="s">
        <v>104</v>
      </c>
      <c r="C1418" s="90">
        <v>2211</v>
      </c>
      <c r="D1418" s="155"/>
      <c r="E1418" s="155"/>
      <c r="F1418" s="181"/>
      <c r="G1418" s="91"/>
      <c r="H1418" s="146"/>
      <c r="I1418" s="91"/>
      <c r="J1418" s="92"/>
      <c r="K1418" s="92"/>
      <c r="L1418" s="146"/>
      <c r="M1418" s="91"/>
      <c r="N1418" s="92"/>
      <c r="O1418" s="92"/>
      <c r="P1418" s="92"/>
      <c r="Q1418" s="92"/>
      <c r="R1418" s="92"/>
      <c r="S1418" s="91"/>
      <c r="T1418" s="92"/>
      <c r="U1418" s="91"/>
      <c r="V1418" s="88">
        <f t="shared" si="716"/>
        <v>0</v>
      </c>
      <c r="W1418" s="88" t="e">
        <f t="shared" si="717"/>
        <v>#DIV/0!</v>
      </c>
      <c r="X1418" s="88">
        <f t="shared" si="718"/>
        <v>0</v>
      </c>
      <c r="Y1418" s="88" t="e">
        <f t="shared" si="719"/>
        <v>#DIV/0!</v>
      </c>
      <c r="Z1418" s="88">
        <f t="shared" si="720"/>
        <v>0</v>
      </c>
      <c r="AA1418" s="88" t="e">
        <f t="shared" si="721"/>
        <v>#DIV/0!</v>
      </c>
      <c r="AB1418" s="88">
        <f t="shared" si="722"/>
        <v>0</v>
      </c>
      <c r="AC1418" s="88" t="e">
        <f t="shared" si="723"/>
        <v>#DIV/0!</v>
      </c>
      <c r="AD1418" s="168"/>
    </row>
    <row r="1419" spans="1:30" hidden="1" outlineLevel="1">
      <c r="A1419" s="76"/>
      <c r="B1419" s="95" t="s">
        <v>105</v>
      </c>
      <c r="C1419" s="96">
        <v>2212</v>
      </c>
      <c r="D1419" s="155">
        <v>20.399999999999999</v>
      </c>
      <c r="E1419" s="155"/>
      <c r="F1419" s="181">
        <f>5.208+13.529</f>
        <v>18.737000000000002</v>
      </c>
      <c r="G1419" s="91"/>
      <c r="H1419" s="146">
        <v>20.399999999999999</v>
      </c>
      <c r="I1419" s="91"/>
      <c r="J1419" s="92">
        <v>10.199999999999999</v>
      </c>
      <c r="K1419" s="92"/>
      <c r="L1419" s="146">
        <v>20.399999999999999</v>
      </c>
      <c r="M1419" s="91"/>
      <c r="N1419" s="92">
        <v>20.399999999999999</v>
      </c>
      <c r="O1419" s="92"/>
      <c r="P1419" s="92"/>
      <c r="Q1419" s="92"/>
      <c r="R1419" s="92">
        <v>20.399999999999999</v>
      </c>
      <c r="S1419" s="91"/>
      <c r="T1419" s="92">
        <v>20.399999999999999</v>
      </c>
      <c r="U1419" s="91"/>
      <c r="V1419" s="88">
        <f t="shared" si="716"/>
        <v>1.6629999999999967</v>
      </c>
      <c r="W1419" s="88">
        <f t="shared" si="717"/>
        <v>108.87548700432296</v>
      </c>
      <c r="X1419" s="88">
        <f t="shared" si="718"/>
        <v>0</v>
      </c>
      <c r="Y1419" s="88">
        <f t="shared" si="719"/>
        <v>100</v>
      </c>
      <c r="Z1419" s="88">
        <f t="shared" si="720"/>
        <v>0</v>
      </c>
      <c r="AA1419" s="88">
        <f t="shared" si="721"/>
        <v>100</v>
      </c>
      <c r="AB1419" s="88">
        <f t="shared" si="722"/>
        <v>0</v>
      </c>
      <c r="AC1419" s="88">
        <f t="shared" si="723"/>
        <v>100</v>
      </c>
      <c r="AD1419" s="168"/>
    </row>
    <row r="1420" spans="1:30" hidden="1" outlineLevel="1">
      <c r="A1420" s="76"/>
      <c r="B1420" s="97" t="s">
        <v>106</v>
      </c>
      <c r="C1420" s="96">
        <v>2213</v>
      </c>
      <c r="D1420" s="155">
        <v>20</v>
      </c>
      <c r="E1420" s="155"/>
      <c r="F1420" s="181">
        <v>17.100000000000001</v>
      </c>
      <c r="G1420" s="91"/>
      <c r="H1420" s="91">
        <v>20</v>
      </c>
      <c r="I1420" s="91"/>
      <c r="J1420" s="92"/>
      <c r="K1420" s="92"/>
      <c r="L1420" s="146" t="s">
        <v>221</v>
      </c>
      <c r="M1420" s="91"/>
      <c r="N1420" s="92">
        <v>20</v>
      </c>
      <c r="O1420" s="92"/>
      <c r="P1420" s="92"/>
      <c r="Q1420" s="92"/>
      <c r="R1420" s="92">
        <v>20</v>
      </c>
      <c r="S1420" s="91"/>
      <c r="T1420" s="92">
        <v>20</v>
      </c>
      <c r="U1420" s="91"/>
      <c r="V1420" s="88" t="e">
        <f t="shared" si="716"/>
        <v>#VALUE!</v>
      </c>
      <c r="W1420" s="88" t="e">
        <f t="shared" si="717"/>
        <v>#VALUE!</v>
      </c>
      <c r="X1420" s="88">
        <f t="shared" si="718"/>
        <v>0</v>
      </c>
      <c r="Y1420" s="88">
        <f t="shared" si="719"/>
        <v>100</v>
      </c>
      <c r="Z1420" s="88">
        <f t="shared" si="720"/>
        <v>0</v>
      </c>
      <c r="AA1420" s="88">
        <f t="shared" si="721"/>
        <v>100</v>
      </c>
      <c r="AB1420" s="88">
        <f t="shared" si="722"/>
        <v>0</v>
      </c>
      <c r="AC1420" s="88">
        <f t="shared" si="723"/>
        <v>100</v>
      </c>
      <c r="AD1420" s="168"/>
    </row>
    <row r="1421" spans="1:30" hidden="1" outlineLevel="1">
      <c r="A1421" s="76"/>
      <c r="B1421" s="97" t="s">
        <v>107</v>
      </c>
      <c r="C1421" s="96">
        <v>2214</v>
      </c>
      <c r="D1421" s="155">
        <v>92.4</v>
      </c>
      <c r="E1421" s="155"/>
      <c r="F1421" s="181">
        <v>86.1</v>
      </c>
      <c r="G1421" s="91"/>
      <c r="H1421" s="146">
        <v>92.4</v>
      </c>
      <c r="I1421" s="91"/>
      <c r="J1421" s="92">
        <v>34.182000000000002</v>
      </c>
      <c r="K1421" s="92"/>
      <c r="L1421" s="146">
        <v>92.4</v>
      </c>
      <c r="M1421" s="91"/>
      <c r="N1421" s="92">
        <v>92.4</v>
      </c>
      <c r="O1421" s="92"/>
      <c r="P1421" s="92"/>
      <c r="Q1421" s="92"/>
      <c r="R1421" s="92">
        <v>92.4</v>
      </c>
      <c r="S1421" s="91"/>
      <c r="T1421" s="92">
        <v>92.4</v>
      </c>
      <c r="U1421" s="91"/>
      <c r="V1421" s="88">
        <f t="shared" si="716"/>
        <v>6.3000000000000114</v>
      </c>
      <c r="W1421" s="88">
        <f t="shared" si="717"/>
        <v>107.31707317073172</v>
      </c>
      <c r="X1421" s="88">
        <f t="shared" si="718"/>
        <v>0</v>
      </c>
      <c r="Y1421" s="88">
        <f t="shared" si="719"/>
        <v>100</v>
      </c>
      <c r="Z1421" s="88">
        <f t="shared" si="720"/>
        <v>0</v>
      </c>
      <c r="AA1421" s="88">
        <f t="shared" si="721"/>
        <v>100</v>
      </c>
      <c r="AB1421" s="88">
        <f t="shared" si="722"/>
        <v>0</v>
      </c>
      <c r="AC1421" s="88">
        <f t="shared" si="723"/>
        <v>100</v>
      </c>
      <c r="AD1421" s="168"/>
    </row>
    <row r="1422" spans="1:30" hidden="1" outlineLevel="1">
      <c r="A1422" s="76"/>
      <c r="B1422" s="149" t="s">
        <v>108</v>
      </c>
      <c r="C1422" s="99">
        <v>2215</v>
      </c>
      <c r="D1422" s="182">
        <f>D1423+D1424+D1425+D1426</f>
        <v>101.7</v>
      </c>
      <c r="E1422" s="182">
        <f>E1423+E1424+E1425+E1426</f>
        <v>0</v>
      </c>
      <c r="F1422" s="182">
        <f>F1423+F1424+F1425+F1426</f>
        <v>89.144000000000005</v>
      </c>
      <c r="G1422" s="102">
        <f t="shared" ref="G1422:U1422" si="724">G1423+G1424+G1425+G1426</f>
        <v>0</v>
      </c>
      <c r="H1422" s="148">
        <f>H1423+H1424+H1425+H1426</f>
        <v>103.89999999999999</v>
      </c>
      <c r="I1422" s="102">
        <f t="shared" si="724"/>
        <v>0</v>
      </c>
      <c r="J1422" s="100">
        <f t="shared" si="724"/>
        <v>53.588000000000001</v>
      </c>
      <c r="K1422" s="100">
        <f t="shared" si="724"/>
        <v>0</v>
      </c>
      <c r="L1422" s="148">
        <f>L1423+L1424+L1425+L1426</f>
        <v>100.49999999999999</v>
      </c>
      <c r="M1422" s="102">
        <f t="shared" si="724"/>
        <v>0</v>
      </c>
      <c r="N1422" s="197">
        <f t="shared" si="724"/>
        <v>100.89999999999999</v>
      </c>
      <c r="O1422" s="197">
        <f t="shared" si="724"/>
        <v>0</v>
      </c>
      <c r="P1422" s="197">
        <f t="shared" si="724"/>
        <v>0</v>
      </c>
      <c r="Q1422" s="197">
        <f t="shared" si="724"/>
        <v>0</v>
      </c>
      <c r="R1422" s="148">
        <f t="shared" si="724"/>
        <v>100.89999999999999</v>
      </c>
      <c r="S1422" s="102">
        <f t="shared" si="724"/>
        <v>0</v>
      </c>
      <c r="T1422" s="148">
        <f t="shared" si="724"/>
        <v>100.89999999999999</v>
      </c>
      <c r="U1422" s="102">
        <f t="shared" si="724"/>
        <v>0</v>
      </c>
      <c r="V1422" s="88">
        <f t="shared" si="716"/>
        <v>11.35599999999998</v>
      </c>
      <c r="W1422" s="88">
        <f t="shared" si="717"/>
        <v>112.73893924436864</v>
      </c>
      <c r="X1422" s="88">
        <f t="shared" si="718"/>
        <v>-3</v>
      </c>
      <c r="Y1422" s="88">
        <f t="shared" si="719"/>
        <v>97.112608277189608</v>
      </c>
      <c r="Z1422" s="88">
        <f t="shared" si="720"/>
        <v>0</v>
      </c>
      <c r="AA1422" s="88">
        <f t="shared" si="721"/>
        <v>100</v>
      </c>
      <c r="AB1422" s="88">
        <f t="shared" si="722"/>
        <v>0</v>
      </c>
      <c r="AC1422" s="88">
        <f t="shared" si="723"/>
        <v>100</v>
      </c>
      <c r="AD1422" s="168"/>
    </row>
    <row r="1423" spans="1:30" hidden="1" outlineLevel="1">
      <c r="A1423" s="76"/>
      <c r="B1423" s="103" t="s">
        <v>144</v>
      </c>
      <c r="C1423" s="96">
        <v>22151</v>
      </c>
      <c r="D1423" s="181"/>
      <c r="E1423" s="181"/>
      <c r="F1423" s="181">
        <v>3.18</v>
      </c>
      <c r="G1423" s="91"/>
      <c r="H1423" s="91">
        <v>8.5</v>
      </c>
      <c r="I1423" s="91"/>
      <c r="J1423" s="92">
        <v>0.4</v>
      </c>
      <c r="K1423" s="92"/>
      <c r="L1423" s="91">
        <v>8.5</v>
      </c>
      <c r="M1423" s="91"/>
      <c r="N1423" s="92">
        <v>8.5</v>
      </c>
      <c r="O1423" s="92"/>
      <c r="P1423" s="92"/>
      <c r="Q1423" s="92"/>
      <c r="R1423" s="92">
        <v>8.5</v>
      </c>
      <c r="S1423" s="91"/>
      <c r="T1423" s="92">
        <v>8.5</v>
      </c>
      <c r="U1423" s="91"/>
      <c r="V1423" s="88">
        <f t="shared" si="716"/>
        <v>5.32</v>
      </c>
      <c r="W1423" s="88">
        <f t="shared" si="717"/>
        <v>267.29559748427675</v>
      </c>
      <c r="X1423" s="88">
        <f t="shared" si="718"/>
        <v>0</v>
      </c>
      <c r="Y1423" s="88">
        <f t="shared" si="719"/>
        <v>100</v>
      </c>
      <c r="Z1423" s="88">
        <f t="shared" si="720"/>
        <v>0</v>
      </c>
      <c r="AA1423" s="88">
        <f t="shared" si="721"/>
        <v>100</v>
      </c>
      <c r="AB1423" s="88">
        <f t="shared" si="722"/>
        <v>0</v>
      </c>
      <c r="AC1423" s="88">
        <f t="shared" si="723"/>
        <v>100</v>
      </c>
      <c r="AD1423" s="168"/>
    </row>
    <row r="1424" spans="1:30" hidden="1" outlineLevel="1">
      <c r="A1424" s="76"/>
      <c r="B1424" s="103" t="s">
        <v>145</v>
      </c>
      <c r="C1424" s="96">
        <v>22152</v>
      </c>
      <c r="D1424" s="181"/>
      <c r="E1424" s="181"/>
      <c r="F1424" s="181">
        <v>7.2640000000000002</v>
      </c>
      <c r="G1424" s="91"/>
      <c r="H1424" s="91">
        <v>8.8000000000000007</v>
      </c>
      <c r="I1424" s="91"/>
      <c r="J1424" s="92"/>
      <c r="K1424" s="92"/>
      <c r="L1424" s="91">
        <v>8.8000000000000007</v>
      </c>
      <c r="M1424" s="91"/>
      <c r="N1424" s="92">
        <v>8.8000000000000007</v>
      </c>
      <c r="O1424" s="92"/>
      <c r="P1424" s="92"/>
      <c r="Q1424" s="92"/>
      <c r="R1424" s="92">
        <v>8.8000000000000007</v>
      </c>
      <c r="S1424" s="91"/>
      <c r="T1424" s="92">
        <v>8.8000000000000007</v>
      </c>
      <c r="U1424" s="91"/>
      <c r="V1424" s="88">
        <f t="shared" si="716"/>
        <v>1.5360000000000005</v>
      </c>
      <c r="W1424" s="88">
        <f t="shared" si="717"/>
        <v>121.14537444933922</v>
      </c>
      <c r="X1424" s="88">
        <f t="shared" si="718"/>
        <v>0</v>
      </c>
      <c r="Y1424" s="88">
        <f t="shared" si="719"/>
        <v>100</v>
      </c>
      <c r="Z1424" s="88">
        <f t="shared" si="720"/>
        <v>0</v>
      </c>
      <c r="AA1424" s="88">
        <f t="shared" si="721"/>
        <v>100</v>
      </c>
      <c r="AB1424" s="88">
        <f t="shared" si="722"/>
        <v>0</v>
      </c>
      <c r="AC1424" s="88">
        <f t="shared" si="723"/>
        <v>100</v>
      </c>
      <c r="AD1424" s="168"/>
    </row>
    <row r="1425" spans="1:30" hidden="1" outlineLevel="1">
      <c r="A1425" s="76"/>
      <c r="B1425" s="103" t="s">
        <v>111</v>
      </c>
      <c r="C1425" s="96">
        <v>22153</v>
      </c>
      <c r="D1425" s="181"/>
      <c r="E1425" s="181"/>
      <c r="F1425" s="181">
        <v>5.5</v>
      </c>
      <c r="G1425" s="91"/>
      <c r="H1425" s="91"/>
      <c r="I1425" s="91"/>
      <c r="J1425" s="92"/>
      <c r="K1425" s="92"/>
      <c r="L1425" s="91"/>
      <c r="M1425" s="91"/>
      <c r="N1425" s="92"/>
      <c r="O1425" s="92"/>
      <c r="P1425" s="92"/>
      <c r="Q1425" s="92"/>
      <c r="R1425" s="92"/>
      <c r="S1425" s="91"/>
      <c r="T1425" s="92"/>
      <c r="U1425" s="91"/>
      <c r="V1425" s="88">
        <f t="shared" si="716"/>
        <v>-5.5</v>
      </c>
      <c r="W1425" s="88">
        <f t="shared" si="717"/>
        <v>0</v>
      </c>
      <c r="X1425" s="88">
        <f t="shared" si="718"/>
        <v>0</v>
      </c>
      <c r="Y1425" s="88" t="e">
        <f t="shared" si="719"/>
        <v>#DIV/0!</v>
      </c>
      <c r="Z1425" s="88">
        <f t="shared" si="720"/>
        <v>0</v>
      </c>
      <c r="AA1425" s="88" t="e">
        <f t="shared" si="721"/>
        <v>#DIV/0!</v>
      </c>
      <c r="AB1425" s="88">
        <f t="shared" si="722"/>
        <v>0</v>
      </c>
      <c r="AC1425" s="88" t="e">
        <f t="shared" si="723"/>
        <v>#DIV/0!</v>
      </c>
      <c r="AD1425" s="168"/>
    </row>
    <row r="1426" spans="1:30" hidden="1" outlineLevel="1">
      <c r="A1426" s="76"/>
      <c r="B1426" s="103" t="s">
        <v>146</v>
      </c>
      <c r="C1426" s="96">
        <v>22154</v>
      </c>
      <c r="D1426" s="155">
        <v>101.7</v>
      </c>
      <c r="E1426" s="155"/>
      <c r="F1426" s="181">
        <v>73.2</v>
      </c>
      <c r="G1426" s="91"/>
      <c r="H1426" s="91">
        <v>86.6</v>
      </c>
      <c r="I1426" s="91"/>
      <c r="J1426" s="92">
        <v>53.188000000000002</v>
      </c>
      <c r="K1426" s="92"/>
      <c r="L1426" s="91">
        <f>86.6-3.4</f>
        <v>83.199999999999989</v>
      </c>
      <c r="M1426" s="91"/>
      <c r="N1426" s="92">
        <v>83.6</v>
      </c>
      <c r="O1426" s="92"/>
      <c r="P1426" s="92"/>
      <c r="Q1426" s="92"/>
      <c r="R1426" s="92">
        <v>83.6</v>
      </c>
      <c r="S1426" s="91"/>
      <c r="T1426" s="92">
        <v>83.6</v>
      </c>
      <c r="U1426" s="91"/>
      <c r="V1426" s="88">
        <f t="shared" si="716"/>
        <v>9.9999999999999858</v>
      </c>
      <c r="W1426" s="88">
        <f t="shared" si="717"/>
        <v>113.66120218579232</v>
      </c>
      <c r="X1426" s="88">
        <f t="shared" si="718"/>
        <v>-3</v>
      </c>
      <c r="Y1426" s="88">
        <f t="shared" si="719"/>
        <v>96.535796766743658</v>
      </c>
      <c r="Z1426" s="88">
        <f t="shared" si="720"/>
        <v>0</v>
      </c>
      <c r="AA1426" s="88">
        <f t="shared" si="721"/>
        <v>100</v>
      </c>
      <c r="AB1426" s="88">
        <f t="shared" si="722"/>
        <v>0</v>
      </c>
      <c r="AC1426" s="88">
        <f t="shared" si="723"/>
        <v>100</v>
      </c>
      <c r="AD1426" s="168"/>
    </row>
    <row r="1427" spans="1:30" hidden="1" outlineLevel="1">
      <c r="A1427" s="76"/>
      <c r="B1427" s="105" t="s">
        <v>113</v>
      </c>
      <c r="C1427" s="106">
        <v>2217</v>
      </c>
      <c r="D1427" s="155"/>
      <c r="E1427" s="155"/>
      <c r="F1427" s="181"/>
      <c r="G1427" s="91"/>
      <c r="H1427" s="146"/>
      <c r="I1427" s="91"/>
      <c r="J1427" s="92"/>
      <c r="K1427" s="92"/>
      <c r="L1427" s="146"/>
      <c r="M1427" s="91"/>
      <c r="N1427" s="92"/>
      <c r="O1427" s="92"/>
      <c r="P1427" s="92"/>
      <c r="Q1427" s="92"/>
      <c r="R1427" s="92"/>
      <c r="S1427" s="91"/>
      <c r="T1427" s="92"/>
      <c r="U1427" s="91"/>
      <c r="V1427" s="88">
        <f t="shared" si="716"/>
        <v>0</v>
      </c>
      <c r="W1427" s="88" t="e">
        <f t="shared" si="717"/>
        <v>#DIV/0!</v>
      </c>
      <c r="X1427" s="88">
        <f t="shared" si="718"/>
        <v>0</v>
      </c>
      <c r="Y1427" s="88" t="e">
        <f t="shared" si="719"/>
        <v>#DIV/0!</v>
      </c>
      <c r="Z1427" s="88">
        <f t="shared" si="720"/>
        <v>0</v>
      </c>
      <c r="AA1427" s="88" t="e">
        <f t="shared" si="721"/>
        <v>#DIV/0!</v>
      </c>
      <c r="AB1427" s="88">
        <f t="shared" si="722"/>
        <v>0</v>
      </c>
      <c r="AC1427" s="88" t="e">
        <f t="shared" si="723"/>
        <v>#DIV/0!</v>
      </c>
      <c r="AD1427" s="168"/>
    </row>
    <row r="1428" spans="1:30" hidden="1" outlineLevel="1">
      <c r="A1428" s="76"/>
      <c r="B1428" s="109" t="s">
        <v>114</v>
      </c>
      <c r="C1428" s="106">
        <v>2218</v>
      </c>
      <c r="D1428" s="155">
        <v>1919.6</v>
      </c>
      <c r="E1428" s="155"/>
      <c r="F1428" s="181">
        <v>2076.3629999999998</v>
      </c>
      <c r="G1428" s="91"/>
      <c r="H1428" s="146">
        <v>2286.6</v>
      </c>
      <c r="I1428" s="91"/>
      <c r="J1428" s="92">
        <v>894.07</v>
      </c>
      <c r="K1428" s="92"/>
      <c r="L1428" s="146">
        <v>2258.6</v>
      </c>
      <c r="M1428" s="91"/>
      <c r="N1428" s="92">
        <v>2286.6</v>
      </c>
      <c r="O1428" s="92"/>
      <c r="P1428" s="92"/>
      <c r="Q1428" s="92"/>
      <c r="R1428" s="92">
        <v>2286.6</v>
      </c>
      <c r="S1428" s="91"/>
      <c r="T1428" s="92">
        <v>2286.6</v>
      </c>
      <c r="U1428" s="91"/>
      <c r="V1428" s="88">
        <f t="shared" si="716"/>
        <v>182.23700000000008</v>
      </c>
      <c r="W1428" s="88">
        <f t="shared" si="717"/>
        <v>108.77674086852829</v>
      </c>
      <c r="X1428" s="88">
        <f t="shared" si="718"/>
        <v>0</v>
      </c>
      <c r="Y1428" s="88">
        <f t="shared" si="719"/>
        <v>100</v>
      </c>
      <c r="Z1428" s="88">
        <f t="shared" si="720"/>
        <v>0</v>
      </c>
      <c r="AA1428" s="88">
        <f t="shared" si="721"/>
        <v>100</v>
      </c>
      <c r="AB1428" s="88">
        <f t="shared" si="722"/>
        <v>0</v>
      </c>
      <c r="AC1428" s="88">
        <f t="shared" si="723"/>
        <v>100</v>
      </c>
      <c r="AD1428" s="168"/>
    </row>
    <row r="1429" spans="1:30" hidden="1" outlineLevel="1">
      <c r="A1429" s="76"/>
      <c r="B1429" s="97" t="s">
        <v>147</v>
      </c>
      <c r="C1429" s="96">
        <v>2221</v>
      </c>
      <c r="D1429" s="155"/>
      <c r="E1429" s="155"/>
      <c r="F1429" s="181"/>
      <c r="G1429" s="91"/>
      <c r="H1429" s="146"/>
      <c r="I1429" s="91"/>
      <c r="J1429" s="92"/>
      <c r="K1429" s="92"/>
      <c r="L1429" s="146"/>
      <c r="M1429" s="91"/>
      <c r="N1429" s="92"/>
      <c r="O1429" s="92"/>
      <c r="P1429" s="92"/>
      <c r="Q1429" s="92"/>
      <c r="R1429" s="92"/>
      <c r="S1429" s="91"/>
      <c r="T1429" s="92"/>
      <c r="U1429" s="91"/>
      <c r="V1429" s="88">
        <f t="shared" si="716"/>
        <v>0</v>
      </c>
      <c r="W1429" s="88" t="e">
        <f t="shared" si="717"/>
        <v>#DIV/0!</v>
      </c>
      <c r="X1429" s="88">
        <f t="shared" si="718"/>
        <v>0</v>
      </c>
      <c r="Y1429" s="88" t="e">
        <f t="shared" si="719"/>
        <v>#DIV/0!</v>
      </c>
      <c r="Z1429" s="88">
        <f t="shared" si="720"/>
        <v>0</v>
      </c>
      <c r="AA1429" s="88" t="e">
        <f t="shared" si="721"/>
        <v>#DIV/0!</v>
      </c>
      <c r="AB1429" s="88">
        <f t="shared" si="722"/>
        <v>0</v>
      </c>
      <c r="AC1429" s="88" t="e">
        <f t="shared" si="723"/>
        <v>#DIV/0!</v>
      </c>
      <c r="AD1429" s="168"/>
    </row>
    <row r="1430" spans="1:30" ht="25.5" hidden="1" outlineLevel="1">
      <c r="A1430" s="76"/>
      <c r="B1430" s="110" t="s">
        <v>116</v>
      </c>
      <c r="C1430" s="96">
        <v>2222</v>
      </c>
      <c r="D1430" s="155">
        <v>62.1</v>
      </c>
      <c r="E1430" s="155"/>
      <c r="F1430" s="181">
        <v>57.567</v>
      </c>
      <c r="G1430" s="91"/>
      <c r="H1430" s="146">
        <v>55.7</v>
      </c>
      <c r="I1430" s="91"/>
      <c r="J1430" s="92">
        <v>13.9</v>
      </c>
      <c r="K1430" s="92"/>
      <c r="L1430" s="146">
        <v>55.7</v>
      </c>
      <c r="M1430" s="91"/>
      <c r="N1430" s="92">
        <v>49.8</v>
      </c>
      <c r="O1430" s="92"/>
      <c r="P1430" s="92"/>
      <c r="Q1430" s="92"/>
      <c r="R1430" s="92">
        <v>49.8</v>
      </c>
      <c r="S1430" s="91"/>
      <c r="T1430" s="92">
        <v>49.8</v>
      </c>
      <c r="U1430" s="91"/>
      <c r="V1430" s="88">
        <f t="shared" si="716"/>
        <v>-1.8669999999999973</v>
      </c>
      <c r="W1430" s="88">
        <f t="shared" si="717"/>
        <v>96.756822485104323</v>
      </c>
      <c r="X1430" s="88">
        <f t="shared" si="718"/>
        <v>-5.9000000000000057</v>
      </c>
      <c r="Y1430" s="88">
        <f t="shared" si="719"/>
        <v>89.407540394973068</v>
      </c>
      <c r="Z1430" s="88">
        <f t="shared" si="720"/>
        <v>0</v>
      </c>
      <c r="AA1430" s="88">
        <f t="shared" si="721"/>
        <v>100</v>
      </c>
      <c r="AB1430" s="88">
        <f t="shared" si="722"/>
        <v>0</v>
      </c>
      <c r="AC1430" s="88">
        <f t="shared" si="723"/>
        <v>100</v>
      </c>
      <c r="AD1430" s="168"/>
    </row>
    <row r="1431" spans="1:30" hidden="1" outlineLevel="1">
      <c r="A1431" s="76"/>
      <c r="B1431" s="110" t="s">
        <v>153</v>
      </c>
      <c r="C1431" s="96">
        <v>2224</v>
      </c>
      <c r="D1431" s="155"/>
      <c r="E1431" s="155"/>
      <c r="F1431" s="181"/>
      <c r="G1431" s="91"/>
      <c r="H1431" s="91"/>
      <c r="I1431" s="91"/>
      <c r="J1431" s="92"/>
      <c r="K1431" s="92"/>
      <c r="L1431" s="91"/>
      <c r="M1431" s="91"/>
      <c r="N1431" s="92"/>
      <c r="O1431" s="92"/>
      <c r="P1431" s="92"/>
      <c r="Q1431" s="92"/>
      <c r="R1431" s="92"/>
      <c r="S1431" s="91"/>
      <c r="T1431" s="92"/>
      <c r="U1431" s="91"/>
      <c r="V1431" s="88">
        <f t="shared" si="716"/>
        <v>0</v>
      </c>
      <c r="W1431" s="88" t="e">
        <f t="shared" si="717"/>
        <v>#DIV/0!</v>
      </c>
      <c r="X1431" s="88">
        <f t="shared" si="718"/>
        <v>0</v>
      </c>
      <c r="Y1431" s="88" t="e">
        <f t="shared" si="719"/>
        <v>#DIV/0!</v>
      </c>
      <c r="Z1431" s="88">
        <f t="shared" si="720"/>
        <v>0</v>
      </c>
      <c r="AA1431" s="88" t="e">
        <f t="shared" si="721"/>
        <v>#DIV/0!</v>
      </c>
      <c r="AB1431" s="88">
        <f t="shared" si="722"/>
        <v>0</v>
      </c>
      <c r="AC1431" s="88" t="e">
        <f t="shared" si="723"/>
        <v>#DIV/0!</v>
      </c>
      <c r="AD1431" s="168"/>
    </row>
    <row r="1432" spans="1:30" hidden="1" outlineLevel="1">
      <c r="A1432" s="76"/>
      <c r="B1432" s="110" t="s">
        <v>148</v>
      </c>
      <c r="C1432" s="96">
        <v>2225</v>
      </c>
      <c r="D1432" s="155"/>
      <c r="E1432" s="155"/>
      <c r="F1432" s="181"/>
      <c r="G1432" s="91"/>
      <c r="H1432" s="91"/>
      <c r="I1432" s="91"/>
      <c r="J1432" s="92"/>
      <c r="K1432" s="92"/>
      <c r="L1432" s="91"/>
      <c r="M1432" s="91"/>
      <c r="N1432" s="92"/>
      <c r="O1432" s="92"/>
      <c r="P1432" s="92"/>
      <c r="Q1432" s="92"/>
      <c r="R1432" s="92"/>
      <c r="S1432" s="91"/>
      <c r="T1432" s="92"/>
      <c r="U1432" s="91"/>
      <c r="V1432" s="88">
        <f t="shared" si="716"/>
        <v>0</v>
      </c>
      <c r="W1432" s="88" t="e">
        <f t="shared" si="717"/>
        <v>#DIV/0!</v>
      </c>
      <c r="X1432" s="88">
        <f t="shared" si="718"/>
        <v>0</v>
      </c>
      <c r="Y1432" s="88" t="e">
        <f t="shared" si="719"/>
        <v>#DIV/0!</v>
      </c>
      <c r="Z1432" s="88">
        <f t="shared" si="720"/>
        <v>0</v>
      </c>
      <c r="AA1432" s="88" t="e">
        <f t="shared" si="721"/>
        <v>#DIV/0!</v>
      </c>
      <c r="AB1432" s="88">
        <f t="shared" si="722"/>
        <v>0</v>
      </c>
      <c r="AC1432" s="88" t="e">
        <f t="shared" si="723"/>
        <v>#DIV/0!</v>
      </c>
      <c r="AD1432" s="168"/>
    </row>
    <row r="1433" spans="1:30" hidden="1" outlineLevel="1">
      <c r="A1433" s="76"/>
      <c r="B1433" s="110" t="s">
        <v>149</v>
      </c>
      <c r="C1433" s="96">
        <v>2231</v>
      </c>
      <c r="D1433" s="155"/>
      <c r="E1433" s="155"/>
      <c r="F1433" s="181"/>
      <c r="G1433" s="91"/>
      <c r="H1433" s="91"/>
      <c r="I1433" s="91"/>
      <c r="J1433" s="92"/>
      <c r="K1433" s="92"/>
      <c r="L1433" s="91"/>
      <c r="M1433" s="91"/>
      <c r="N1433" s="92"/>
      <c r="O1433" s="92"/>
      <c r="P1433" s="92"/>
      <c r="Q1433" s="92"/>
      <c r="R1433" s="92"/>
      <c r="S1433" s="91"/>
      <c r="T1433" s="92"/>
      <c r="U1433" s="91"/>
      <c r="V1433" s="88"/>
      <c r="W1433" s="88"/>
      <c r="X1433" s="88"/>
      <c r="Y1433" s="88"/>
      <c r="Z1433" s="88"/>
      <c r="AA1433" s="88"/>
      <c r="AB1433" s="88"/>
      <c r="AC1433" s="88"/>
      <c r="AD1433" s="168"/>
    </row>
    <row r="1434" spans="1:30" hidden="1" outlineLevel="1">
      <c r="A1434" s="76"/>
      <c r="B1434" s="110" t="s">
        <v>121</v>
      </c>
      <c r="C1434" s="96">
        <v>22311100</v>
      </c>
      <c r="D1434" s="155">
        <v>60</v>
      </c>
      <c r="E1434" s="155"/>
      <c r="F1434" s="181">
        <v>4.0570000000000004</v>
      </c>
      <c r="G1434" s="91"/>
      <c r="H1434" s="91">
        <v>60</v>
      </c>
      <c r="I1434" s="91"/>
      <c r="J1434" s="92">
        <v>7.7450000000000001</v>
      </c>
      <c r="K1434" s="92"/>
      <c r="L1434" s="91">
        <v>60</v>
      </c>
      <c r="M1434" s="91"/>
      <c r="N1434" s="92">
        <v>60</v>
      </c>
      <c r="O1434" s="92"/>
      <c r="P1434" s="92"/>
      <c r="Q1434" s="92"/>
      <c r="R1434" s="92">
        <v>60</v>
      </c>
      <c r="S1434" s="91"/>
      <c r="T1434" s="92">
        <v>60</v>
      </c>
      <c r="U1434" s="91"/>
      <c r="V1434" s="88">
        <f t="shared" ref="V1434:V1447" si="725">L1434-F1434</f>
        <v>55.942999999999998</v>
      </c>
      <c r="W1434" s="88">
        <f t="shared" ref="W1434:W1447" si="726">+L1434/F1434*100</f>
        <v>1478.9253142716291</v>
      </c>
      <c r="X1434" s="88">
        <f t="shared" ref="X1434:X1447" si="727">N1434-H1434</f>
        <v>0</v>
      </c>
      <c r="Y1434" s="88">
        <f t="shared" ref="Y1434:Y1447" si="728">+N1434/H1434*100</f>
        <v>100</v>
      </c>
      <c r="Z1434" s="88">
        <f t="shared" ref="Z1434:Z1447" si="729">R1434-N1434</f>
        <v>0</v>
      </c>
      <c r="AA1434" s="88">
        <f t="shared" ref="AA1434:AA1447" si="730">+R1434/N1434*100</f>
        <v>100</v>
      </c>
      <c r="AB1434" s="88">
        <f t="shared" si="722"/>
        <v>0</v>
      </c>
      <c r="AC1434" s="88">
        <f t="shared" si="723"/>
        <v>100</v>
      </c>
      <c r="AD1434" s="168"/>
    </row>
    <row r="1435" spans="1:30" hidden="1" outlineLevel="1">
      <c r="A1435" s="76"/>
      <c r="B1435" s="110" t="s">
        <v>122</v>
      </c>
      <c r="C1435" s="96">
        <v>22311200</v>
      </c>
      <c r="D1435" s="155">
        <v>42</v>
      </c>
      <c r="E1435" s="155"/>
      <c r="F1435" s="181">
        <v>56.152000000000001</v>
      </c>
      <c r="G1435" s="91"/>
      <c r="H1435" s="146">
        <v>70</v>
      </c>
      <c r="I1435" s="91"/>
      <c r="J1435" s="92">
        <v>28.331</v>
      </c>
      <c r="K1435" s="92"/>
      <c r="L1435" s="146">
        <v>78.400000000000006</v>
      </c>
      <c r="M1435" s="91"/>
      <c r="N1435" s="92">
        <v>70</v>
      </c>
      <c r="O1435" s="92"/>
      <c r="P1435" s="92"/>
      <c r="Q1435" s="92"/>
      <c r="R1435" s="92">
        <v>70</v>
      </c>
      <c r="S1435" s="91"/>
      <c r="T1435" s="92">
        <v>70</v>
      </c>
      <c r="U1435" s="91"/>
      <c r="V1435" s="88">
        <f t="shared" si="725"/>
        <v>22.248000000000005</v>
      </c>
      <c r="W1435" s="88">
        <f t="shared" si="726"/>
        <v>139.62102863655792</v>
      </c>
      <c r="X1435" s="88">
        <f t="shared" si="727"/>
        <v>0</v>
      </c>
      <c r="Y1435" s="88">
        <f t="shared" si="728"/>
        <v>100</v>
      </c>
      <c r="Z1435" s="88">
        <f t="shared" si="729"/>
        <v>0</v>
      </c>
      <c r="AA1435" s="88">
        <f t="shared" si="730"/>
        <v>100</v>
      </c>
      <c r="AB1435" s="88">
        <f t="shared" si="722"/>
        <v>0</v>
      </c>
      <c r="AC1435" s="88">
        <f t="shared" si="723"/>
        <v>100</v>
      </c>
      <c r="AD1435" s="168"/>
    </row>
    <row r="1436" spans="1:30" ht="25.5" hidden="1" outlineLevel="1">
      <c r="A1436" s="76"/>
      <c r="B1436" s="110" t="s">
        <v>123</v>
      </c>
      <c r="C1436" s="96">
        <v>22311300</v>
      </c>
      <c r="D1436" s="155"/>
      <c r="E1436" s="155"/>
      <c r="F1436" s="181"/>
      <c r="G1436" s="91"/>
      <c r="H1436" s="146"/>
      <c r="I1436" s="91"/>
      <c r="J1436" s="92"/>
      <c r="K1436" s="92"/>
      <c r="L1436" s="146"/>
      <c r="M1436" s="91"/>
      <c r="N1436" s="92"/>
      <c r="O1436" s="92"/>
      <c r="P1436" s="92"/>
      <c r="Q1436" s="92"/>
      <c r="R1436" s="92"/>
      <c r="S1436" s="91"/>
      <c r="T1436" s="92"/>
      <c r="U1436" s="91"/>
      <c r="V1436" s="88">
        <f t="shared" si="725"/>
        <v>0</v>
      </c>
      <c r="W1436" s="88" t="e">
        <f t="shared" si="726"/>
        <v>#DIV/0!</v>
      </c>
      <c r="X1436" s="88">
        <f t="shared" si="727"/>
        <v>0</v>
      </c>
      <c r="Y1436" s="88" t="e">
        <f t="shared" si="728"/>
        <v>#DIV/0!</v>
      </c>
      <c r="Z1436" s="88">
        <f t="shared" si="729"/>
        <v>0</v>
      </c>
      <c r="AA1436" s="88" t="e">
        <f t="shared" si="730"/>
        <v>#DIV/0!</v>
      </c>
      <c r="AB1436" s="88">
        <f t="shared" si="722"/>
        <v>0</v>
      </c>
      <c r="AC1436" s="88" t="e">
        <f t="shared" si="723"/>
        <v>#DIV/0!</v>
      </c>
      <c r="AD1436" s="168"/>
    </row>
    <row r="1437" spans="1:30" hidden="1" outlineLevel="1">
      <c r="A1437" s="76"/>
      <c r="B1437" s="110" t="s">
        <v>124</v>
      </c>
      <c r="C1437" s="96">
        <v>22311400</v>
      </c>
      <c r="D1437" s="155">
        <v>14.4</v>
      </c>
      <c r="E1437" s="155"/>
      <c r="F1437" s="181">
        <v>12.409000000000001</v>
      </c>
      <c r="G1437" s="91"/>
      <c r="H1437" s="146">
        <v>14.4</v>
      </c>
      <c r="I1437" s="91"/>
      <c r="J1437" s="92">
        <v>7.2</v>
      </c>
      <c r="K1437" s="92"/>
      <c r="L1437" s="146">
        <v>14.4</v>
      </c>
      <c r="M1437" s="91"/>
      <c r="N1437" s="92">
        <v>14.4</v>
      </c>
      <c r="O1437" s="92"/>
      <c r="P1437" s="92"/>
      <c r="Q1437" s="92"/>
      <c r="R1437" s="92">
        <v>14.4</v>
      </c>
      <c r="S1437" s="91"/>
      <c r="T1437" s="92">
        <v>14.4</v>
      </c>
      <c r="U1437" s="91"/>
      <c r="V1437" s="88">
        <f t="shared" si="725"/>
        <v>1.9909999999999997</v>
      </c>
      <c r="W1437" s="88">
        <f t="shared" si="726"/>
        <v>116.04480618905633</v>
      </c>
      <c r="X1437" s="88">
        <f t="shared" si="727"/>
        <v>0</v>
      </c>
      <c r="Y1437" s="88">
        <f t="shared" si="728"/>
        <v>100</v>
      </c>
      <c r="Z1437" s="88">
        <f t="shared" si="729"/>
        <v>0</v>
      </c>
      <c r="AA1437" s="88">
        <f t="shared" si="730"/>
        <v>100</v>
      </c>
      <c r="AB1437" s="88">
        <f t="shared" si="722"/>
        <v>0</v>
      </c>
      <c r="AC1437" s="88">
        <f t="shared" si="723"/>
        <v>100</v>
      </c>
      <c r="AD1437" s="168"/>
    </row>
    <row r="1438" spans="1:30" ht="13.5" hidden="1" customHeight="1" outlineLevel="1">
      <c r="A1438" s="76"/>
      <c r="B1438" s="110" t="s">
        <v>125</v>
      </c>
      <c r="C1438" s="96">
        <v>2235</v>
      </c>
      <c r="D1438" s="155"/>
      <c r="E1438" s="155"/>
      <c r="F1438" s="181"/>
      <c r="G1438" s="91"/>
      <c r="H1438" s="91"/>
      <c r="I1438" s="91"/>
      <c r="J1438" s="92"/>
      <c r="K1438" s="92"/>
      <c r="L1438" s="91"/>
      <c r="M1438" s="91"/>
      <c r="N1438" s="92"/>
      <c r="O1438" s="92"/>
      <c r="P1438" s="92"/>
      <c r="Q1438" s="92"/>
      <c r="R1438" s="92"/>
      <c r="S1438" s="91"/>
      <c r="T1438" s="92"/>
      <c r="U1438" s="91"/>
      <c r="V1438" s="88">
        <f t="shared" si="725"/>
        <v>0</v>
      </c>
      <c r="W1438" s="88" t="e">
        <f t="shared" si="726"/>
        <v>#DIV/0!</v>
      </c>
      <c r="X1438" s="88">
        <f t="shared" si="727"/>
        <v>0</v>
      </c>
      <c r="Y1438" s="88" t="e">
        <f t="shared" si="728"/>
        <v>#DIV/0!</v>
      </c>
      <c r="Z1438" s="88">
        <f t="shared" si="729"/>
        <v>0</v>
      </c>
      <c r="AA1438" s="88" t="e">
        <f t="shared" si="730"/>
        <v>#DIV/0!</v>
      </c>
      <c r="AB1438" s="88">
        <f t="shared" si="722"/>
        <v>0</v>
      </c>
      <c r="AC1438" s="88" t="e">
        <f t="shared" si="723"/>
        <v>#DIV/0!</v>
      </c>
      <c r="AD1438" s="168"/>
    </row>
    <row r="1439" spans="1:30" hidden="1" outlineLevel="1">
      <c r="A1439" s="76"/>
      <c r="B1439" s="97" t="s">
        <v>126</v>
      </c>
      <c r="C1439" s="119">
        <v>2511</v>
      </c>
      <c r="D1439" s="155"/>
      <c r="E1439" s="155"/>
      <c r="F1439" s="181"/>
      <c r="G1439" s="91"/>
      <c r="H1439" s="91"/>
      <c r="I1439" s="91"/>
      <c r="J1439" s="92"/>
      <c r="K1439" s="92"/>
      <c r="L1439" s="91"/>
      <c r="M1439" s="91"/>
      <c r="N1439" s="92"/>
      <c r="O1439" s="92"/>
      <c r="P1439" s="92"/>
      <c r="Q1439" s="92"/>
      <c r="R1439" s="92"/>
      <c r="S1439" s="91"/>
      <c r="T1439" s="92"/>
      <c r="U1439" s="91"/>
      <c r="V1439" s="88">
        <f t="shared" si="725"/>
        <v>0</v>
      </c>
      <c r="W1439" s="88" t="e">
        <f t="shared" si="726"/>
        <v>#DIV/0!</v>
      </c>
      <c r="X1439" s="88">
        <f t="shared" si="727"/>
        <v>0</v>
      </c>
      <c r="Y1439" s="88" t="e">
        <f t="shared" si="728"/>
        <v>#DIV/0!</v>
      </c>
      <c r="Z1439" s="88">
        <f t="shared" si="729"/>
        <v>0</v>
      </c>
      <c r="AA1439" s="88" t="e">
        <f t="shared" si="730"/>
        <v>#DIV/0!</v>
      </c>
      <c r="AB1439" s="88">
        <f t="shared" si="722"/>
        <v>0</v>
      </c>
      <c r="AC1439" s="88" t="e">
        <f t="shared" si="723"/>
        <v>#DIV/0!</v>
      </c>
      <c r="AD1439" s="168"/>
    </row>
    <row r="1440" spans="1:30" hidden="1" outlineLevel="1">
      <c r="A1440" s="76"/>
      <c r="B1440" s="97" t="s">
        <v>127</v>
      </c>
      <c r="C1440" s="119">
        <v>2512</v>
      </c>
      <c r="D1440" s="155"/>
      <c r="E1440" s="155"/>
      <c r="F1440" s="181"/>
      <c r="G1440" s="91"/>
      <c r="H1440" s="91"/>
      <c r="I1440" s="91"/>
      <c r="J1440" s="92"/>
      <c r="K1440" s="92"/>
      <c r="L1440" s="91"/>
      <c r="M1440" s="91"/>
      <c r="N1440" s="92"/>
      <c r="O1440" s="92"/>
      <c r="P1440" s="92"/>
      <c r="Q1440" s="92"/>
      <c r="R1440" s="92"/>
      <c r="S1440" s="91"/>
      <c r="T1440" s="92"/>
      <c r="U1440" s="91"/>
      <c r="V1440" s="88">
        <f t="shared" si="725"/>
        <v>0</v>
      </c>
      <c r="W1440" s="88" t="e">
        <f t="shared" si="726"/>
        <v>#DIV/0!</v>
      </c>
      <c r="X1440" s="88">
        <f t="shared" si="727"/>
        <v>0</v>
      </c>
      <c r="Y1440" s="88" t="e">
        <f t="shared" si="728"/>
        <v>#DIV/0!</v>
      </c>
      <c r="Z1440" s="88">
        <f t="shared" si="729"/>
        <v>0</v>
      </c>
      <c r="AA1440" s="88" t="e">
        <f t="shared" si="730"/>
        <v>#DIV/0!</v>
      </c>
      <c r="AB1440" s="88">
        <f t="shared" si="722"/>
        <v>0</v>
      </c>
      <c r="AC1440" s="88" t="e">
        <f t="shared" si="723"/>
        <v>#DIV/0!</v>
      </c>
      <c r="AD1440" s="168"/>
    </row>
    <row r="1441" spans="1:30" hidden="1" outlineLevel="1">
      <c r="A1441" s="76"/>
      <c r="B1441" s="97" t="s">
        <v>154</v>
      </c>
      <c r="C1441" s="119">
        <v>2521</v>
      </c>
      <c r="D1441" s="155"/>
      <c r="E1441" s="155"/>
      <c r="F1441" s="181"/>
      <c r="G1441" s="91"/>
      <c r="H1441" s="91"/>
      <c r="I1441" s="91"/>
      <c r="J1441" s="92"/>
      <c r="K1441" s="92"/>
      <c r="L1441" s="91"/>
      <c r="M1441" s="91"/>
      <c r="N1441" s="92"/>
      <c r="O1441" s="92"/>
      <c r="P1441" s="92"/>
      <c r="Q1441" s="92"/>
      <c r="R1441" s="92"/>
      <c r="S1441" s="91"/>
      <c r="T1441" s="92"/>
      <c r="U1441" s="91"/>
      <c r="V1441" s="88">
        <f t="shared" si="725"/>
        <v>0</v>
      </c>
      <c r="W1441" s="88" t="e">
        <f t="shared" si="726"/>
        <v>#DIV/0!</v>
      </c>
      <c r="X1441" s="88">
        <f t="shared" si="727"/>
        <v>0</v>
      </c>
      <c r="Y1441" s="88" t="e">
        <f t="shared" si="728"/>
        <v>#DIV/0!</v>
      </c>
      <c r="Z1441" s="88">
        <f t="shared" si="729"/>
        <v>0</v>
      </c>
      <c r="AA1441" s="88" t="e">
        <f t="shared" si="730"/>
        <v>#DIV/0!</v>
      </c>
      <c r="AB1441" s="88">
        <f t="shared" si="722"/>
        <v>0</v>
      </c>
      <c r="AC1441" s="88" t="e">
        <f t="shared" si="723"/>
        <v>#DIV/0!</v>
      </c>
      <c r="AD1441" s="168"/>
    </row>
    <row r="1442" spans="1:30" ht="25.5" hidden="1" outlineLevel="1">
      <c r="A1442" s="76"/>
      <c r="B1442" s="122" t="s">
        <v>129</v>
      </c>
      <c r="C1442" s="96">
        <v>2721</v>
      </c>
      <c r="D1442" s="91">
        <v>2256.6999999999998</v>
      </c>
      <c r="E1442" s="91"/>
      <c r="F1442" s="91">
        <v>2144.9</v>
      </c>
      <c r="G1442" s="91"/>
      <c r="H1442" s="91">
        <v>2409.9</v>
      </c>
      <c r="I1442" s="91"/>
      <c r="J1442" s="92">
        <v>822.93499999999995</v>
      </c>
      <c r="K1442" s="92"/>
      <c r="L1442" s="91">
        <v>2409.9</v>
      </c>
      <c r="M1442" s="91"/>
      <c r="N1442" s="92">
        <v>2409.9</v>
      </c>
      <c r="O1442" s="92"/>
      <c r="P1442" s="92"/>
      <c r="Q1442" s="92"/>
      <c r="R1442" s="92">
        <v>2409.9</v>
      </c>
      <c r="S1442" s="91"/>
      <c r="T1442" s="92">
        <v>2409.9</v>
      </c>
      <c r="U1442" s="91"/>
      <c r="V1442" s="88">
        <f t="shared" si="725"/>
        <v>265</v>
      </c>
      <c r="W1442" s="88">
        <f t="shared" si="726"/>
        <v>112.35488833978273</v>
      </c>
      <c r="X1442" s="88">
        <f t="shared" si="727"/>
        <v>0</v>
      </c>
      <c r="Y1442" s="88">
        <f t="shared" si="728"/>
        <v>100</v>
      </c>
      <c r="Z1442" s="88">
        <f t="shared" si="729"/>
        <v>0</v>
      </c>
      <c r="AA1442" s="88">
        <f t="shared" si="730"/>
        <v>100</v>
      </c>
      <c r="AB1442" s="88">
        <f t="shared" si="722"/>
        <v>0</v>
      </c>
      <c r="AC1442" s="88">
        <f t="shared" si="723"/>
        <v>100</v>
      </c>
      <c r="AD1442" s="168"/>
    </row>
    <row r="1443" spans="1:30" hidden="1" outlineLevel="1">
      <c r="A1443" s="76"/>
      <c r="B1443" s="123" t="s">
        <v>207</v>
      </c>
      <c r="C1443" s="90">
        <v>28241</v>
      </c>
      <c r="D1443" s="91"/>
      <c r="E1443" s="91"/>
      <c r="F1443" s="91"/>
      <c r="G1443" s="91"/>
      <c r="H1443" s="91"/>
      <c r="I1443" s="91"/>
      <c r="J1443" s="92"/>
      <c r="K1443" s="92"/>
      <c r="L1443" s="91"/>
      <c r="M1443" s="91"/>
      <c r="N1443" s="92"/>
      <c r="O1443" s="92"/>
      <c r="P1443" s="92"/>
      <c r="Q1443" s="92"/>
      <c r="R1443" s="91"/>
      <c r="S1443" s="91"/>
      <c r="T1443" s="91"/>
      <c r="U1443" s="91"/>
      <c r="V1443" s="88">
        <f t="shared" si="725"/>
        <v>0</v>
      </c>
      <c r="W1443" s="88" t="e">
        <f t="shared" si="726"/>
        <v>#DIV/0!</v>
      </c>
      <c r="X1443" s="88">
        <f t="shared" si="727"/>
        <v>0</v>
      </c>
      <c r="Y1443" s="88" t="e">
        <f t="shared" si="728"/>
        <v>#DIV/0!</v>
      </c>
      <c r="Z1443" s="88">
        <f t="shared" si="729"/>
        <v>0</v>
      </c>
      <c r="AA1443" s="88" t="e">
        <f t="shared" si="730"/>
        <v>#DIV/0!</v>
      </c>
      <c r="AB1443" s="88">
        <f t="shared" si="722"/>
        <v>0</v>
      </c>
      <c r="AC1443" s="88" t="e">
        <f t="shared" si="723"/>
        <v>#DIV/0!</v>
      </c>
      <c r="AD1443" s="168"/>
    </row>
    <row r="1444" spans="1:30" hidden="1" outlineLevel="1">
      <c r="A1444" s="76"/>
      <c r="B1444" s="128" t="s">
        <v>134</v>
      </c>
      <c r="C1444" s="90"/>
      <c r="D1444" s="86">
        <f>SUM(D1445:D1447)</f>
        <v>55</v>
      </c>
      <c r="E1444" s="130">
        <f>SUM(E1445:E1447)</f>
        <v>0</v>
      </c>
      <c r="F1444" s="130">
        <f t="shared" ref="F1444:U1444" si="731">SUM(F1445:F1447)</f>
        <v>52</v>
      </c>
      <c r="G1444" s="130">
        <f t="shared" si="731"/>
        <v>0</v>
      </c>
      <c r="H1444" s="86">
        <f>SUM(H1445:H1447)</f>
        <v>0</v>
      </c>
      <c r="I1444" s="130">
        <f t="shared" si="731"/>
        <v>0</v>
      </c>
      <c r="J1444" s="129">
        <f t="shared" si="731"/>
        <v>0</v>
      </c>
      <c r="K1444" s="129">
        <f t="shared" si="731"/>
        <v>0</v>
      </c>
      <c r="L1444" s="130">
        <f t="shared" si="731"/>
        <v>0</v>
      </c>
      <c r="M1444" s="130">
        <f t="shared" si="731"/>
        <v>0</v>
      </c>
      <c r="N1444" s="85">
        <f t="shared" si="731"/>
        <v>0</v>
      </c>
      <c r="O1444" s="85">
        <f t="shared" si="731"/>
        <v>0</v>
      </c>
      <c r="P1444" s="85">
        <f t="shared" si="731"/>
        <v>0</v>
      </c>
      <c r="Q1444" s="85">
        <f t="shared" si="731"/>
        <v>0</v>
      </c>
      <c r="R1444" s="86">
        <f t="shared" si="731"/>
        <v>0</v>
      </c>
      <c r="S1444" s="130">
        <f t="shared" si="731"/>
        <v>0</v>
      </c>
      <c r="T1444" s="86">
        <f t="shared" si="731"/>
        <v>0</v>
      </c>
      <c r="U1444" s="130">
        <f t="shared" si="731"/>
        <v>0</v>
      </c>
      <c r="V1444" s="88">
        <f t="shared" si="725"/>
        <v>-52</v>
      </c>
      <c r="W1444" s="88">
        <f t="shared" si="726"/>
        <v>0</v>
      </c>
      <c r="X1444" s="88">
        <f t="shared" si="727"/>
        <v>0</v>
      </c>
      <c r="Y1444" s="88" t="e">
        <f t="shared" si="728"/>
        <v>#DIV/0!</v>
      </c>
      <c r="Z1444" s="88">
        <f t="shared" si="729"/>
        <v>0</v>
      </c>
      <c r="AA1444" s="88" t="e">
        <f t="shared" si="730"/>
        <v>#DIV/0!</v>
      </c>
      <c r="AB1444" s="88">
        <f t="shared" si="722"/>
        <v>0</v>
      </c>
      <c r="AC1444" s="88" t="e">
        <f t="shared" si="723"/>
        <v>#DIV/0!</v>
      </c>
      <c r="AD1444" s="168"/>
    </row>
    <row r="1445" spans="1:30" hidden="1" outlineLevel="1">
      <c r="A1445" s="76"/>
      <c r="B1445" s="89" t="s">
        <v>135</v>
      </c>
      <c r="C1445" s="90">
        <v>3111</v>
      </c>
      <c r="D1445" s="91"/>
      <c r="E1445" s="91"/>
      <c r="F1445" s="91"/>
      <c r="G1445" s="91"/>
      <c r="H1445" s="91"/>
      <c r="I1445" s="91"/>
      <c r="J1445" s="92"/>
      <c r="K1445" s="92"/>
      <c r="L1445" s="91"/>
      <c r="M1445" s="91"/>
      <c r="N1445" s="92"/>
      <c r="O1445" s="92"/>
      <c r="P1445" s="92"/>
      <c r="Q1445" s="92"/>
      <c r="R1445" s="91"/>
      <c r="S1445" s="91"/>
      <c r="T1445" s="91"/>
      <c r="U1445" s="91"/>
      <c r="V1445" s="88">
        <f t="shared" si="725"/>
        <v>0</v>
      </c>
      <c r="W1445" s="88" t="e">
        <f t="shared" si="726"/>
        <v>#DIV/0!</v>
      </c>
      <c r="X1445" s="88">
        <f t="shared" si="727"/>
        <v>0</v>
      </c>
      <c r="Y1445" s="88" t="e">
        <f t="shared" si="728"/>
        <v>#DIV/0!</v>
      </c>
      <c r="Z1445" s="88">
        <f t="shared" si="729"/>
        <v>0</v>
      </c>
      <c r="AA1445" s="88" t="e">
        <f t="shared" si="730"/>
        <v>#DIV/0!</v>
      </c>
      <c r="AB1445" s="88">
        <f t="shared" si="722"/>
        <v>0</v>
      </c>
      <c r="AC1445" s="88" t="e">
        <f t="shared" si="723"/>
        <v>#DIV/0!</v>
      </c>
      <c r="AD1445" s="168"/>
    </row>
    <row r="1446" spans="1:30" hidden="1" outlineLevel="1">
      <c r="A1446" s="76"/>
      <c r="B1446" s="89" t="s">
        <v>136</v>
      </c>
      <c r="C1446" s="90">
        <v>3112</v>
      </c>
      <c r="D1446" s="91">
        <v>55</v>
      </c>
      <c r="E1446" s="91"/>
      <c r="F1446" s="157">
        <v>52</v>
      </c>
      <c r="G1446" s="91"/>
      <c r="H1446" s="91"/>
      <c r="I1446" s="91"/>
      <c r="J1446" s="92"/>
      <c r="K1446" s="92"/>
      <c r="L1446" s="91"/>
      <c r="M1446" s="91"/>
      <c r="N1446" s="92"/>
      <c r="O1446" s="92"/>
      <c r="P1446" s="92"/>
      <c r="Q1446" s="92"/>
      <c r="R1446" s="91"/>
      <c r="S1446" s="91"/>
      <c r="T1446" s="91"/>
      <c r="U1446" s="91"/>
      <c r="V1446" s="88">
        <f t="shared" si="725"/>
        <v>-52</v>
      </c>
      <c r="W1446" s="88">
        <f t="shared" si="726"/>
        <v>0</v>
      </c>
      <c r="X1446" s="88">
        <f t="shared" si="727"/>
        <v>0</v>
      </c>
      <c r="Y1446" s="88" t="e">
        <f t="shared" si="728"/>
        <v>#DIV/0!</v>
      </c>
      <c r="Z1446" s="88">
        <f t="shared" si="729"/>
        <v>0</v>
      </c>
      <c r="AA1446" s="88" t="e">
        <f t="shared" si="730"/>
        <v>#DIV/0!</v>
      </c>
      <c r="AB1446" s="88">
        <f t="shared" si="722"/>
        <v>0</v>
      </c>
      <c r="AC1446" s="88" t="e">
        <f t="shared" si="723"/>
        <v>#DIV/0!</v>
      </c>
      <c r="AD1446" s="168"/>
    </row>
    <row r="1447" spans="1:30" hidden="1" outlineLevel="1">
      <c r="A1447" s="76"/>
      <c r="B1447" s="89" t="s">
        <v>137</v>
      </c>
      <c r="C1447" s="90">
        <v>3113</v>
      </c>
      <c r="D1447" s="91"/>
      <c r="E1447" s="91"/>
      <c r="F1447" s="91"/>
      <c r="G1447" s="91"/>
      <c r="H1447" s="91"/>
      <c r="I1447" s="91"/>
      <c r="J1447" s="92"/>
      <c r="K1447" s="92"/>
      <c r="L1447" s="91"/>
      <c r="M1447" s="91"/>
      <c r="N1447" s="92"/>
      <c r="O1447" s="92"/>
      <c r="P1447" s="92"/>
      <c r="Q1447" s="92"/>
      <c r="R1447" s="91"/>
      <c r="S1447" s="91"/>
      <c r="T1447" s="91"/>
      <c r="U1447" s="91"/>
      <c r="V1447" s="88">
        <f t="shared" si="725"/>
        <v>0</v>
      </c>
      <c r="W1447" s="88" t="e">
        <f t="shared" si="726"/>
        <v>#DIV/0!</v>
      </c>
      <c r="X1447" s="88">
        <f t="shared" si="727"/>
        <v>0</v>
      </c>
      <c r="Y1447" s="88" t="e">
        <f t="shared" si="728"/>
        <v>#DIV/0!</v>
      </c>
      <c r="Z1447" s="88">
        <f t="shared" si="729"/>
        <v>0</v>
      </c>
      <c r="AA1447" s="88" t="e">
        <f t="shared" si="730"/>
        <v>#DIV/0!</v>
      </c>
      <c r="AB1447" s="88">
        <f t="shared" si="722"/>
        <v>0</v>
      </c>
      <c r="AC1447" s="88" t="e">
        <f t="shared" si="723"/>
        <v>#DIV/0!</v>
      </c>
      <c r="AD1447" s="168"/>
    </row>
    <row r="1448" spans="1:30" hidden="1" outlineLevel="1">
      <c r="A1448" s="76"/>
      <c r="B1448" s="178"/>
      <c r="C1448" s="179"/>
      <c r="D1448" s="140"/>
      <c r="E1448" s="140"/>
      <c r="F1448" s="140"/>
      <c r="G1448" s="140"/>
      <c r="H1448" s="140"/>
      <c r="I1448" s="140"/>
      <c r="J1448" s="141"/>
      <c r="K1448" s="141"/>
      <c r="L1448" s="140"/>
      <c r="M1448" s="140"/>
      <c r="N1448" s="141"/>
      <c r="O1448" s="141"/>
      <c r="P1448" s="141"/>
      <c r="Q1448" s="141"/>
      <c r="R1448" s="140"/>
      <c r="S1448" s="140"/>
      <c r="T1448" s="140"/>
      <c r="U1448" s="140"/>
      <c r="V1448" s="140"/>
      <c r="W1448" s="140"/>
      <c r="X1448" s="140"/>
      <c r="Y1448" s="140"/>
      <c r="Z1448" s="140"/>
      <c r="AA1448" s="140"/>
      <c r="AB1448" s="140"/>
      <c r="AC1448" s="140"/>
      <c r="AD1448" s="168"/>
    </row>
    <row r="1449" spans="1:30" hidden="1" outlineLevel="1">
      <c r="A1449" s="76">
        <v>34</v>
      </c>
      <c r="B1449" s="199" t="s">
        <v>222</v>
      </c>
      <c r="C1449" s="222" t="s">
        <v>223</v>
      </c>
      <c r="D1449" s="141"/>
      <c r="E1449" s="141"/>
      <c r="F1449" s="141"/>
      <c r="G1449" s="140"/>
      <c r="H1449" s="140"/>
      <c r="I1449" s="140"/>
      <c r="J1449" s="141"/>
      <c r="K1449" s="141"/>
      <c r="L1449" s="140"/>
      <c r="M1449" s="140"/>
      <c r="N1449" s="141"/>
      <c r="O1449" s="141"/>
      <c r="P1449" s="141"/>
      <c r="Q1449" s="141"/>
      <c r="R1449" s="140"/>
      <c r="S1449" s="140"/>
      <c r="T1449" s="140"/>
      <c r="U1449" s="140"/>
      <c r="V1449" s="140"/>
      <c r="W1449" s="140"/>
      <c r="X1449" s="140"/>
      <c r="Y1449" s="140"/>
      <c r="Z1449" s="140"/>
      <c r="AA1449" s="140"/>
      <c r="AB1449" s="140"/>
      <c r="AC1449" s="140"/>
      <c r="AD1449" s="168"/>
    </row>
    <row r="1450" spans="1:30" hidden="1" outlineLevel="1">
      <c r="A1450" s="76"/>
      <c r="B1450" s="142" t="s">
        <v>142</v>
      </c>
      <c r="C1450" s="143"/>
      <c r="D1450" s="85">
        <f>SUM(D1451:D1457,D1462:D1479)</f>
        <v>506.90000000000003</v>
      </c>
      <c r="E1450" s="85">
        <f>SUM(E1451:E1457,E1462:E1479)</f>
        <v>0</v>
      </c>
      <c r="F1450" s="85">
        <f t="shared" ref="F1450:U1450" si="732">SUM(F1451:F1457,F1462:F1479)</f>
        <v>730.76700000000005</v>
      </c>
      <c r="G1450" s="86">
        <f t="shared" si="732"/>
        <v>0</v>
      </c>
      <c r="H1450" s="86">
        <f>SUM(H1451:H1457,H1462:H1479)</f>
        <v>1147.9000000000001</v>
      </c>
      <c r="I1450" s="86">
        <f t="shared" si="732"/>
        <v>0</v>
      </c>
      <c r="J1450" s="85">
        <f t="shared" si="732"/>
        <v>476.512</v>
      </c>
      <c r="K1450" s="85">
        <f t="shared" si="732"/>
        <v>0</v>
      </c>
      <c r="L1450" s="86">
        <f>SUM(L1451:L1457,L1462:L1479)</f>
        <v>1121.8000000000002</v>
      </c>
      <c r="M1450" s="86">
        <f t="shared" si="732"/>
        <v>0</v>
      </c>
      <c r="N1450" s="85">
        <f t="shared" si="732"/>
        <v>1088</v>
      </c>
      <c r="O1450" s="85">
        <f t="shared" si="732"/>
        <v>0</v>
      </c>
      <c r="P1450" s="85">
        <f>SUM(P1451:P1457,P1462:P1479)</f>
        <v>0</v>
      </c>
      <c r="Q1450" s="85">
        <f>SUM(Q1451:Q1457,Q1462:Q1479)</f>
        <v>0</v>
      </c>
      <c r="R1450" s="85">
        <f>SUM(R1451:R1457,R1462:R1479)</f>
        <v>1088</v>
      </c>
      <c r="S1450" s="86">
        <f t="shared" si="732"/>
        <v>0</v>
      </c>
      <c r="T1450" s="85">
        <f>SUM(T1451:T1457,T1462:T1479)</f>
        <v>1088</v>
      </c>
      <c r="U1450" s="86">
        <f t="shared" si="732"/>
        <v>0</v>
      </c>
      <c r="V1450" s="87">
        <f t="shared" ref="V1450:V1467" si="733">L1450-F1450</f>
        <v>391.03300000000013</v>
      </c>
      <c r="W1450" s="87">
        <f t="shared" ref="W1450:W1467" si="734">+L1450/F1450*100</f>
        <v>153.50994229350806</v>
      </c>
      <c r="X1450" s="87">
        <f t="shared" ref="X1450:X1467" si="735">N1450-H1450</f>
        <v>-59.900000000000091</v>
      </c>
      <c r="Y1450" s="87">
        <f t="shared" ref="Y1450:Y1467" si="736">+N1450/H1450*100</f>
        <v>94.781775415976995</v>
      </c>
      <c r="Z1450" s="87">
        <f t="shared" ref="Z1450:Z1467" si="737">R1450-N1450</f>
        <v>0</v>
      </c>
      <c r="AA1450" s="87">
        <f t="shared" ref="AA1450:AA1467" si="738">+R1450/N1450*100</f>
        <v>100</v>
      </c>
      <c r="AB1450" s="87">
        <f>T1450-R1450</f>
        <v>0</v>
      </c>
      <c r="AC1450" s="87">
        <f>+T1450/R1450*100</f>
        <v>100</v>
      </c>
      <c r="AD1450" s="168"/>
    </row>
    <row r="1451" spans="1:30" hidden="1" outlineLevel="1">
      <c r="A1451" s="76"/>
      <c r="B1451" s="89" t="s">
        <v>102</v>
      </c>
      <c r="C1451" s="90">
        <v>2111</v>
      </c>
      <c r="D1451" s="155">
        <v>379.2</v>
      </c>
      <c r="E1451" s="155"/>
      <c r="F1451" s="155">
        <v>581.1</v>
      </c>
      <c r="G1451" s="91"/>
      <c r="H1451" s="91">
        <v>863.7</v>
      </c>
      <c r="I1451" s="91"/>
      <c r="J1451" s="92">
        <v>357.197</v>
      </c>
      <c r="K1451" s="92"/>
      <c r="L1451" s="91">
        <v>863.7</v>
      </c>
      <c r="M1451" s="91"/>
      <c r="N1451" s="92">
        <v>863.7</v>
      </c>
      <c r="O1451" s="92"/>
      <c r="P1451" s="92"/>
      <c r="Q1451" s="92"/>
      <c r="R1451" s="92">
        <v>863.7</v>
      </c>
      <c r="S1451" s="91"/>
      <c r="T1451" s="92">
        <v>863.7</v>
      </c>
      <c r="U1451" s="91"/>
      <c r="V1451" s="88">
        <f t="shared" si="733"/>
        <v>282.60000000000002</v>
      </c>
      <c r="W1451" s="88">
        <f t="shared" si="734"/>
        <v>148.63190500774394</v>
      </c>
      <c r="X1451" s="88">
        <f t="shared" si="735"/>
        <v>0</v>
      </c>
      <c r="Y1451" s="88">
        <f t="shared" si="736"/>
        <v>100</v>
      </c>
      <c r="Z1451" s="88">
        <f t="shared" si="737"/>
        <v>0</v>
      </c>
      <c r="AA1451" s="88">
        <f t="shared" si="738"/>
        <v>100</v>
      </c>
      <c r="AB1451" s="88">
        <f t="shared" ref="AB1451:AB1482" si="739">T1451-R1451</f>
        <v>0</v>
      </c>
      <c r="AC1451" s="88">
        <f t="shared" ref="AC1451:AC1482" si="740">+T1451/R1451*100</f>
        <v>100</v>
      </c>
      <c r="AD1451" s="168"/>
    </row>
    <row r="1452" spans="1:30" hidden="1" outlineLevel="1">
      <c r="A1452" s="76"/>
      <c r="B1452" s="89" t="s">
        <v>143</v>
      </c>
      <c r="C1452" s="90">
        <v>2121</v>
      </c>
      <c r="D1452" s="155">
        <v>65.400000000000006</v>
      </c>
      <c r="E1452" s="155"/>
      <c r="F1452" s="155">
        <v>92.7</v>
      </c>
      <c r="G1452" s="91"/>
      <c r="H1452" s="146">
        <v>149</v>
      </c>
      <c r="I1452" s="91"/>
      <c r="J1452" s="92">
        <v>56.2</v>
      </c>
      <c r="K1452" s="92"/>
      <c r="L1452" s="146">
        <v>149</v>
      </c>
      <c r="M1452" s="91"/>
      <c r="N1452" s="92">
        <v>149</v>
      </c>
      <c r="O1452" s="92"/>
      <c r="P1452" s="92"/>
      <c r="Q1452" s="92"/>
      <c r="R1452" s="92">
        <v>149</v>
      </c>
      <c r="S1452" s="91"/>
      <c r="T1452" s="92">
        <v>149</v>
      </c>
      <c r="U1452" s="91"/>
      <c r="V1452" s="88">
        <f t="shared" si="733"/>
        <v>56.3</v>
      </c>
      <c r="W1452" s="88">
        <f t="shared" si="734"/>
        <v>160.73354908306362</v>
      </c>
      <c r="X1452" s="88">
        <f t="shared" si="735"/>
        <v>0</v>
      </c>
      <c r="Y1452" s="88">
        <f t="shared" si="736"/>
        <v>100</v>
      </c>
      <c r="Z1452" s="88">
        <f t="shared" si="737"/>
        <v>0</v>
      </c>
      <c r="AA1452" s="88">
        <f t="shared" si="738"/>
        <v>100</v>
      </c>
      <c r="AB1452" s="88">
        <f t="shared" si="739"/>
        <v>0</v>
      </c>
      <c r="AC1452" s="88">
        <f t="shared" si="740"/>
        <v>100</v>
      </c>
      <c r="AD1452" s="168"/>
    </row>
    <row r="1453" spans="1:30" hidden="1" outlineLevel="1">
      <c r="A1453" s="76"/>
      <c r="B1453" s="147" t="s">
        <v>104</v>
      </c>
      <c r="C1453" s="90">
        <v>2211</v>
      </c>
      <c r="D1453" s="155">
        <v>10</v>
      </c>
      <c r="E1453" s="155"/>
      <c r="F1453" s="155">
        <f>5.434+1.766+2.8</f>
        <v>10</v>
      </c>
      <c r="G1453" s="91"/>
      <c r="H1453" s="146">
        <v>10</v>
      </c>
      <c r="I1453" s="91"/>
      <c r="J1453" s="92"/>
      <c r="K1453" s="92"/>
      <c r="L1453" s="146">
        <v>10</v>
      </c>
      <c r="M1453" s="91"/>
      <c r="N1453" s="92">
        <v>10</v>
      </c>
      <c r="O1453" s="92"/>
      <c r="P1453" s="92"/>
      <c r="Q1453" s="92"/>
      <c r="R1453" s="92">
        <v>10</v>
      </c>
      <c r="S1453" s="91"/>
      <c r="T1453" s="92">
        <v>10</v>
      </c>
      <c r="U1453" s="91"/>
      <c r="V1453" s="88">
        <f t="shared" si="733"/>
        <v>0</v>
      </c>
      <c r="W1453" s="88">
        <f t="shared" si="734"/>
        <v>100</v>
      </c>
      <c r="X1453" s="88">
        <f t="shared" si="735"/>
        <v>0</v>
      </c>
      <c r="Y1453" s="88">
        <f t="shared" si="736"/>
        <v>100</v>
      </c>
      <c r="Z1453" s="88">
        <f t="shared" si="737"/>
        <v>0</v>
      </c>
      <c r="AA1453" s="88">
        <f t="shared" si="738"/>
        <v>100</v>
      </c>
      <c r="AB1453" s="88">
        <f t="shared" si="739"/>
        <v>0</v>
      </c>
      <c r="AC1453" s="88">
        <f t="shared" si="740"/>
        <v>100</v>
      </c>
      <c r="AD1453" s="168"/>
    </row>
    <row r="1454" spans="1:30" hidden="1" outlineLevel="1">
      <c r="A1454" s="76"/>
      <c r="B1454" s="95" t="s">
        <v>105</v>
      </c>
      <c r="C1454" s="96">
        <v>2212</v>
      </c>
      <c r="D1454" s="155">
        <v>15.8</v>
      </c>
      <c r="E1454" s="155"/>
      <c r="F1454" s="181">
        <f>1.631+11</f>
        <v>12.631</v>
      </c>
      <c r="G1454" s="91"/>
      <c r="H1454" s="146">
        <v>15.8</v>
      </c>
      <c r="I1454" s="91"/>
      <c r="J1454" s="92">
        <v>7.12</v>
      </c>
      <c r="K1454" s="92"/>
      <c r="L1454" s="146">
        <v>15.8</v>
      </c>
      <c r="M1454" s="91"/>
      <c r="N1454" s="92">
        <v>15.8</v>
      </c>
      <c r="O1454" s="92"/>
      <c r="P1454" s="92"/>
      <c r="Q1454" s="92"/>
      <c r="R1454" s="92">
        <v>15.8</v>
      </c>
      <c r="S1454" s="91"/>
      <c r="T1454" s="92">
        <v>15.8</v>
      </c>
      <c r="U1454" s="91"/>
      <c r="V1454" s="88">
        <f t="shared" si="733"/>
        <v>3.1690000000000005</v>
      </c>
      <c r="W1454" s="88">
        <f t="shared" si="734"/>
        <v>125.08906658221835</v>
      </c>
      <c r="X1454" s="88">
        <f t="shared" si="735"/>
        <v>0</v>
      </c>
      <c r="Y1454" s="88">
        <f t="shared" si="736"/>
        <v>100</v>
      </c>
      <c r="Z1454" s="88">
        <f t="shared" si="737"/>
        <v>0</v>
      </c>
      <c r="AA1454" s="88">
        <f t="shared" si="738"/>
        <v>100</v>
      </c>
      <c r="AB1454" s="88">
        <f t="shared" si="739"/>
        <v>0</v>
      </c>
      <c r="AC1454" s="88">
        <f t="shared" si="740"/>
        <v>100</v>
      </c>
      <c r="AD1454" s="168"/>
    </row>
    <row r="1455" spans="1:30" hidden="1" outlineLevel="1">
      <c r="A1455" s="76"/>
      <c r="B1455" s="97" t="s">
        <v>106</v>
      </c>
      <c r="C1455" s="96">
        <v>2213</v>
      </c>
      <c r="D1455" s="155"/>
      <c r="E1455" s="155"/>
      <c r="F1455" s="181"/>
      <c r="G1455" s="91"/>
      <c r="H1455" s="91"/>
      <c r="I1455" s="91"/>
      <c r="J1455" s="92"/>
      <c r="K1455" s="92"/>
      <c r="L1455" s="91"/>
      <c r="M1455" s="91"/>
      <c r="N1455" s="92"/>
      <c r="O1455" s="92"/>
      <c r="P1455" s="92"/>
      <c r="Q1455" s="92"/>
      <c r="R1455" s="92"/>
      <c r="S1455" s="91"/>
      <c r="T1455" s="92"/>
      <c r="U1455" s="91"/>
      <c r="V1455" s="88">
        <f t="shared" si="733"/>
        <v>0</v>
      </c>
      <c r="W1455" s="88" t="e">
        <f t="shared" si="734"/>
        <v>#DIV/0!</v>
      </c>
      <c r="X1455" s="88">
        <f t="shared" si="735"/>
        <v>0</v>
      </c>
      <c r="Y1455" s="88" t="e">
        <f t="shared" si="736"/>
        <v>#DIV/0!</v>
      </c>
      <c r="Z1455" s="88">
        <f t="shared" si="737"/>
        <v>0</v>
      </c>
      <c r="AA1455" s="88" t="e">
        <f t="shared" si="738"/>
        <v>#DIV/0!</v>
      </c>
      <c r="AB1455" s="88">
        <f t="shared" si="739"/>
        <v>0</v>
      </c>
      <c r="AC1455" s="88" t="e">
        <f t="shared" si="740"/>
        <v>#DIV/0!</v>
      </c>
      <c r="AD1455" s="168"/>
    </row>
    <row r="1456" spans="1:30" hidden="1" outlineLevel="1">
      <c r="A1456" s="76"/>
      <c r="B1456" s="97" t="s">
        <v>107</v>
      </c>
      <c r="C1456" s="96">
        <v>2214</v>
      </c>
      <c r="D1456" s="181"/>
      <c r="E1456" s="181"/>
      <c r="F1456" s="181"/>
      <c r="G1456" s="91"/>
      <c r="H1456" s="91"/>
      <c r="I1456" s="91"/>
      <c r="J1456" s="92"/>
      <c r="K1456" s="92"/>
      <c r="L1456" s="91"/>
      <c r="M1456" s="91"/>
      <c r="N1456" s="92"/>
      <c r="O1456" s="92"/>
      <c r="P1456" s="92"/>
      <c r="Q1456" s="92"/>
      <c r="R1456" s="92"/>
      <c r="S1456" s="91"/>
      <c r="T1456" s="92"/>
      <c r="U1456" s="91"/>
      <c r="V1456" s="88">
        <f t="shared" si="733"/>
        <v>0</v>
      </c>
      <c r="W1456" s="88" t="e">
        <f t="shared" si="734"/>
        <v>#DIV/0!</v>
      </c>
      <c r="X1456" s="88">
        <f t="shared" si="735"/>
        <v>0</v>
      </c>
      <c r="Y1456" s="88" t="e">
        <f t="shared" si="736"/>
        <v>#DIV/0!</v>
      </c>
      <c r="Z1456" s="88">
        <f t="shared" si="737"/>
        <v>0</v>
      </c>
      <c r="AA1456" s="88" t="e">
        <f t="shared" si="738"/>
        <v>#DIV/0!</v>
      </c>
      <c r="AB1456" s="88">
        <f t="shared" si="739"/>
        <v>0</v>
      </c>
      <c r="AC1456" s="88" t="e">
        <f t="shared" si="740"/>
        <v>#DIV/0!</v>
      </c>
      <c r="AD1456" s="168"/>
    </row>
    <row r="1457" spans="1:30" hidden="1" outlineLevel="1">
      <c r="A1457" s="76"/>
      <c r="B1457" s="149" t="s">
        <v>108</v>
      </c>
      <c r="C1457" s="99">
        <v>2215</v>
      </c>
      <c r="D1457" s="182">
        <f>D1458+D1459+D1460+D1461</f>
        <v>8</v>
      </c>
      <c r="E1457" s="182">
        <f>E1458+E1459+E1460+E1461</f>
        <v>0</v>
      </c>
      <c r="F1457" s="182">
        <f>F1458+F1459+F1460+F1461</f>
        <v>9.7109999999999985</v>
      </c>
      <c r="G1457" s="102">
        <f t="shared" ref="G1457:U1457" si="741">G1458+G1459+G1460+G1461</f>
        <v>0</v>
      </c>
      <c r="H1457" s="102">
        <f t="shared" si="741"/>
        <v>47.5</v>
      </c>
      <c r="I1457" s="102">
        <f t="shared" si="741"/>
        <v>0</v>
      </c>
      <c r="J1457" s="100">
        <f t="shared" si="741"/>
        <v>4.2949999999999999</v>
      </c>
      <c r="K1457" s="100">
        <f t="shared" si="741"/>
        <v>0</v>
      </c>
      <c r="L1457" s="102">
        <f>L1458+L1459+L1460+L1461</f>
        <v>47.5</v>
      </c>
      <c r="M1457" s="102">
        <f t="shared" si="741"/>
        <v>0</v>
      </c>
      <c r="N1457" s="100">
        <f t="shared" si="741"/>
        <v>9.5</v>
      </c>
      <c r="O1457" s="197">
        <f t="shared" si="741"/>
        <v>0</v>
      </c>
      <c r="P1457" s="100">
        <f>P1458+P1459+P1460+P1461</f>
        <v>0</v>
      </c>
      <c r="Q1457" s="197">
        <f>Q1458+Q1459+Q1460+Q1461</f>
        <v>0</v>
      </c>
      <c r="R1457" s="100">
        <f>R1458+R1459+R1460+R1461</f>
        <v>9.5</v>
      </c>
      <c r="S1457" s="102">
        <f t="shared" si="741"/>
        <v>0</v>
      </c>
      <c r="T1457" s="100">
        <f>T1458+T1459+T1460+T1461</f>
        <v>9.5</v>
      </c>
      <c r="U1457" s="102">
        <f t="shared" si="741"/>
        <v>0</v>
      </c>
      <c r="V1457" s="88">
        <f t="shared" si="733"/>
        <v>37.789000000000001</v>
      </c>
      <c r="W1457" s="88">
        <f t="shared" si="734"/>
        <v>489.13603130470608</v>
      </c>
      <c r="X1457" s="88">
        <f t="shared" si="735"/>
        <v>-38</v>
      </c>
      <c r="Y1457" s="88">
        <f t="shared" si="736"/>
        <v>20</v>
      </c>
      <c r="Z1457" s="88">
        <f t="shared" si="737"/>
        <v>0</v>
      </c>
      <c r="AA1457" s="88">
        <f t="shared" si="738"/>
        <v>100</v>
      </c>
      <c r="AB1457" s="88">
        <f t="shared" si="739"/>
        <v>0</v>
      </c>
      <c r="AC1457" s="88">
        <f t="shared" si="740"/>
        <v>100</v>
      </c>
      <c r="AD1457" s="168"/>
    </row>
    <row r="1458" spans="1:30" hidden="1" outlineLevel="1">
      <c r="A1458" s="76"/>
      <c r="B1458" s="103" t="s">
        <v>144</v>
      </c>
      <c r="C1458" s="96">
        <v>22151</v>
      </c>
      <c r="D1458" s="181"/>
      <c r="E1458" s="181"/>
      <c r="F1458" s="181"/>
      <c r="G1458" s="91"/>
      <c r="H1458" s="91">
        <v>1.5</v>
      </c>
      <c r="I1458" s="91"/>
      <c r="J1458" s="92">
        <v>1.5</v>
      </c>
      <c r="K1458" s="92"/>
      <c r="L1458" s="91">
        <v>1.5</v>
      </c>
      <c r="M1458" s="91"/>
      <c r="N1458" s="92">
        <v>1.5</v>
      </c>
      <c r="O1458" s="92"/>
      <c r="P1458" s="92"/>
      <c r="Q1458" s="92"/>
      <c r="R1458" s="92">
        <v>1.5</v>
      </c>
      <c r="S1458" s="91"/>
      <c r="T1458" s="92">
        <v>1.5</v>
      </c>
      <c r="U1458" s="91"/>
      <c r="V1458" s="88">
        <f t="shared" si="733"/>
        <v>1.5</v>
      </c>
      <c r="W1458" s="88" t="e">
        <f t="shared" si="734"/>
        <v>#DIV/0!</v>
      </c>
      <c r="X1458" s="88">
        <f t="shared" si="735"/>
        <v>0</v>
      </c>
      <c r="Y1458" s="88">
        <f t="shared" si="736"/>
        <v>100</v>
      </c>
      <c r="Z1458" s="88">
        <f t="shared" si="737"/>
        <v>0</v>
      </c>
      <c r="AA1458" s="88">
        <f t="shared" si="738"/>
        <v>100</v>
      </c>
      <c r="AB1458" s="88">
        <f t="shared" si="739"/>
        <v>0</v>
      </c>
      <c r="AC1458" s="88">
        <f t="shared" si="740"/>
        <v>100</v>
      </c>
      <c r="AD1458" s="168"/>
    </row>
    <row r="1459" spans="1:30" hidden="1" outlineLevel="1">
      <c r="A1459" s="76"/>
      <c r="B1459" s="103" t="s">
        <v>145</v>
      </c>
      <c r="C1459" s="96">
        <v>22152</v>
      </c>
      <c r="D1459" s="181"/>
      <c r="E1459" s="181"/>
      <c r="F1459" s="181"/>
      <c r="G1459" s="91"/>
      <c r="H1459" s="91"/>
      <c r="I1459" s="91"/>
      <c r="J1459" s="92"/>
      <c r="K1459" s="92"/>
      <c r="L1459" s="91"/>
      <c r="M1459" s="91"/>
      <c r="N1459" s="92"/>
      <c r="O1459" s="92"/>
      <c r="P1459" s="92"/>
      <c r="Q1459" s="92"/>
      <c r="R1459" s="92"/>
      <c r="S1459" s="91"/>
      <c r="T1459" s="92"/>
      <c r="U1459" s="91"/>
      <c r="V1459" s="88">
        <f t="shared" si="733"/>
        <v>0</v>
      </c>
      <c r="W1459" s="88" t="e">
        <f t="shared" si="734"/>
        <v>#DIV/0!</v>
      </c>
      <c r="X1459" s="88">
        <f t="shared" si="735"/>
        <v>0</v>
      </c>
      <c r="Y1459" s="88" t="e">
        <f t="shared" si="736"/>
        <v>#DIV/0!</v>
      </c>
      <c r="Z1459" s="88">
        <f t="shared" si="737"/>
        <v>0</v>
      </c>
      <c r="AA1459" s="88" t="e">
        <f t="shared" si="738"/>
        <v>#DIV/0!</v>
      </c>
      <c r="AB1459" s="88">
        <f t="shared" si="739"/>
        <v>0</v>
      </c>
      <c r="AC1459" s="88" t="e">
        <f t="shared" si="740"/>
        <v>#DIV/0!</v>
      </c>
      <c r="AD1459" s="168"/>
    </row>
    <row r="1460" spans="1:30" hidden="1" outlineLevel="1">
      <c r="A1460" s="76"/>
      <c r="B1460" s="103" t="s">
        <v>111</v>
      </c>
      <c r="C1460" s="96">
        <v>22153</v>
      </c>
      <c r="D1460" s="181"/>
      <c r="E1460" s="181"/>
      <c r="F1460" s="181"/>
      <c r="G1460" s="91"/>
      <c r="H1460" s="91"/>
      <c r="I1460" s="91"/>
      <c r="J1460" s="92"/>
      <c r="K1460" s="92"/>
      <c r="L1460" s="91"/>
      <c r="M1460" s="91"/>
      <c r="N1460" s="92"/>
      <c r="O1460" s="92"/>
      <c r="P1460" s="92"/>
      <c r="Q1460" s="92"/>
      <c r="R1460" s="92"/>
      <c r="S1460" s="91"/>
      <c r="T1460" s="92"/>
      <c r="U1460" s="91"/>
      <c r="V1460" s="88">
        <f t="shared" si="733"/>
        <v>0</v>
      </c>
      <c r="W1460" s="88" t="e">
        <f t="shared" si="734"/>
        <v>#DIV/0!</v>
      </c>
      <c r="X1460" s="88">
        <f t="shared" si="735"/>
        <v>0</v>
      </c>
      <c r="Y1460" s="88" t="e">
        <f t="shared" si="736"/>
        <v>#DIV/0!</v>
      </c>
      <c r="Z1460" s="88">
        <f t="shared" si="737"/>
        <v>0</v>
      </c>
      <c r="AA1460" s="88" t="e">
        <f t="shared" si="738"/>
        <v>#DIV/0!</v>
      </c>
      <c r="AB1460" s="88">
        <f t="shared" si="739"/>
        <v>0</v>
      </c>
      <c r="AC1460" s="88" t="e">
        <f t="shared" si="740"/>
        <v>#DIV/0!</v>
      </c>
      <c r="AD1460" s="168"/>
    </row>
    <row r="1461" spans="1:30" hidden="1" outlineLevel="1">
      <c r="A1461" s="76"/>
      <c r="B1461" s="103" t="s">
        <v>146</v>
      </c>
      <c r="C1461" s="96">
        <v>22154</v>
      </c>
      <c r="D1461" s="155">
        <v>8</v>
      </c>
      <c r="E1461" s="155"/>
      <c r="F1461" s="181">
        <f>1.7+8.011</f>
        <v>9.7109999999999985</v>
      </c>
      <c r="G1461" s="91"/>
      <c r="H1461" s="91">
        <v>46</v>
      </c>
      <c r="I1461" s="91"/>
      <c r="J1461" s="92">
        <v>2.7949999999999999</v>
      </c>
      <c r="K1461" s="92"/>
      <c r="L1461" s="91">
        <v>46</v>
      </c>
      <c r="M1461" s="91"/>
      <c r="N1461" s="92">
        <v>8</v>
      </c>
      <c r="O1461" s="92"/>
      <c r="P1461" s="92"/>
      <c r="Q1461" s="92"/>
      <c r="R1461" s="92">
        <v>8</v>
      </c>
      <c r="S1461" s="91"/>
      <c r="T1461" s="92">
        <v>8</v>
      </c>
      <c r="U1461" s="91"/>
      <c r="V1461" s="88">
        <f t="shared" si="733"/>
        <v>36.289000000000001</v>
      </c>
      <c r="W1461" s="88">
        <f t="shared" si="734"/>
        <v>473.6896303161364</v>
      </c>
      <c r="X1461" s="88">
        <f t="shared" si="735"/>
        <v>-38</v>
      </c>
      <c r="Y1461" s="88">
        <f t="shared" si="736"/>
        <v>17.391304347826086</v>
      </c>
      <c r="Z1461" s="88">
        <f t="shared" si="737"/>
        <v>0</v>
      </c>
      <c r="AA1461" s="88">
        <f t="shared" si="738"/>
        <v>100</v>
      </c>
      <c r="AB1461" s="88">
        <f t="shared" si="739"/>
        <v>0</v>
      </c>
      <c r="AC1461" s="88">
        <f t="shared" si="740"/>
        <v>100</v>
      </c>
      <c r="AD1461" s="168"/>
    </row>
    <row r="1462" spans="1:30" hidden="1" outlineLevel="1">
      <c r="A1462" s="76"/>
      <c r="B1462" s="105" t="s">
        <v>113</v>
      </c>
      <c r="C1462" s="106">
        <v>2217</v>
      </c>
      <c r="D1462" s="155"/>
      <c r="E1462" s="155"/>
      <c r="F1462" s="181"/>
      <c r="G1462" s="91"/>
      <c r="H1462" s="91"/>
      <c r="I1462" s="91"/>
      <c r="J1462" s="92"/>
      <c r="K1462" s="92"/>
      <c r="L1462" s="91"/>
      <c r="M1462" s="91"/>
      <c r="N1462" s="92"/>
      <c r="O1462" s="92"/>
      <c r="P1462" s="92"/>
      <c r="Q1462" s="92"/>
      <c r="R1462" s="92"/>
      <c r="S1462" s="91"/>
      <c r="T1462" s="92"/>
      <c r="U1462" s="91"/>
      <c r="V1462" s="88">
        <f t="shared" si="733"/>
        <v>0</v>
      </c>
      <c r="W1462" s="88" t="e">
        <f t="shared" si="734"/>
        <v>#DIV/0!</v>
      </c>
      <c r="X1462" s="88">
        <f t="shared" si="735"/>
        <v>0</v>
      </c>
      <c r="Y1462" s="88" t="e">
        <f t="shared" si="736"/>
        <v>#DIV/0!</v>
      </c>
      <c r="Z1462" s="88">
        <f t="shared" si="737"/>
        <v>0</v>
      </c>
      <c r="AA1462" s="88" t="e">
        <f t="shared" si="738"/>
        <v>#DIV/0!</v>
      </c>
      <c r="AB1462" s="88">
        <f t="shared" si="739"/>
        <v>0</v>
      </c>
      <c r="AC1462" s="88" t="e">
        <f t="shared" si="740"/>
        <v>#DIV/0!</v>
      </c>
      <c r="AD1462" s="168"/>
    </row>
    <row r="1463" spans="1:30" hidden="1" outlineLevel="1">
      <c r="A1463" s="76"/>
      <c r="B1463" s="109" t="s">
        <v>114</v>
      </c>
      <c r="C1463" s="106">
        <v>2218</v>
      </c>
      <c r="D1463" s="155"/>
      <c r="E1463" s="155"/>
      <c r="F1463" s="181"/>
      <c r="G1463" s="91"/>
      <c r="H1463" s="91"/>
      <c r="I1463" s="91"/>
      <c r="J1463" s="92"/>
      <c r="K1463" s="92"/>
      <c r="L1463" s="91"/>
      <c r="M1463" s="91"/>
      <c r="N1463" s="92"/>
      <c r="O1463" s="92"/>
      <c r="P1463" s="92"/>
      <c r="Q1463" s="92"/>
      <c r="R1463" s="92"/>
      <c r="S1463" s="91"/>
      <c r="T1463" s="92"/>
      <c r="U1463" s="91"/>
      <c r="V1463" s="88">
        <f t="shared" si="733"/>
        <v>0</v>
      </c>
      <c r="W1463" s="88" t="e">
        <f t="shared" si="734"/>
        <v>#DIV/0!</v>
      </c>
      <c r="X1463" s="88">
        <f t="shared" si="735"/>
        <v>0</v>
      </c>
      <c r="Y1463" s="88" t="e">
        <f t="shared" si="736"/>
        <v>#DIV/0!</v>
      </c>
      <c r="Z1463" s="88">
        <f t="shared" si="737"/>
        <v>0</v>
      </c>
      <c r="AA1463" s="88" t="e">
        <f t="shared" si="738"/>
        <v>#DIV/0!</v>
      </c>
      <c r="AB1463" s="88">
        <f t="shared" si="739"/>
        <v>0</v>
      </c>
      <c r="AC1463" s="88" t="e">
        <f t="shared" si="740"/>
        <v>#DIV/0!</v>
      </c>
      <c r="AD1463" s="168"/>
    </row>
    <row r="1464" spans="1:30" hidden="1" outlineLevel="1">
      <c r="A1464" s="76"/>
      <c r="B1464" s="97" t="s">
        <v>147</v>
      </c>
      <c r="C1464" s="96">
        <v>2221</v>
      </c>
      <c r="D1464" s="155"/>
      <c r="E1464" s="155"/>
      <c r="F1464" s="181"/>
      <c r="G1464" s="91"/>
      <c r="H1464" s="91"/>
      <c r="I1464" s="91"/>
      <c r="J1464" s="92"/>
      <c r="K1464" s="92"/>
      <c r="L1464" s="91"/>
      <c r="M1464" s="91"/>
      <c r="N1464" s="92"/>
      <c r="O1464" s="92"/>
      <c r="P1464" s="92"/>
      <c r="Q1464" s="92"/>
      <c r="R1464" s="92"/>
      <c r="S1464" s="91"/>
      <c r="T1464" s="92"/>
      <c r="U1464" s="91"/>
      <c r="V1464" s="88">
        <f t="shared" si="733"/>
        <v>0</v>
      </c>
      <c r="W1464" s="88" t="e">
        <f t="shared" si="734"/>
        <v>#DIV/0!</v>
      </c>
      <c r="X1464" s="88">
        <f t="shared" si="735"/>
        <v>0</v>
      </c>
      <c r="Y1464" s="88" t="e">
        <f t="shared" si="736"/>
        <v>#DIV/0!</v>
      </c>
      <c r="Z1464" s="88">
        <f t="shared" si="737"/>
        <v>0</v>
      </c>
      <c r="AA1464" s="88" t="e">
        <f t="shared" si="738"/>
        <v>#DIV/0!</v>
      </c>
      <c r="AB1464" s="88">
        <f t="shared" si="739"/>
        <v>0</v>
      </c>
      <c r="AC1464" s="88" t="e">
        <f t="shared" si="740"/>
        <v>#DIV/0!</v>
      </c>
      <c r="AD1464" s="168"/>
    </row>
    <row r="1465" spans="1:30" ht="25.5" hidden="1" outlineLevel="1">
      <c r="A1465" s="76"/>
      <c r="B1465" s="110" t="s">
        <v>116</v>
      </c>
      <c r="C1465" s="96">
        <v>2222</v>
      </c>
      <c r="D1465" s="155">
        <v>10</v>
      </c>
      <c r="E1465" s="155"/>
      <c r="F1465" s="181">
        <v>9.8390000000000004</v>
      </c>
      <c r="G1465" s="91"/>
      <c r="H1465" s="91">
        <v>4.4000000000000004</v>
      </c>
      <c r="I1465" s="91"/>
      <c r="J1465" s="92">
        <v>4.2</v>
      </c>
      <c r="K1465" s="92"/>
      <c r="L1465" s="91">
        <v>4.4000000000000004</v>
      </c>
      <c r="M1465" s="91"/>
      <c r="N1465" s="92">
        <v>10</v>
      </c>
      <c r="O1465" s="92"/>
      <c r="P1465" s="92"/>
      <c r="Q1465" s="92"/>
      <c r="R1465" s="92">
        <v>10</v>
      </c>
      <c r="S1465" s="91"/>
      <c r="T1465" s="92">
        <v>10</v>
      </c>
      <c r="U1465" s="91"/>
      <c r="V1465" s="88">
        <f t="shared" si="733"/>
        <v>-5.4390000000000001</v>
      </c>
      <c r="W1465" s="88">
        <f t="shared" si="734"/>
        <v>44.719991869092389</v>
      </c>
      <c r="X1465" s="88">
        <f t="shared" si="735"/>
        <v>5.6</v>
      </c>
      <c r="Y1465" s="88">
        <f t="shared" si="736"/>
        <v>227.27272727272725</v>
      </c>
      <c r="Z1465" s="88">
        <f t="shared" si="737"/>
        <v>0</v>
      </c>
      <c r="AA1465" s="88">
        <f t="shared" si="738"/>
        <v>100</v>
      </c>
      <c r="AB1465" s="88">
        <f t="shared" si="739"/>
        <v>0</v>
      </c>
      <c r="AC1465" s="88">
        <f t="shared" si="740"/>
        <v>100</v>
      </c>
      <c r="AD1465" s="168"/>
    </row>
    <row r="1466" spans="1:30" hidden="1" outlineLevel="1">
      <c r="A1466" s="76"/>
      <c r="B1466" s="110" t="s">
        <v>153</v>
      </c>
      <c r="C1466" s="96">
        <v>2224</v>
      </c>
      <c r="D1466" s="155"/>
      <c r="E1466" s="155"/>
      <c r="F1466" s="181"/>
      <c r="G1466" s="91"/>
      <c r="H1466" s="91"/>
      <c r="I1466" s="91"/>
      <c r="J1466" s="92"/>
      <c r="K1466" s="92"/>
      <c r="L1466" s="91"/>
      <c r="M1466" s="91"/>
      <c r="N1466" s="92"/>
      <c r="O1466" s="92"/>
      <c r="P1466" s="92"/>
      <c r="Q1466" s="92"/>
      <c r="R1466" s="92"/>
      <c r="S1466" s="91"/>
      <c r="T1466" s="92"/>
      <c r="U1466" s="91"/>
      <c r="V1466" s="88">
        <f t="shared" si="733"/>
        <v>0</v>
      </c>
      <c r="W1466" s="88" t="e">
        <f t="shared" si="734"/>
        <v>#DIV/0!</v>
      </c>
      <c r="X1466" s="88">
        <f t="shared" si="735"/>
        <v>0</v>
      </c>
      <c r="Y1466" s="88" t="e">
        <f t="shared" si="736"/>
        <v>#DIV/0!</v>
      </c>
      <c r="Z1466" s="88">
        <f t="shared" si="737"/>
        <v>0</v>
      </c>
      <c r="AA1466" s="88" t="e">
        <f t="shared" si="738"/>
        <v>#DIV/0!</v>
      </c>
      <c r="AB1466" s="88">
        <f t="shared" si="739"/>
        <v>0</v>
      </c>
      <c r="AC1466" s="88" t="e">
        <f t="shared" si="740"/>
        <v>#DIV/0!</v>
      </c>
      <c r="AD1466" s="168"/>
    </row>
    <row r="1467" spans="1:30" hidden="1" outlineLevel="1">
      <c r="A1467" s="76"/>
      <c r="B1467" s="110" t="s">
        <v>148</v>
      </c>
      <c r="C1467" s="96">
        <v>2225</v>
      </c>
      <c r="D1467" s="155"/>
      <c r="E1467" s="155"/>
      <c r="F1467" s="181"/>
      <c r="G1467" s="91"/>
      <c r="H1467" s="91"/>
      <c r="I1467" s="91"/>
      <c r="J1467" s="92"/>
      <c r="K1467" s="92"/>
      <c r="L1467" s="91"/>
      <c r="M1467" s="91"/>
      <c r="N1467" s="92"/>
      <c r="O1467" s="92"/>
      <c r="P1467" s="92"/>
      <c r="Q1467" s="92"/>
      <c r="R1467" s="92"/>
      <c r="S1467" s="91"/>
      <c r="T1467" s="92"/>
      <c r="U1467" s="91"/>
      <c r="V1467" s="88">
        <f t="shared" si="733"/>
        <v>0</v>
      </c>
      <c r="W1467" s="88" t="e">
        <f t="shared" si="734"/>
        <v>#DIV/0!</v>
      </c>
      <c r="X1467" s="88">
        <f t="shared" si="735"/>
        <v>0</v>
      </c>
      <c r="Y1467" s="88" t="e">
        <f t="shared" si="736"/>
        <v>#DIV/0!</v>
      </c>
      <c r="Z1467" s="88">
        <f t="shared" si="737"/>
        <v>0</v>
      </c>
      <c r="AA1467" s="88" t="e">
        <f t="shared" si="738"/>
        <v>#DIV/0!</v>
      </c>
      <c r="AB1467" s="88">
        <f t="shared" si="739"/>
        <v>0</v>
      </c>
      <c r="AC1467" s="88" t="e">
        <f t="shared" si="740"/>
        <v>#DIV/0!</v>
      </c>
      <c r="AD1467" s="168"/>
    </row>
    <row r="1468" spans="1:30" hidden="1" outlineLevel="1">
      <c r="A1468" s="76"/>
      <c r="B1468" s="110" t="s">
        <v>149</v>
      </c>
      <c r="C1468" s="96">
        <v>2231</v>
      </c>
      <c r="D1468" s="155"/>
      <c r="E1468" s="155"/>
      <c r="F1468" s="181"/>
      <c r="G1468" s="91"/>
      <c r="H1468" s="91"/>
      <c r="I1468" s="91"/>
      <c r="J1468" s="92"/>
      <c r="K1468" s="92"/>
      <c r="L1468" s="91"/>
      <c r="M1468" s="91"/>
      <c r="N1468" s="92"/>
      <c r="O1468" s="92"/>
      <c r="P1468" s="92"/>
      <c r="Q1468" s="92"/>
      <c r="R1468" s="92"/>
      <c r="S1468" s="91"/>
      <c r="T1468" s="92"/>
      <c r="U1468" s="91"/>
      <c r="V1468" s="88"/>
      <c r="W1468" s="88"/>
      <c r="X1468" s="88"/>
      <c r="Y1468" s="88"/>
      <c r="Z1468" s="88"/>
      <c r="AA1468" s="88"/>
      <c r="AB1468" s="88"/>
      <c r="AC1468" s="88"/>
      <c r="AD1468" s="168"/>
    </row>
    <row r="1469" spans="1:30" hidden="1" outlineLevel="1">
      <c r="A1469" s="76"/>
      <c r="B1469" s="110" t="s">
        <v>121</v>
      </c>
      <c r="C1469" s="96">
        <v>22311100</v>
      </c>
      <c r="D1469" s="155">
        <v>2.5</v>
      </c>
      <c r="E1469" s="155"/>
      <c r="F1469" s="181"/>
      <c r="G1469" s="91"/>
      <c r="H1469" s="91"/>
      <c r="I1469" s="91"/>
      <c r="J1469" s="92"/>
      <c r="K1469" s="92"/>
      <c r="L1469" s="91"/>
      <c r="M1469" s="91"/>
      <c r="N1469" s="92"/>
      <c r="O1469" s="92"/>
      <c r="P1469" s="92"/>
      <c r="Q1469" s="92"/>
      <c r="R1469" s="92"/>
      <c r="S1469" s="91"/>
      <c r="T1469" s="92"/>
      <c r="U1469" s="91"/>
      <c r="V1469" s="88">
        <f t="shared" ref="V1469:V1482" si="742">L1469-F1469</f>
        <v>0</v>
      </c>
      <c r="W1469" s="88" t="e">
        <f t="shared" ref="W1469:W1482" si="743">+L1469/F1469*100</f>
        <v>#DIV/0!</v>
      </c>
      <c r="X1469" s="88">
        <f t="shared" ref="X1469:X1482" si="744">N1469-H1469</f>
        <v>0</v>
      </c>
      <c r="Y1469" s="88" t="e">
        <f t="shared" ref="Y1469:Y1482" si="745">+N1469/H1469*100</f>
        <v>#DIV/0!</v>
      </c>
      <c r="Z1469" s="88">
        <f t="shared" ref="Z1469:Z1482" si="746">R1469-N1469</f>
        <v>0</v>
      </c>
      <c r="AA1469" s="88" t="e">
        <f t="shared" ref="AA1469:AA1482" si="747">+R1469/N1469*100</f>
        <v>#DIV/0!</v>
      </c>
      <c r="AB1469" s="88">
        <f t="shared" si="739"/>
        <v>0</v>
      </c>
      <c r="AC1469" s="88" t="e">
        <f t="shared" si="740"/>
        <v>#DIV/0!</v>
      </c>
      <c r="AD1469" s="168"/>
    </row>
    <row r="1470" spans="1:30" hidden="1" outlineLevel="1">
      <c r="A1470" s="76"/>
      <c r="B1470" s="110" t="s">
        <v>122</v>
      </c>
      <c r="C1470" s="96">
        <v>22311200</v>
      </c>
      <c r="D1470" s="155">
        <v>16</v>
      </c>
      <c r="E1470" s="155"/>
      <c r="F1470" s="181">
        <v>14.786</v>
      </c>
      <c r="G1470" s="91"/>
      <c r="H1470" s="91">
        <v>23</v>
      </c>
      <c r="I1470" s="91"/>
      <c r="J1470" s="92">
        <v>13</v>
      </c>
      <c r="K1470" s="92"/>
      <c r="L1470" s="91">
        <v>31.4</v>
      </c>
      <c r="M1470" s="91"/>
      <c r="N1470" s="92">
        <v>30</v>
      </c>
      <c r="O1470" s="92"/>
      <c r="P1470" s="92"/>
      <c r="Q1470" s="92"/>
      <c r="R1470" s="92">
        <v>30</v>
      </c>
      <c r="S1470" s="91"/>
      <c r="T1470" s="92">
        <v>30</v>
      </c>
      <c r="U1470" s="91"/>
      <c r="V1470" s="88">
        <f t="shared" si="742"/>
        <v>16.613999999999997</v>
      </c>
      <c r="W1470" s="88">
        <f t="shared" si="743"/>
        <v>212.36304612471258</v>
      </c>
      <c r="X1470" s="88">
        <f t="shared" si="744"/>
        <v>7</v>
      </c>
      <c r="Y1470" s="88">
        <f t="shared" si="745"/>
        <v>130.43478260869566</v>
      </c>
      <c r="Z1470" s="88">
        <f t="shared" si="746"/>
        <v>0</v>
      </c>
      <c r="AA1470" s="88">
        <f t="shared" si="747"/>
        <v>100</v>
      </c>
      <c r="AB1470" s="88">
        <f t="shared" si="739"/>
        <v>0</v>
      </c>
      <c r="AC1470" s="88">
        <f t="shared" si="740"/>
        <v>100</v>
      </c>
      <c r="AD1470" s="168"/>
    </row>
    <row r="1471" spans="1:30" ht="25.5" hidden="1" outlineLevel="1">
      <c r="A1471" s="76"/>
      <c r="B1471" s="110" t="s">
        <v>123</v>
      </c>
      <c r="C1471" s="96">
        <v>22311300</v>
      </c>
      <c r="D1471" s="91"/>
      <c r="E1471" s="91"/>
      <c r="F1471" s="91"/>
      <c r="G1471" s="91"/>
      <c r="H1471" s="91"/>
      <c r="I1471" s="91"/>
      <c r="J1471" s="92"/>
      <c r="K1471" s="92"/>
      <c r="L1471" s="91"/>
      <c r="M1471" s="91"/>
      <c r="N1471" s="92"/>
      <c r="O1471" s="92"/>
      <c r="P1471" s="92"/>
      <c r="Q1471" s="92"/>
      <c r="R1471" s="91"/>
      <c r="S1471" s="91"/>
      <c r="T1471" s="91"/>
      <c r="U1471" s="91"/>
      <c r="V1471" s="88">
        <f t="shared" si="742"/>
        <v>0</v>
      </c>
      <c r="W1471" s="88" t="e">
        <f t="shared" si="743"/>
        <v>#DIV/0!</v>
      </c>
      <c r="X1471" s="88">
        <f t="shared" si="744"/>
        <v>0</v>
      </c>
      <c r="Y1471" s="88" t="e">
        <f t="shared" si="745"/>
        <v>#DIV/0!</v>
      </c>
      <c r="Z1471" s="88">
        <f t="shared" si="746"/>
        <v>0</v>
      </c>
      <c r="AA1471" s="88" t="e">
        <f t="shared" si="747"/>
        <v>#DIV/0!</v>
      </c>
      <c r="AB1471" s="88">
        <f t="shared" si="739"/>
        <v>0</v>
      </c>
      <c r="AC1471" s="88" t="e">
        <f t="shared" si="740"/>
        <v>#DIV/0!</v>
      </c>
      <c r="AD1471" s="168"/>
    </row>
    <row r="1472" spans="1:30" ht="13.5" hidden="1" customHeight="1" outlineLevel="1">
      <c r="A1472" s="76"/>
      <c r="B1472" s="110" t="s">
        <v>124</v>
      </c>
      <c r="C1472" s="96">
        <v>22311400</v>
      </c>
      <c r="D1472" s="91"/>
      <c r="E1472" s="91"/>
      <c r="F1472" s="91"/>
      <c r="G1472" s="91"/>
      <c r="H1472" s="91"/>
      <c r="I1472" s="91"/>
      <c r="J1472" s="92"/>
      <c r="K1472" s="92"/>
      <c r="L1472" s="91"/>
      <c r="M1472" s="91"/>
      <c r="N1472" s="92"/>
      <c r="O1472" s="92"/>
      <c r="P1472" s="92"/>
      <c r="Q1472" s="92"/>
      <c r="R1472" s="91"/>
      <c r="S1472" s="91"/>
      <c r="T1472" s="91"/>
      <c r="U1472" s="91"/>
      <c r="V1472" s="88">
        <f t="shared" si="742"/>
        <v>0</v>
      </c>
      <c r="W1472" s="88" t="e">
        <f t="shared" si="743"/>
        <v>#DIV/0!</v>
      </c>
      <c r="X1472" s="88">
        <f t="shared" si="744"/>
        <v>0</v>
      </c>
      <c r="Y1472" s="88" t="e">
        <f t="shared" si="745"/>
        <v>#DIV/0!</v>
      </c>
      <c r="Z1472" s="88">
        <f t="shared" si="746"/>
        <v>0</v>
      </c>
      <c r="AA1472" s="88" t="e">
        <f t="shared" si="747"/>
        <v>#DIV/0!</v>
      </c>
      <c r="AB1472" s="88">
        <f t="shared" si="739"/>
        <v>0</v>
      </c>
      <c r="AC1472" s="88" t="e">
        <f t="shared" si="740"/>
        <v>#DIV/0!</v>
      </c>
      <c r="AD1472" s="168"/>
    </row>
    <row r="1473" spans="1:30" ht="13.5" hidden="1" customHeight="1" outlineLevel="1">
      <c r="A1473" s="76"/>
      <c r="B1473" s="110" t="s">
        <v>125</v>
      </c>
      <c r="C1473" s="96">
        <v>2235</v>
      </c>
      <c r="D1473" s="91"/>
      <c r="E1473" s="91"/>
      <c r="F1473" s="91"/>
      <c r="G1473" s="91"/>
      <c r="H1473" s="91"/>
      <c r="I1473" s="91"/>
      <c r="J1473" s="92"/>
      <c r="K1473" s="92"/>
      <c r="L1473" s="91"/>
      <c r="M1473" s="91"/>
      <c r="N1473" s="92"/>
      <c r="O1473" s="92"/>
      <c r="P1473" s="92"/>
      <c r="Q1473" s="92"/>
      <c r="R1473" s="91"/>
      <c r="S1473" s="91"/>
      <c r="T1473" s="91"/>
      <c r="U1473" s="91"/>
      <c r="V1473" s="88">
        <f t="shared" si="742"/>
        <v>0</v>
      </c>
      <c r="W1473" s="88" t="e">
        <f t="shared" si="743"/>
        <v>#DIV/0!</v>
      </c>
      <c r="X1473" s="88">
        <f t="shared" si="744"/>
        <v>0</v>
      </c>
      <c r="Y1473" s="88" t="e">
        <f t="shared" si="745"/>
        <v>#DIV/0!</v>
      </c>
      <c r="Z1473" s="88">
        <f t="shared" si="746"/>
        <v>0</v>
      </c>
      <c r="AA1473" s="88" t="e">
        <f t="shared" si="747"/>
        <v>#DIV/0!</v>
      </c>
      <c r="AB1473" s="88">
        <f t="shared" si="739"/>
        <v>0</v>
      </c>
      <c r="AC1473" s="88" t="e">
        <f t="shared" si="740"/>
        <v>#DIV/0!</v>
      </c>
      <c r="AD1473" s="168"/>
    </row>
    <row r="1474" spans="1:30" ht="12.75" hidden="1" customHeight="1" outlineLevel="1">
      <c r="A1474" s="76"/>
      <c r="B1474" s="97" t="s">
        <v>126</v>
      </c>
      <c r="C1474" s="119">
        <v>2511</v>
      </c>
      <c r="D1474" s="91"/>
      <c r="E1474" s="91"/>
      <c r="F1474" s="91"/>
      <c r="G1474" s="91"/>
      <c r="H1474" s="91"/>
      <c r="I1474" s="91"/>
      <c r="J1474" s="92"/>
      <c r="K1474" s="92"/>
      <c r="L1474" s="91"/>
      <c r="M1474" s="91"/>
      <c r="N1474" s="92"/>
      <c r="O1474" s="92"/>
      <c r="P1474" s="92"/>
      <c r="Q1474" s="92"/>
      <c r="R1474" s="91"/>
      <c r="S1474" s="91"/>
      <c r="T1474" s="91"/>
      <c r="U1474" s="91"/>
      <c r="V1474" s="88">
        <f t="shared" si="742"/>
        <v>0</v>
      </c>
      <c r="W1474" s="88" t="e">
        <f t="shared" si="743"/>
        <v>#DIV/0!</v>
      </c>
      <c r="X1474" s="88">
        <f t="shared" si="744"/>
        <v>0</v>
      </c>
      <c r="Y1474" s="88" t="e">
        <f t="shared" si="745"/>
        <v>#DIV/0!</v>
      </c>
      <c r="Z1474" s="88">
        <f t="shared" si="746"/>
        <v>0</v>
      </c>
      <c r="AA1474" s="88" t="e">
        <f t="shared" si="747"/>
        <v>#DIV/0!</v>
      </c>
      <c r="AB1474" s="88">
        <f t="shared" si="739"/>
        <v>0</v>
      </c>
      <c r="AC1474" s="88" t="e">
        <f t="shared" si="740"/>
        <v>#DIV/0!</v>
      </c>
      <c r="AD1474" s="168"/>
    </row>
    <row r="1475" spans="1:30" ht="12.75" hidden="1" customHeight="1" outlineLevel="1">
      <c r="A1475" s="76"/>
      <c r="B1475" s="97" t="s">
        <v>127</v>
      </c>
      <c r="C1475" s="119">
        <v>2512</v>
      </c>
      <c r="D1475" s="91"/>
      <c r="E1475" s="91"/>
      <c r="F1475" s="91"/>
      <c r="G1475" s="91"/>
      <c r="H1475" s="91"/>
      <c r="I1475" s="91"/>
      <c r="J1475" s="92"/>
      <c r="K1475" s="92"/>
      <c r="L1475" s="91"/>
      <c r="M1475" s="91"/>
      <c r="N1475" s="92"/>
      <c r="O1475" s="92"/>
      <c r="P1475" s="92"/>
      <c r="Q1475" s="92"/>
      <c r="R1475" s="91"/>
      <c r="S1475" s="91"/>
      <c r="T1475" s="91"/>
      <c r="U1475" s="91"/>
      <c r="V1475" s="88">
        <f t="shared" si="742"/>
        <v>0</v>
      </c>
      <c r="W1475" s="88" t="e">
        <f t="shared" si="743"/>
        <v>#DIV/0!</v>
      </c>
      <c r="X1475" s="88">
        <f t="shared" si="744"/>
        <v>0</v>
      </c>
      <c r="Y1475" s="88" t="e">
        <f t="shared" si="745"/>
        <v>#DIV/0!</v>
      </c>
      <c r="Z1475" s="88">
        <f t="shared" si="746"/>
        <v>0</v>
      </c>
      <c r="AA1475" s="88" t="e">
        <f t="shared" si="747"/>
        <v>#DIV/0!</v>
      </c>
      <c r="AB1475" s="88">
        <f t="shared" si="739"/>
        <v>0</v>
      </c>
      <c r="AC1475" s="88" t="e">
        <f t="shared" si="740"/>
        <v>#DIV/0!</v>
      </c>
      <c r="AD1475" s="168"/>
    </row>
    <row r="1476" spans="1:30" ht="12.75" hidden="1" customHeight="1" outlineLevel="1">
      <c r="A1476" s="76"/>
      <c r="B1476" s="97" t="s">
        <v>154</v>
      </c>
      <c r="C1476" s="119">
        <v>2521</v>
      </c>
      <c r="D1476" s="91"/>
      <c r="E1476" s="91"/>
      <c r="F1476" s="91"/>
      <c r="G1476" s="91"/>
      <c r="H1476" s="91"/>
      <c r="I1476" s="91"/>
      <c r="J1476" s="92"/>
      <c r="K1476" s="92"/>
      <c r="L1476" s="91"/>
      <c r="M1476" s="91"/>
      <c r="N1476" s="92"/>
      <c r="O1476" s="92"/>
      <c r="P1476" s="92"/>
      <c r="Q1476" s="92"/>
      <c r="R1476" s="91"/>
      <c r="S1476" s="91"/>
      <c r="T1476" s="91"/>
      <c r="U1476" s="91"/>
      <c r="V1476" s="88">
        <f t="shared" si="742"/>
        <v>0</v>
      </c>
      <c r="W1476" s="88" t="e">
        <f t="shared" si="743"/>
        <v>#DIV/0!</v>
      </c>
      <c r="X1476" s="88">
        <f t="shared" si="744"/>
        <v>0</v>
      </c>
      <c r="Y1476" s="88" t="e">
        <f t="shared" si="745"/>
        <v>#DIV/0!</v>
      </c>
      <c r="Z1476" s="88">
        <f t="shared" si="746"/>
        <v>0</v>
      </c>
      <c r="AA1476" s="88" t="e">
        <f t="shared" si="747"/>
        <v>#DIV/0!</v>
      </c>
      <c r="AB1476" s="88">
        <f t="shared" si="739"/>
        <v>0</v>
      </c>
      <c r="AC1476" s="88" t="e">
        <f t="shared" si="740"/>
        <v>#DIV/0!</v>
      </c>
      <c r="AD1476" s="168"/>
    </row>
    <row r="1477" spans="1:30" ht="25.5" hidden="1" outlineLevel="1">
      <c r="A1477" s="76"/>
      <c r="B1477" s="122" t="s">
        <v>129</v>
      </c>
      <c r="C1477" s="96">
        <v>2721</v>
      </c>
      <c r="D1477" s="91"/>
      <c r="E1477" s="91"/>
      <c r="F1477" s="91"/>
      <c r="G1477" s="91"/>
      <c r="H1477" s="91"/>
      <c r="I1477" s="91"/>
      <c r="J1477" s="92"/>
      <c r="K1477" s="92"/>
      <c r="L1477" s="91"/>
      <c r="M1477" s="91"/>
      <c r="N1477" s="92"/>
      <c r="O1477" s="92"/>
      <c r="P1477" s="92"/>
      <c r="Q1477" s="92"/>
      <c r="R1477" s="91"/>
      <c r="S1477" s="91"/>
      <c r="T1477" s="91"/>
      <c r="U1477" s="91"/>
      <c r="V1477" s="88">
        <f t="shared" si="742"/>
        <v>0</v>
      </c>
      <c r="W1477" s="88" t="e">
        <f t="shared" si="743"/>
        <v>#DIV/0!</v>
      </c>
      <c r="X1477" s="88">
        <f t="shared" si="744"/>
        <v>0</v>
      </c>
      <c r="Y1477" s="88" t="e">
        <f t="shared" si="745"/>
        <v>#DIV/0!</v>
      </c>
      <c r="Z1477" s="88">
        <f t="shared" si="746"/>
        <v>0</v>
      </c>
      <c r="AA1477" s="88" t="e">
        <f t="shared" si="747"/>
        <v>#DIV/0!</v>
      </c>
      <c r="AB1477" s="88">
        <f t="shared" si="739"/>
        <v>0</v>
      </c>
      <c r="AC1477" s="88" t="e">
        <f t="shared" si="740"/>
        <v>#DIV/0!</v>
      </c>
      <c r="AD1477" s="168"/>
    </row>
    <row r="1478" spans="1:30" hidden="1" outlineLevel="1">
      <c r="A1478" s="76"/>
      <c r="B1478" s="123" t="s">
        <v>207</v>
      </c>
      <c r="C1478" s="90">
        <v>28241</v>
      </c>
      <c r="D1478" s="91"/>
      <c r="E1478" s="91"/>
      <c r="F1478" s="91"/>
      <c r="G1478" s="91"/>
      <c r="H1478" s="91"/>
      <c r="I1478" s="91"/>
      <c r="J1478" s="92"/>
      <c r="K1478" s="92"/>
      <c r="L1478" s="91"/>
      <c r="M1478" s="91"/>
      <c r="N1478" s="92"/>
      <c r="O1478" s="92"/>
      <c r="P1478" s="92"/>
      <c r="Q1478" s="92"/>
      <c r="R1478" s="91"/>
      <c r="S1478" s="91"/>
      <c r="T1478" s="91"/>
      <c r="U1478" s="91"/>
      <c r="V1478" s="88">
        <f t="shared" si="742"/>
        <v>0</v>
      </c>
      <c r="W1478" s="88" t="e">
        <f t="shared" si="743"/>
        <v>#DIV/0!</v>
      </c>
      <c r="X1478" s="88">
        <f t="shared" si="744"/>
        <v>0</v>
      </c>
      <c r="Y1478" s="88" t="e">
        <f t="shared" si="745"/>
        <v>#DIV/0!</v>
      </c>
      <c r="Z1478" s="88">
        <f t="shared" si="746"/>
        <v>0</v>
      </c>
      <c r="AA1478" s="88" t="e">
        <f t="shared" si="747"/>
        <v>#DIV/0!</v>
      </c>
      <c r="AB1478" s="88">
        <f t="shared" si="739"/>
        <v>0</v>
      </c>
      <c r="AC1478" s="88" t="e">
        <f t="shared" si="740"/>
        <v>#DIV/0!</v>
      </c>
      <c r="AD1478" s="168"/>
    </row>
    <row r="1479" spans="1:30" hidden="1" outlineLevel="1">
      <c r="A1479" s="76"/>
      <c r="B1479" s="128" t="s">
        <v>134</v>
      </c>
      <c r="C1479" s="90"/>
      <c r="D1479" s="86">
        <f>SUM(D1480:D1482)</f>
        <v>0</v>
      </c>
      <c r="E1479" s="130">
        <f>SUM(E1480:E1482)</f>
        <v>0</v>
      </c>
      <c r="F1479" s="130">
        <f t="shared" ref="F1479:U1479" si="748">SUM(F1480:F1482)</f>
        <v>0</v>
      </c>
      <c r="G1479" s="130">
        <f t="shared" si="748"/>
        <v>0</v>
      </c>
      <c r="H1479" s="86">
        <f>SUM(H1480:H1482)</f>
        <v>34.5</v>
      </c>
      <c r="I1479" s="130">
        <f t="shared" si="748"/>
        <v>0</v>
      </c>
      <c r="J1479" s="129">
        <f t="shared" si="748"/>
        <v>34.5</v>
      </c>
      <c r="K1479" s="129">
        <f t="shared" si="748"/>
        <v>0</v>
      </c>
      <c r="L1479" s="130">
        <f>SUM(L1480:L1482)</f>
        <v>0</v>
      </c>
      <c r="M1479" s="130">
        <f t="shared" si="748"/>
        <v>0</v>
      </c>
      <c r="N1479" s="85">
        <f t="shared" si="748"/>
        <v>0</v>
      </c>
      <c r="O1479" s="85">
        <f t="shared" si="748"/>
        <v>0</v>
      </c>
      <c r="P1479" s="85">
        <f t="shared" si="748"/>
        <v>0</v>
      </c>
      <c r="Q1479" s="85">
        <f t="shared" si="748"/>
        <v>0</v>
      </c>
      <c r="R1479" s="86">
        <f t="shared" si="748"/>
        <v>0</v>
      </c>
      <c r="S1479" s="130">
        <f t="shared" si="748"/>
        <v>0</v>
      </c>
      <c r="T1479" s="86">
        <f t="shared" si="748"/>
        <v>0</v>
      </c>
      <c r="U1479" s="130">
        <f t="shared" si="748"/>
        <v>0</v>
      </c>
      <c r="V1479" s="88">
        <f t="shared" si="742"/>
        <v>0</v>
      </c>
      <c r="W1479" s="88" t="e">
        <f t="shared" si="743"/>
        <v>#DIV/0!</v>
      </c>
      <c r="X1479" s="88">
        <f t="shared" si="744"/>
        <v>-34.5</v>
      </c>
      <c r="Y1479" s="88">
        <f t="shared" si="745"/>
        <v>0</v>
      </c>
      <c r="Z1479" s="88">
        <f t="shared" si="746"/>
        <v>0</v>
      </c>
      <c r="AA1479" s="88" t="e">
        <f t="shared" si="747"/>
        <v>#DIV/0!</v>
      </c>
      <c r="AB1479" s="88">
        <f t="shared" si="739"/>
        <v>0</v>
      </c>
      <c r="AC1479" s="88" t="e">
        <f t="shared" si="740"/>
        <v>#DIV/0!</v>
      </c>
      <c r="AD1479" s="168"/>
    </row>
    <row r="1480" spans="1:30" hidden="1" outlineLevel="1">
      <c r="A1480" s="76"/>
      <c r="B1480" s="89" t="s">
        <v>135</v>
      </c>
      <c r="C1480" s="90">
        <v>3111</v>
      </c>
      <c r="D1480" s="91"/>
      <c r="E1480" s="91"/>
      <c r="F1480" s="91"/>
      <c r="G1480" s="91"/>
      <c r="H1480" s="91"/>
      <c r="I1480" s="91"/>
      <c r="J1480" s="92"/>
      <c r="K1480" s="92"/>
      <c r="L1480" s="91"/>
      <c r="M1480" s="91"/>
      <c r="N1480" s="92"/>
      <c r="O1480" s="92"/>
      <c r="P1480" s="92"/>
      <c r="Q1480" s="92"/>
      <c r="R1480" s="91"/>
      <c r="S1480" s="91"/>
      <c r="T1480" s="91"/>
      <c r="U1480" s="91"/>
      <c r="V1480" s="88">
        <f t="shared" si="742"/>
        <v>0</v>
      </c>
      <c r="W1480" s="88" t="e">
        <f t="shared" si="743"/>
        <v>#DIV/0!</v>
      </c>
      <c r="X1480" s="88">
        <f t="shared" si="744"/>
        <v>0</v>
      </c>
      <c r="Y1480" s="88" t="e">
        <f t="shared" si="745"/>
        <v>#DIV/0!</v>
      </c>
      <c r="Z1480" s="88">
        <f t="shared" si="746"/>
        <v>0</v>
      </c>
      <c r="AA1480" s="88" t="e">
        <f t="shared" si="747"/>
        <v>#DIV/0!</v>
      </c>
      <c r="AB1480" s="88">
        <f t="shared" si="739"/>
        <v>0</v>
      </c>
      <c r="AC1480" s="88" t="e">
        <f t="shared" si="740"/>
        <v>#DIV/0!</v>
      </c>
      <c r="AD1480" s="168"/>
    </row>
    <row r="1481" spans="1:30" hidden="1" outlineLevel="1">
      <c r="A1481" s="76"/>
      <c r="B1481" s="89" t="s">
        <v>136</v>
      </c>
      <c r="C1481" s="90">
        <v>3112</v>
      </c>
      <c r="D1481" s="91"/>
      <c r="E1481" s="91"/>
      <c r="F1481" s="91"/>
      <c r="G1481" s="91"/>
      <c r="H1481" s="91">
        <v>34.5</v>
      </c>
      <c r="I1481" s="91"/>
      <c r="J1481" s="92">
        <v>34.5</v>
      </c>
      <c r="K1481" s="92"/>
      <c r="L1481" s="91"/>
      <c r="M1481" s="91"/>
      <c r="N1481" s="92"/>
      <c r="O1481" s="92"/>
      <c r="P1481" s="92"/>
      <c r="Q1481" s="92"/>
      <c r="R1481" s="91"/>
      <c r="S1481" s="91"/>
      <c r="T1481" s="91"/>
      <c r="U1481" s="91"/>
      <c r="V1481" s="88">
        <f t="shared" si="742"/>
        <v>0</v>
      </c>
      <c r="W1481" s="88" t="e">
        <f t="shared" si="743"/>
        <v>#DIV/0!</v>
      </c>
      <c r="X1481" s="88">
        <f t="shared" si="744"/>
        <v>-34.5</v>
      </c>
      <c r="Y1481" s="88">
        <f t="shared" si="745"/>
        <v>0</v>
      </c>
      <c r="Z1481" s="88">
        <f t="shared" si="746"/>
        <v>0</v>
      </c>
      <c r="AA1481" s="88" t="e">
        <f t="shared" si="747"/>
        <v>#DIV/0!</v>
      </c>
      <c r="AB1481" s="88">
        <f t="shared" si="739"/>
        <v>0</v>
      </c>
      <c r="AC1481" s="88" t="e">
        <f t="shared" si="740"/>
        <v>#DIV/0!</v>
      </c>
      <c r="AD1481" s="168"/>
    </row>
    <row r="1482" spans="1:30" hidden="1" outlineLevel="1">
      <c r="A1482" s="76"/>
      <c r="B1482" s="89" t="s">
        <v>137</v>
      </c>
      <c r="C1482" s="90">
        <v>3113</v>
      </c>
      <c r="D1482" s="91"/>
      <c r="E1482" s="91"/>
      <c r="F1482" s="91"/>
      <c r="G1482" s="91"/>
      <c r="H1482" s="91"/>
      <c r="I1482" s="91"/>
      <c r="J1482" s="92"/>
      <c r="K1482" s="92"/>
      <c r="L1482" s="91"/>
      <c r="M1482" s="91"/>
      <c r="N1482" s="92"/>
      <c r="O1482" s="92"/>
      <c r="P1482" s="92"/>
      <c r="Q1482" s="92"/>
      <c r="R1482" s="91"/>
      <c r="S1482" s="91"/>
      <c r="T1482" s="91"/>
      <c r="U1482" s="91"/>
      <c r="V1482" s="88">
        <f t="shared" si="742"/>
        <v>0</v>
      </c>
      <c r="W1482" s="88" t="e">
        <f t="shared" si="743"/>
        <v>#DIV/0!</v>
      </c>
      <c r="X1482" s="88">
        <f t="shared" si="744"/>
        <v>0</v>
      </c>
      <c r="Y1482" s="88" t="e">
        <f t="shared" si="745"/>
        <v>#DIV/0!</v>
      </c>
      <c r="Z1482" s="88">
        <f t="shared" si="746"/>
        <v>0</v>
      </c>
      <c r="AA1482" s="88" t="e">
        <f t="shared" si="747"/>
        <v>#DIV/0!</v>
      </c>
      <c r="AB1482" s="88">
        <f t="shared" si="739"/>
        <v>0</v>
      </c>
      <c r="AC1482" s="88" t="e">
        <f t="shared" si="740"/>
        <v>#DIV/0!</v>
      </c>
      <c r="AD1482" s="168"/>
    </row>
    <row r="1483" spans="1:30" hidden="1" outlineLevel="1">
      <c r="A1483" s="76"/>
      <c r="B1483" s="169"/>
      <c r="C1483" s="170"/>
      <c r="D1483" s="91"/>
      <c r="E1483" s="140"/>
      <c r="F1483" s="140"/>
      <c r="G1483" s="140"/>
      <c r="H1483" s="91"/>
      <c r="I1483" s="140"/>
      <c r="J1483" s="141"/>
      <c r="K1483" s="141"/>
      <c r="L1483" s="140"/>
      <c r="M1483" s="140"/>
      <c r="N1483" s="141"/>
      <c r="O1483" s="141"/>
      <c r="P1483" s="141"/>
      <c r="Q1483" s="141"/>
      <c r="R1483" s="140"/>
      <c r="S1483" s="140"/>
      <c r="T1483" s="140"/>
      <c r="U1483" s="140"/>
      <c r="V1483" s="140"/>
      <c r="W1483" s="140"/>
      <c r="X1483" s="140"/>
      <c r="Y1483" s="140"/>
      <c r="Z1483" s="140"/>
      <c r="AA1483" s="140"/>
      <c r="AB1483" s="140"/>
      <c r="AC1483" s="140"/>
      <c r="AD1483" s="168"/>
    </row>
    <row r="1484" spans="1:30" hidden="1">
      <c r="A1484" s="76"/>
      <c r="B1484" s="224" t="s">
        <v>224</v>
      </c>
      <c r="C1484" s="222" t="s">
        <v>225</v>
      </c>
      <c r="D1484" s="140"/>
      <c r="E1484" s="140"/>
      <c r="F1484" s="140"/>
      <c r="G1484" s="140"/>
      <c r="H1484" s="140"/>
      <c r="I1484" s="140"/>
      <c r="J1484" s="141"/>
      <c r="K1484" s="141"/>
      <c r="L1484" s="140"/>
      <c r="M1484" s="140"/>
      <c r="N1484" s="141"/>
      <c r="O1484" s="141"/>
      <c r="P1484" s="141"/>
      <c r="Q1484" s="141"/>
      <c r="R1484" s="140"/>
      <c r="S1484" s="140"/>
      <c r="T1484" s="140"/>
      <c r="U1484" s="140"/>
      <c r="V1484" s="140"/>
      <c r="W1484" s="140"/>
      <c r="X1484" s="140"/>
      <c r="Y1484" s="140"/>
      <c r="Z1484" s="140"/>
      <c r="AA1484" s="140"/>
      <c r="AB1484" s="140"/>
      <c r="AC1484" s="140"/>
      <c r="AD1484" s="168"/>
    </row>
    <row r="1485" spans="1:30" hidden="1">
      <c r="A1485" s="76"/>
      <c r="B1485" s="142" t="s">
        <v>142</v>
      </c>
      <c r="C1485" s="143"/>
      <c r="D1485" s="86">
        <f>SUM(D1486:D1492,D1497:D1514)-D1503</f>
        <v>8568.9</v>
      </c>
      <c r="E1485" s="86">
        <f>SUM(E1486:E1492,E1497:E1514)-E1503</f>
        <v>0</v>
      </c>
      <c r="F1485" s="86">
        <f t="shared" ref="F1485:U1485" si="749">SUM(F1486:F1492,F1497:F1514)-F1503</f>
        <v>9514.5959999999995</v>
      </c>
      <c r="G1485" s="86">
        <f t="shared" si="749"/>
        <v>0</v>
      </c>
      <c r="H1485" s="86">
        <f t="shared" si="749"/>
        <v>11389.099999999999</v>
      </c>
      <c r="I1485" s="86">
        <f t="shared" si="749"/>
        <v>0</v>
      </c>
      <c r="J1485" s="85">
        <f t="shared" si="749"/>
        <v>4389.1219999999994</v>
      </c>
      <c r="K1485" s="85">
        <f t="shared" si="749"/>
        <v>0</v>
      </c>
      <c r="L1485" s="86">
        <f t="shared" si="749"/>
        <v>11319.999999999996</v>
      </c>
      <c r="M1485" s="86">
        <f t="shared" si="749"/>
        <v>0</v>
      </c>
      <c r="N1485" s="85">
        <f t="shared" si="749"/>
        <v>10538.9</v>
      </c>
      <c r="O1485" s="85">
        <f t="shared" si="749"/>
        <v>0</v>
      </c>
      <c r="P1485" s="85">
        <f>SUM(P1486:P1492,P1497:P1514)-P1503</f>
        <v>0</v>
      </c>
      <c r="Q1485" s="85">
        <f>SUM(Q1486:Q1492,Q1497:Q1514)-Q1503</f>
        <v>0</v>
      </c>
      <c r="R1485" s="86">
        <f t="shared" si="749"/>
        <v>10538.9</v>
      </c>
      <c r="S1485" s="86">
        <f t="shared" si="749"/>
        <v>0</v>
      </c>
      <c r="T1485" s="86">
        <f t="shared" si="749"/>
        <v>10538.9</v>
      </c>
      <c r="U1485" s="86">
        <f t="shared" si="749"/>
        <v>0</v>
      </c>
      <c r="V1485" s="87">
        <f t="shared" ref="V1485:V1502" si="750">L1485-F1485</f>
        <v>1805.4039999999968</v>
      </c>
      <c r="W1485" s="87">
        <f t="shared" ref="W1485:W1502" si="751">+L1485/F1485*100</f>
        <v>118.97509889016828</v>
      </c>
      <c r="X1485" s="87">
        <f t="shared" ref="X1485:X1502" si="752">N1485-H1485</f>
        <v>-850.19999999999891</v>
      </c>
      <c r="Y1485" s="87">
        <f t="shared" ref="Y1485:Y1502" si="753">+N1485/H1485*100</f>
        <v>92.534967644502203</v>
      </c>
      <c r="Z1485" s="87">
        <f t="shared" ref="Z1485:Z1502" si="754">R1485-N1485</f>
        <v>0</v>
      </c>
      <c r="AA1485" s="87">
        <f t="shared" ref="AA1485:AA1502" si="755">+R1485/N1485*100</f>
        <v>100</v>
      </c>
      <c r="AB1485" s="87">
        <f>T1485-R1485</f>
        <v>0</v>
      </c>
      <c r="AC1485" s="87">
        <f>+T1485/R1485*100</f>
        <v>100</v>
      </c>
      <c r="AD1485" s="168"/>
    </row>
    <row r="1486" spans="1:30" hidden="1">
      <c r="A1486" s="76"/>
      <c r="B1486" s="89" t="s">
        <v>102</v>
      </c>
      <c r="C1486" s="90">
        <v>2111</v>
      </c>
      <c r="D1486" s="91">
        <f t="shared" ref="D1486:U1491" si="756">SUM(D1381,D1416,D1451)</f>
        <v>2674.1</v>
      </c>
      <c r="E1486" s="91">
        <f t="shared" si="756"/>
        <v>0</v>
      </c>
      <c r="F1486" s="91">
        <f t="shared" si="756"/>
        <v>3533</v>
      </c>
      <c r="G1486" s="91">
        <f t="shared" si="756"/>
        <v>0</v>
      </c>
      <c r="H1486" s="91">
        <f t="shared" si="756"/>
        <v>4676.8999999999996</v>
      </c>
      <c r="I1486" s="91">
        <f t="shared" si="756"/>
        <v>0</v>
      </c>
      <c r="J1486" s="92">
        <f t="shared" si="756"/>
        <v>1876.9560000000001</v>
      </c>
      <c r="K1486" s="92">
        <f t="shared" si="756"/>
        <v>0</v>
      </c>
      <c r="L1486" s="91">
        <f t="shared" si="756"/>
        <v>4676.8999999999996</v>
      </c>
      <c r="M1486" s="91">
        <f t="shared" si="756"/>
        <v>0</v>
      </c>
      <c r="N1486" s="92">
        <f t="shared" si="756"/>
        <v>4620.8999999999996</v>
      </c>
      <c r="O1486" s="92">
        <f t="shared" si="756"/>
        <v>0</v>
      </c>
      <c r="P1486" s="92">
        <f t="shared" si="756"/>
        <v>0</v>
      </c>
      <c r="Q1486" s="92">
        <f t="shared" si="756"/>
        <v>0</v>
      </c>
      <c r="R1486" s="91">
        <f t="shared" si="756"/>
        <v>4620.8999999999996</v>
      </c>
      <c r="S1486" s="91">
        <f t="shared" si="756"/>
        <v>0</v>
      </c>
      <c r="T1486" s="91">
        <f t="shared" si="756"/>
        <v>4620.8999999999996</v>
      </c>
      <c r="U1486" s="91">
        <f t="shared" si="756"/>
        <v>0</v>
      </c>
      <c r="V1486" s="88">
        <f t="shared" si="750"/>
        <v>1143.8999999999996</v>
      </c>
      <c r="W1486" s="88">
        <f t="shared" si="751"/>
        <v>132.37758279082931</v>
      </c>
      <c r="X1486" s="88">
        <f t="shared" si="752"/>
        <v>-56</v>
      </c>
      <c r="Y1486" s="88">
        <f t="shared" si="753"/>
        <v>98.802625670850347</v>
      </c>
      <c r="Z1486" s="88">
        <f t="shared" si="754"/>
        <v>0</v>
      </c>
      <c r="AA1486" s="88">
        <f t="shared" si="755"/>
        <v>100</v>
      </c>
      <c r="AB1486" s="88">
        <f t="shared" ref="AB1486:AB1517" si="757">T1486-R1486</f>
        <v>0</v>
      </c>
      <c r="AC1486" s="88">
        <f t="shared" ref="AC1486:AC1517" si="758">+T1486/R1486*100</f>
        <v>100</v>
      </c>
      <c r="AD1486" s="168"/>
    </row>
    <row r="1487" spans="1:30" hidden="1">
      <c r="A1487" s="76"/>
      <c r="B1487" s="89" t="s">
        <v>143</v>
      </c>
      <c r="C1487" s="90">
        <v>2121</v>
      </c>
      <c r="D1487" s="91">
        <f t="shared" si="756"/>
        <v>410.20000000000005</v>
      </c>
      <c r="E1487" s="91">
        <f t="shared" si="756"/>
        <v>0</v>
      </c>
      <c r="F1487" s="91">
        <f t="shared" si="756"/>
        <v>555.1</v>
      </c>
      <c r="G1487" s="91">
        <f t="shared" si="756"/>
        <v>0</v>
      </c>
      <c r="H1487" s="91">
        <f t="shared" si="756"/>
        <v>723.7</v>
      </c>
      <c r="I1487" s="91">
        <f t="shared" si="756"/>
        <v>0</v>
      </c>
      <c r="J1487" s="92">
        <f t="shared" si="756"/>
        <v>278.89999999999998</v>
      </c>
      <c r="K1487" s="92">
        <f t="shared" si="756"/>
        <v>0</v>
      </c>
      <c r="L1487" s="91">
        <f t="shared" si="756"/>
        <v>723.7</v>
      </c>
      <c r="M1487" s="91">
        <f t="shared" si="756"/>
        <v>0</v>
      </c>
      <c r="N1487" s="92">
        <f t="shared" si="756"/>
        <v>718.3</v>
      </c>
      <c r="O1487" s="92">
        <f t="shared" si="756"/>
        <v>0</v>
      </c>
      <c r="P1487" s="92">
        <f t="shared" si="756"/>
        <v>0</v>
      </c>
      <c r="Q1487" s="92">
        <f t="shared" si="756"/>
        <v>0</v>
      </c>
      <c r="R1487" s="91">
        <f t="shared" si="756"/>
        <v>718.3</v>
      </c>
      <c r="S1487" s="91">
        <f t="shared" si="756"/>
        <v>0</v>
      </c>
      <c r="T1487" s="91">
        <f t="shared" si="756"/>
        <v>718.3</v>
      </c>
      <c r="U1487" s="91">
        <f t="shared" si="756"/>
        <v>0</v>
      </c>
      <c r="V1487" s="88">
        <f t="shared" si="750"/>
        <v>168.60000000000002</v>
      </c>
      <c r="W1487" s="88">
        <f t="shared" si="751"/>
        <v>130.37290578274187</v>
      </c>
      <c r="X1487" s="88">
        <f t="shared" si="752"/>
        <v>-5.4000000000000909</v>
      </c>
      <c r="Y1487" s="88">
        <f t="shared" si="753"/>
        <v>99.253834461793545</v>
      </c>
      <c r="Z1487" s="88">
        <f t="shared" si="754"/>
        <v>0</v>
      </c>
      <c r="AA1487" s="88">
        <f t="shared" si="755"/>
        <v>100</v>
      </c>
      <c r="AB1487" s="88">
        <f t="shared" si="757"/>
        <v>0</v>
      </c>
      <c r="AC1487" s="88">
        <f t="shared" si="758"/>
        <v>100</v>
      </c>
      <c r="AD1487" s="168"/>
    </row>
    <row r="1488" spans="1:30" hidden="1">
      <c r="A1488" s="76"/>
      <c r="B1488" s="147" t="s">
        <v>104</v>
      </c>
      <c r="C1488" s="90">
        <v>2211</v>
      </c>
      <c r="D1488" s="91">
        <f t="shared" si="756"/>
        <v>20</v>
      </c>
      <c r="E1488" s="91">
        <f t="shared" si="756"/>
        <v>0</v>
      </c>
      <c r="F1488" s="91">
        <f t="shared" si="756"/>
        <v>20</v>
      </c>
      <c r="G1488" s="91">
        <f t="shared" si="756"/>
        <v>0</v>
      </c>
      <c r="H1488" s="91">
        <f t="shared" si="756"/>
        <v>10</v>
      </c>
      <c r="I1488" s="91">
        <f t="shared" si="756"/>
        <v>0</v>
      </c>
      <c r="J1488" s="92">
        <f t="shared" si="756"/>
        <v>0</v>
      </c>
      <c r="K1488" s="92">
        <f t="shared" si="756"/>
        <v>0</v>
      </c>
      <c r="L1488" s="91">
        <f t="shared" si="756"/>
        <v>10</v>
      </c>
      <c r="M1488" s="91">
        <f t="shared" si="756"/>
        <v>0</v>
      </c>
      <c r="N1488" s="92">
        <f t="shared" si="756"/>
        <v>10</v>
      </c>
      <c r="O1488" s="92">
        <f t="shared" si="756"/>
        <v>0</v>
      </c>
      <c r="P1488" s="92">
        <f t="shared" si="756"/>
        <v>0</v>
      </c>
      <c r="Q1488" s="92">
        <f t="shared" si="756"/>
        <v>0</v>
      </c>
      <c r="R1488" s="91">
        <f t="shared" si="756"/>
        <v>10</v>
      </c>
      <c r="S1488" s="91">
        <f t="shared" si="756"/>
        <v>0</v>
      </c>
      <c r="T1488" s="91">
        <f t="shared" si="756"/>
        <v>10</v>
      </c>
      <c r="U1488" s="91">
        <f t="shared" si="756"/>
        <v>0</v>
      </c>
      <c r="V1488" s="88">
        <f t="shared" si="750"/>
        <v>-10</v>
      </c>
      <c r="W1488" s="88">
        <f t="shared" si="751"/>
        <v>50</v>
      </c>
      <c r="X1488" s="88">
        <f t="shared" si="752"/>
        <v>0</v>
      </c>
      <c r="Y1488" s="88">
        <f t="shared" si="753"/>
        <v>100</v>
      </c>
      <c r="Z1488" s="88">
        <f t="shared" si="754"/>
        <v>0</v>
      </c>
      <c r="AA1488" s="88">
        <f t="shared" si="755"/>
        <v>100</v>
      </c>
      <c r="AB1488" s="88">
        <f t="shared" si="757"/>
        <v>0</v>
      </c>
      <c r="AC1488" s="88">
        <f t="shared" si="758"/>
        <v>100</v>
      </c>
      <c r="AD1488" s="168"/>
    </row>
    <row r="1489" spans="1:30" hidden="1">
      <c r="A1489" s="76"/>
      <c r="B1489" s="95" t="s">
        <v>105</v>
      </c>
      <c r="C1489" s="96">
        <v>2212</v>
      </c>
      <c r="D1489" s="91">
        <f t="shared" si="756"/>
        <v>36.200000000000003</v>
      </c>
      <c r="E1489" s="91">
        <f t="shared" si="756"/>
        <v>0</v>
      </c>
      <c r="F1489" s="91">
        <f t="shared" si="756"/>
        <v>31.368000000000002</v>
      </c>
      <c r="G1489" s="91">
        <f t="shared" si="756"/>
        <v>0</v>
      </c>
      <c r="H1489" s="91">
        <f t="shared" si="756"/>
        <v>36.200000000000003</v>
      </c>
      <c r="I1489" s="91">
        <f t="shared" si="756"/>
        <v>0</v>
      </c>
      <c r="J1489" s="92">
        <f t="shared" si="756"/>
        <v>17.32</v>
      </c>
      <c r="K1489" s="92">
        <f t="shared" si="756"/>
        <v>0</v>
      </c>
      <c r="L1489" s="91">
        <f t="shared" si="756"/>
        <v>36.200000000000003</v>
      </c>
      <c r="M1489" s="91">
        <f t="shared" si="756"/>
        <v>0</v>
      </c>
      <c r="N1489" s="92">
        <f t="shared" si="756"/>
        <v>36.200000000000003</v>
      </c>
      <c r="O1489" s="92">
        <f t="shared" si="756"/>
        <v>0</v>
      </c>
      <c r="P1489" s="92">
        <f t="shared" si="756"/>
        <v>0</v>
      </c>
      <c r="Q1489" s="92">
        <f t="shared" si="756"/>
        <v>0</v>
      </c>
      <c r="R1489" s="91">
        <f t="shared" si="756"/>
        <v>36.200000000000003</v>
      </c>
      <c r="S1489" s="91">
        <f t="shared" si="756"/>
        <v>0</v>
      </c>
      <c r="T1489" s="91">
        <f t="shared" si="756"/>
        <v>36.200000000000003</v>
      </c>
      <c r="U1489" s="91">
        <f t="shared" si="756"/>
        <v>0</v>
      </c>
      <c r="V1489" s="88">
        <f t="shared" si="750"/>
        <v>4.8320000000000007</v>
      </c>
      <c r="W1489" s="88">
        <f t="shared" si="751"/>
        <v>115.40423361387401</v>
      </c>
      <c r="X1489" s="88">
        <f t="shared" si="752"/>
        <v>0</v>
      </c>
      <c r="Y1489" s="88">
        <f t="shared" si="753"/>
        <v>100</v>
      </c>
      <c r="Z1489" s="88">
        <f t="shared" si="754"/>
        <v>0</v>
      </c>
      <c r="AA1489" s="88">
        <f t="shared" si="755"/>
        <v>100</v>
      </c>
      <c r="AB1489" s="88">
        <f t="shared" si="757"/>
        <v>0</v>
      </c>
      <c r="AC1489" s="88">
        <f t="shared" si="758"/>
        <v>100</v>
      </c>
      <c r="AD1489" s="168"/>
    </row>
    <row r="1490" spans="1:30" hidden="1">
      <c r="A1490" s="76"/>
      <c r="B1490" s="97" t="s">
        <v>106</v>
      </c>
      <c r="C1490" s="96">
        <v>2213</v>
      </c>
      <c r="D1490" s="91">
        <f t="shared" si="756"/>
        <v>20</v>
      </c>
      <c r="E1490" s="91">
        <f t="shared" si="756"/>
        <v>0</v>
      </c>
      <c r="F1490" s="91">
        <f t="shared" si="756"/>
        <v>17.100000000000001</v>
      </c>
      <c r="G1490" s="91">
        <f t="shared" si="756"/>
        <v>0</v>
      </c>
      <c r="H1490" s="91">
        <f t="shared" si="756"/>
        <v>20</v>
      </c>
      <c r="I1490" s="91">
        <f t="shared" si="756"/>
        <v>0</v>
      </c>
      <c r="J1490" s="92">
        <f t="shared" si="756"/>
        <v>0</v>
      </c>
      <c r="K1490" s="92">
        <f t="shared" si="756"/>
        <v>0</v>
      </c>
      <c r="L1490" s="91">
        <f t="shared" si="756"/>
        <v>0</v>
      </c>
      <c r="M1490" s="91">
        <f t="shared" si="756"/>
        <v>0</v>
      </c>
      <c r="N1490" s="92">
        <f t="shared" si="756"/>
        <v>20</v>
      </c>
      <c r="O1490" s="92">
        <f t="shared" si="756"/>
        <v>0</v>
      </c>
      <c r="P1490" s="92">
        <f t="shared" si="756"/>
        <v>0</v>
      </c>
      <c r="Q1490" s="92">
        <f t="shared" si="756"/>
        <v>0</v>
      </c>
      <c r="R1490" s="91">
        <f t="shared" si="756"/>
        <v>20</v>
      </c>
      <c r="S1490" s="91">
        <f t="shared" si="756"/>
        <v>0</v>
      </c>
      <c r="T1490" s="91">
        <f t="shared" si="756"/>
        <v>20</v>
      </c>
      <c r="U1490" s="91">
        <f t="shared" si="756"/>
        <v>0</v>
      </c>
      <c r="V1490" s="88">
        <f t="shared" si="750"/>
        <v>-17.100000000000001</v>
      </c>
      <c r="W1490" s="88">
        <f t="shared" si="751"/>
        <v>0</v>
      </c>
      <c r="X1490" s="88">
        <f t="shared" si="752"/>
        <v>0</v>
      </c>
      <c r="Y1490" s="88">
        <f t="shared" si="753"/>
        <v>100</v>
      </c>
      <c r="Z1490" s="88">
        <f t="shared" si="754"/>
        <v>0</v>
      </c>
      <c r="AA1490" s="88">
        <f t="shared" si="755"/>
        <v>100</v>
      </c>
      <c r="AB1490" s="88">
        <f t="shared" si="757"/>
        <v>0</v>
      </c>
      <c r="AC1490" s="88">
        <f t="shared" si="758"/>
        <v>100</v>
      </c>
      <c r="AD1490" s="168"/>
    </row>
    <row r="1491" spans="1:30" hidden="1">
      <c r="A1491" s="76"/>
      <c r="B1491" s="97" t="s">
        <v>107</v>
      </c>
      <c r="C1491" s="96">
        <v>2214</v>
      </c>
      <c r="D1491" s="91">
        <f t="shared" si="756"/>
        <v>92.4</v>
      </c>
      <c r="E1491" s="91">
        <f t="shared" si="756"/>
        <v>0</v>
      </c>
      <c r="F1491" s="91">
        <f t="shared" si="756"/>
        <v>86.1</v>
      </c>
      <c r="G1491" s="91">
        <f t="shared" si="756"/>
        <v>0</v>
      </c>
      <c r="H1491" s="91">
        <f t="shared" si="756"/>
        <v>92.4</v>
      </c>
      <c r="I1491" s="91">
        <f t="shared" si="756"/>
        <v>0</v>
      </c>
      <c r="J1491" s="92">
        <f t="shared" si="756"/>
        <v>34.182000000000002</v>
      </c>
      <c r="K1491" s="92">
        <f t="shared" si="756"/>
        <v>0</v>
      </c>
      <c r="L1491" s="91">
        <f t="shared" si="756"/>
        <v>92.4</v>
      </c>
      <c r="M1491" s="91">
        <f t="shared" si="756"/>
        <v>0</v>
      </c>
      <c r="N1491" s="92">
        <f t="shared" si="756"/>
        <v>92.4</v>
      </c>
      <c r="O1491" s="92">
        <f t="shared" si="756"/>
        <v>0</v>
      </c>
      <c r="P1491" s="92">
        <f t="shared" si="756"/>
        <v>0</v>
      </c>
      <c r="Q1491" s="92">
        <f t="shared" si="756"/>
        <v>0</v>
      </c>
      <c r="R1491" s="91">
        <f t="shared" si="756"/>
        <v>92.4</v>
      </c>
      <c r="S1491" s="91">
        <f t="shared" si="756"/>
        <v>0</v>
      </c>
      <c r="T1491" s="91">
        <f t="shared" si="756"/>
        <v>92.4</v>
      </c>
      <c r="U1491" s="91">
        <f t="shared" si="756"/>
        <v>0</v>
      </c>
      <c r="V1491" s="88">
        <f t="shared" si="750"/>
        <v>6.3000000000000114</v>
      </c>
      <c r="W1491" s="88">
        <f t="shared" si="751"/>
        <v>107.31707317073172</v>
      </c>
      <c r="X1491" s="88">
        <f t="shared" si="752"/>
        <v>0</v>
      </c>
      <c r="Y1491" s="88">
        <f t="shared" si="753"/>
        <v>100</v>
      </c>
      <c r="Z1491" s="88">
        <f t="shared" si="754"/>
        <v>0</v>
      </c>
      <c r="AA1491" s="88">
        <f t="shared" si="755"/>
        <v>100</v>
      </c>
      <c r="AB1491" s="88">
        <f t="shared" si="757"/>
        <v>0</v>
      </c>
      <c r="AC1491" s="88">
        <f t="shared" si="758"/>
        <v>100</v>
      </c>
      <c r="AD1491" s="168"/>
    </row>
    <row r="1492" spans="1:30" hidden="1">
      <c r="A1492" s="76"/>
      <c r="B1492" s="149" t="s">
        <v>108</v>
      </c>
      <c r="C1492" s="99">
        <v>2215</v>
      </c>
      <c r="D1492" s="102">
        <f>D1493+D1494+D1495+D1496</f>
        <v>109.7</v>
      </c>
      <c r="E1492" s="102">
        <f>E1493+E1494+E1495+E1496</f>
        <v>0</v>
      </c>
      <c r="F1492" s="102">
        <f t="shared" ref="F1492:U1492" si="759">F1493+F1494+F1495+F1496</f>
        <v>98.855000000000004</v>
      </c>
      <c r="G1492" s="102">
        <f t="shared" si="759"/>
        <v>0</v>
      </c>
      <c r="H1492" s="102">
        <f t="shared" si="759"/>
        <v>151.4</v>
      </c>
      <c r="I1492" s="102">
        <f t="shared" si="759"/>
        <v>0</v>
      </c>
      <c r="J1492" s="100">
        <f t="shared" si="759"/>
        <v>57.883000000000003</v>
      </c>
      <c r="K1492" s="100">
        <f t="shared" si="759"/>
        <v>0</v>
      </c>
      <c r="L1492" s="102">
        <f t="shared" si="759"/>
        <v>148</v>
      </c>
      <c r="M1492" s="102">
        <f t="shared" si="759"/>
        <v>0</v>
      </c>
      <c r="N1492" s="100">
        <f t="shared" si="759"/>
        <v>110.39999999999999</v>
      </c>
      <c r="O1492" s="100">
        <f t="shared" si="759"/>
        <v>0</v>
      </c>
      <c r="P1492" s="100">
        <f>P1493+P1494+P1495+P1496</f>
        <v>0</v>
      </c>
      <c r="Q1492" s="100">
        <f>Q1493+Q1494+Q1495+Q1496</f>
        <v>0</v>
      </c>
      <c r="R1492" s="102">
        <f t="shared" si="759"/>
        <v>110.39999999999999</v>
      </c>
      <c r="S1492" s="102">
        <f t="shared" si="759"/>
        <v>0</v>
      </c>
      <c r="T1492" s="102">
        <f t="shared" si="759"/>
        <v>110.39999999999999</v>
      </c>
      <c r="U1492" s="102">
        <f t="shared" si="759"/>
        <v>0</v>
      </c>
      <c r="V1492" s="88">
        <f t="shared" si="750"/>
        <v>49.144999999999996</v>
      </c>
      <c r="W1492" s="88">
        <f t="shared" si="751"/>
        <v>149.7142279095645</v>
      </c>
      <c r="X1492" s="88">
        <f t="shared" si="752"/>
        <v>-41.000000000000014</v>
      </c>
      <c r="Y1492" s="88">
        <f t="shared" si="753"/>
        <v>72.919418758256271</v>
      </c>
      <c r="Z1492" s="88">
        <f t="shared" si="754"/>
        <v>0</v>
      </c>
      <c r="AA1492" s="88">
        <f t="shared" si="755"/>
        <v>100</v>
      </c>
      <c r="AB1492" s="88">
        <f t="shared" si="757"/>
        <v>0</v>
      </c>
      <c r="AC1492" s="88">
        <f t="shared" si="758"/>
        <v>100</v>
      </c>
      <c r="AD1492" s="168"/>
    </row>
    <row r="1493" spans="1:30" hidden="1">
      <c r="A1493" s="76"/>
      <c r="B1493" s="103" t="s">
        <v>144</v>
      </c>
      <c r="C1493" s="96">
        <v>22151</v>
      </c>
      <c r="D1493" s="91">
        <f t="shared" ref="D1493:U1502" si="760">SUM(D1388,D1423,D1458)</f>
        <v>0</v>
      </c>
      <c r="E1493" s="91">
        <f t="shared" si="760"/>
        <v>0</v>
      </c>
      <c r="F1493" s="91">
        <f t="shared" si="760"/>
        <v>3.18</v>
      </c>
      <c r="G1493" s="91">
        <f t="shared" si="760"/>
        <v>0</v>
      </c>
      <c r="H1493" s="91">
        <f t="shared" si="760"/>
        <v>10</v>
      </c>
      <c r="I1493" s="91">
        <f t="shared" si="760"/>
        <v>0</v>
      </c>
      <c r="J1493" s="92">
        <f t="shared" si="760"/>
        <v>1.9</v>
      </c>
      <c r="K1493" s="92">
        <f t="shared" si="760"/>
        <v>0</v>
      </c>
      <c r="L1493" s="91">
        <f t="shared" si="760"/>
        <v>10</v>
      </c>
      <c r="M1493" s="91">
        <f t="shared" si="760"/>
        <v>0</v>
      </c>
      <c r="N1493" s="92">
        <f t="shared" si="760"/>
        <v>10</v>
      </c>
      <c r="O1493" s="92">
        <f t="shared" si="760"/>
        <v>0</v>
      </c>
      <c r="P1493" s="92">
        <f t="shared" si="760"/>
        <v>0</v>
      </c>
      <c r="Q1493" s="92">
        <f t="shared" si="760"/>
        <v>0</v>
      </c>
      <c r="R1493" s="91">
        <f t="shared" si="760"/>
        <v>10</v>
      </c>
      <c r="S1493" s="91">
        <f t="shared" si="760"/>
        <v>0</v>
      </c>
      <c r="T1493" s="91">
        <f t="shared" si="760"/>
        <v>10</v>
      </c>
      <c r="U1493" s="91">
        <f t="shared" si="760"/>
        <v>0</v>
      </c>
      <c r="V1493" s="88">
        <f t="shared" si="750"/>
        <v>6.82</v>
      </c>
      <c r="W1493" s="88">
        <f t="shared" si="751"/>
        <v>314.46540880503142</v>
      </c>
      <c r="X1493" s="88">
        <f t="shared" si="752"/>
        <v>0</v>
      </c>
      <c r="Y1493" s="88">
        <f t="shared" si="753"/>
        <v>100</v>
      </c>
      <c r="Z1493" s="88">
        <f t="shared" si="754"/>
        <v>0</v>
      </c>
      <c r="AA1493" s="88">
        <f t="shared" si="755"/>
        <v>100</v>
      </c>
      <c r="AB1493" s="88">
        <f t="shared" si="757"/>
        <v>0</v>
      </c>
      <c r="AC1493" s="88">
        <f t="shared" si="758"/>
        <v>100</v>
      </c>
      <c r="AD1493" s="168"/>
    </row>
    <row r="1494" spans="1:30" hidden="1">
      <c r="A1494" s="76"/>
      <c r="B1494" s="103" t="s">
        <v>145</v>
      </c>
      <c r="C1494" s="96">
        <v>22152</v>
      </c>
      <c r="D1494" s="91">
        <f t="shared" si="760"/>
        <v>0</v>
      </c>
      <c r="E1494" s="91">
        <f t="shared" si="760"/>
        <v>0</v>
      </c>
      <c r="F1494" s="91">
        <f t="shared" si="760"/>
        <v>7.2640000000000002</v>
      </c>
      <c r="G1494" s="91">
        <f t="shared" si="760"/>
        <v>0</v>
      </c>
      <c r="H1494" s="91">
        <f t="shared" si="760"/>
        <v>8.8000000000000007</v>
      </c>
      <c r="I1494" s="91">
        <f t="shared" si="760"/>
        <v>0</v>
      </c>
      <c r="J1494" s="92">
        <f t="shared" si="760"/>
        <v>0</v>
      </c>
      <c r="K1494" s="92">
        <f t="shared" si="760"/>
        <v>0</v>
      </c>
      <c r="L1494" s="91">
        <f t="shared" si="760"/>
        <v>8.8000000000000007</v>
      </c>
      <c r="M1494" s="91">
        <f t="shared" si="760"/>
        <v>0</v>
      </c>
      <c r="N1494" s="92">
        <f t="shared" si="760"/>
        <v>8.8000000000000007</v>
      </c>
      <c r="O1494" s="92">
        <f t="shared" si="760"/>
        <v>0</v>
      </c>
      <c r="P1494" s="92">
        <f t="shared" si="760"/>
        <v>0</v>
      </c>
      <c r="Q1494" s="92">
        <f t="shared" si="760"/>
        <v>0</v>
      </c>
      <c r="R1494" s="91">
        <f t="shared" si="760"/>
        <v>8.8000000000000007</v>
      </c>
      <c r="S1494" s="91">
        <f t="shared" si="760"/>
        <v>0</v>
      </c>
      <c r="T1494" s="91">
        <f t="shared" si="760"/>
        <v>8.8000000000000007</v>
      </c>
      <c r="U1494" s="91">
        <f t="shared" si="760"/>
        <v>0</v>
      </c>
      <c r="V1494" s="88">
        <f t="shared" si="750"/>
        <v>1.5360000000000005</v>
      </c>
      <c r="W1494" s="88">
        <f t="shared" si="751"/>
        <v>121.14537444933922</v>
      </c>
      <c r="X1494" s="88">
        <f t="shared" si="752"/>
        <v>0</v>
      </c>
      <c r="Y1494" s="88">
        <f t="shared" si="753"/>
        <v>100</v>
      </c>
      <c r="Z1494" s="88">
        <f t="shared" si="754"/>
        <v>0</v>
      </c>
      <c r="AA1494" s="88">
        <f t="shared" si="755"/>
        <v>100</v>
      </c>
      <c r="AB1494" s="88">
        <f t="shared" si="757"/>
        <v>0</v>
      </c>
      <c r="AC1494" s="88">
        <f t="shared" si="758"/>
        <v>100</v>
      </c>
      <c r="AD1494" s="168"/>
    </row>
    <row r="1495" spans="1:30" hidden="1">
      <c r="A1495" s="76"/>
      <c r="B1495" s="103" t="s">
        <v>111</v>
      </c>
      <c r="C1495" s="96">
        <v>22153</v>
      </c>
      <c r="D1495" s="91">
        <f t="shared" si="760"/>
        <v>0</v>
      </c>
      <c r="E1495" s="91">
        <f t="shared" si="760"/>
        <v>0</v>
      </c>
      <c r="F1495" s="91">
        <f t="shared" si="760"/>
        <v>5.5</v>
      </c>
      <c r="G1495" s="91">
        <f t="shared" si="760"/>
        <v>0</v>
      </c>
      <c r="H1495" s="91">
        <f t="shared" si="760"/>
        <v>0</v>
      </c>
      <c r="I1495" s="91">
        <f t="shared" si="760"/>
        <v>0</v>
      </c>
      <c r="J1495" s="92">
        <f t="shared" si="760"/>
        <v>0</v>
      </c>
      <c r="K1495" s="92">
        <f t="shared" si="760"/>
        <v>0</v>
      </c>
      <c r="L1495" s="91">
        <f t="shared" si="760"/>
        <v>0</v>
      </c>
      <c r="M1495" s="91">
        <f t="shared" si="760"/>
        <v>0</v>
      </c>
      <c r="N1495" s="92">
        <f t="shared" si="760"/>
        <v>0</v>
      </c>
      <c r="O1495" s="92">
        <f t="shared" si="760"/>
        <v>0</v>
      </c>
      <c r="P1495" s="92">
        <f t="shared" si="760"/>
        <v>0</v>
      </c>
      <c r="Q1495" s="92">
        <f t="shared" si="760"/>
        <v>0</v>
      </c>
      <c r="R1495" s="91">
        <f t="shared" si="760"/>
        <v>0</v>
      </c>
      <c r="S1495" s="91">
        <f t="shared" si="760"/>
        <v>0</v>
      </c>
      <c r="T1495" s="91">
        <f t="shared" si="760"/>
        <v>0</v>
      </c>
      <c r="U1495" s="91">
        <f t="shared" si="760"/>
        <v>0</v>
      </c>
      <c r="V1495" s="88">
        <f t="shared" si="750"/>
        <v>-5.5</v>
      </c>
      <c r="W1495" s="88">
        <f t="shared" si="751"/>
        <v>0</v>
      </c>
      <c r="X1495" s="88">
        <f t="shared" si="752"/>
        <v>0</v>
      </c>
      <c r="Y1495" s="88" t="e">
        <f t="shared" si="753"/>
        <v>#DIV/0!</v>
      </c>
      <c r="Z1495" s="88">
        <f t="shared" si="754"/>
        <v>0</v>
      </c>
      <c r="AA1495" s="88" t="e">
        <f t="shared" si="755"/>
        <v>#DIV/0!</v>
      </c>
      <c r="AB1495" s="88">
        <f t="shared" si="757"/>
        <v>0</v>
      </c>
      <c r="AC1495" s="88" t="e">
        <f t="shared" si="758"/>
        <v>#DIV/0!</v>
      </c>
      <c r="AD1495" s="168"/>
    </row>
    <row r="1496" spans="1:30" hidden="1">
      <c r="A1496" s="76"/>
      <c r="B1496" s="103" t="s">
        <v>146</v>
      </c>
      <c r="C1496" s="96">
        <v>22154</v>
      </c>
      <c r="D1496" s="91">
        <f t="shared" si="760"/>
        <v>109.7</v>
      </c>
      <c r="E1496" s="91">
        <f t="shared" si="760"/>
        <v>0</v>
      </c>
      <c r="F1496" s="91">
        <f t="shared" si="760"/>
        <v>82.911000000000001</v>
      </c>
      <c r="G1496" s="91">
        <f t="shared" si="760"/>
        <v>0</v>
      </c>
      <c r="H1496" s="91">
        <f t="shared" si="760"/>
        <v>132.6</v>
      </c>
      <c r="I1496" s="91">
        <f t="shared" si="760"/>
        <v>0</v>
      </c>
      <c r="J1496" s="92">
        <f t="shared" si="760"/>
        <v>55.983000000000004</v>
      </c>
      <c r="K1496" s="92">
        <f t="shared" si="760"/>
        <v>0</v>
      </c>
      <c r="L1496" s="91">
        <f t="shared" si="760"/>
        <v>129.19999999999999</v>
      </c>
      <c r="M1496" s="91">
        <f t="shared" si="760"/>
        <v>0</v>
      </c>
      <c r="N1496" s="92">
        <f t="shared" si="760"/>
        <v>91.6</v>
      </c>
      <c r="O1496" s="92">
        <f t="shared" si="760"/>
        <v>0</v>
      </c>
      <c r="P1496" s="92">
        <f t="shared" si="760"/>
        <v>0</v>
      </c>
      <c r="Q1496" s="92">
        <f t="shared" si="760"/>
        <v>0</v>
      </c>
      <c r="R1496" s="91">
        <f t="shared" si="760"/>
        <v>91.6</v>
      </c>
      <c r="S1496" s="91">
        <f t="shared" si="760"/>
        <v>0</v>
      </c>
      <c r="T1496" s="91">
        <f t="shared" si="760"/>
        <v>91.6</v>
      </c>
      <c r="U1496" s="91">
        <f t="shared" si="760"/>
        <v>0</v>
      </c>
      <c r="V1496" s="88">
        <f t="shared" si="750"/>
        <v>46.288999999999987</v>
      </c>
      <c r="W1496" s="88">
        <f t="shared" si="751"/>
        <v>155.82974514841214</v>
      </c>
      <c r="X1496" s="88">
        <f t="shared" si="752"/>
        <v>-41</v>
      </c>
      <c r="Y1496" s="88">
        <f t="shared" si="753"/>
        <v>69.079939668174958</v>
      </c>
      <c r="Z1496" s="88">
        <f t="shared" si="754"/>
        <v>0</v>
      </c>
      <c r="AA1496" s="88">
        <f t="shared" si="755"/>
        <v>100</v>
      </c>
      <c r="AB1496" s="88">
        <f t="shared" si="757"/>
        <v>0</v>
      </c>
      <c r="AC1496" s="88">
        <f t="shared" si="758"/>
        <v>100</v>
      </c>
      <c r="AD1496" s="168"/>
    </row>
    <row r="1497" spans="1:30" hidden="1">
      <c r="A1497" s="76"/>
      <c r="B1497" s="105" t="s">
        <v>113</v>
      </c>
      <c r="C1497" s="106">
        <v>2217</v>
      </c>
      <c r="D1497" s="91">
        <f t="shared" si="760"/>
        <v>0</v>
      </c>
      <c r="E1497" s="91">
        <f t="shared" si="760"/>
        <v>0</v>
      </c>
      <c r="F1497" s="91">
        <f t="shared" si="760"/>
        <v>0</v>
      </c>
      <c r="G1497" s="91">
        <f t="shared" si="760"/>
        <v>0</v>
      </c>
      <c r="H1497" s="91">
        <f t="shared" si="760"/>
        <v>0</v>
      </c>
      <c r="I1497" s="91">
        <f t="shared" si="760"/>
        <v>0</v>
      </c>
      <c r="J1497" s="92">
        <f t="shared" si="760"/>
        <v>0</v>
      </c>
      <c r="K1497" s="92">
        <f t="shared" si="760"/>
        <v>0</v>
      </c>
      <c r="L1497" s="91">
        <f t="shared" si="760"/>
        <v>0</v>
      </c>
      <c r="M1497" s="91">
        <f t="shared" si="760"/>
        <v>0</v>
      </c>
      <c r="N1497" s="92">
        <f t="shared" si="760"/>
        <v>0</v>
      </c>
      <c r="O1497" s="92">
        <f t="shared" si="760"/>
        <v>0</v>
      </c>
      <c r="P1497" s="92">
        <f t="shared" si="760"/>
        <v>0</v>
      </c>
      <c r="Q1497" s="92">
        <f t="shared" si="760"/>
        <v>0</v>
      </c>
      <c r="R1497" s="91">
        <f t="shared" si="760"/>
        <v>0</v>
      </c>
      <c r="S1497" s="91">
        <f t="shared" si="760"/>
        <v>0</v>
      </c>
      <c r="T1497" s="91">
        <f t="shared" si="760"/>
        <v>0</v>
      </c>
      <c r="U1497" s="91">
        <f t="shared" si="760"/>
        <v>0</v>
      </c>
      <c r="V1497" s="88">
        <f t="shared" si="750"/>
        <v>0</v>
      </c>
      <c r="W1497" s="88" t="e">
        <f t="shared" si="751"/>
        <v>#DIV/0!</v>
      </c>
      <c r="X1497" s="88">
        <f t="shared" si="752"/>
        <v>0</v>
      </c>
      <c r="Y1497" s="88" t="e">
        <f t="shared" si="753"/>
        <v>#DIV/0!</v>
      </c>
      <c r="Z1497" s="88">
        <f t="shared" si="754"/>
        <v>0</v>
      </c>
      <c r="AA1497" s="88" t="e">
        <f t="shared" si="755"/>
        <v>#DIV/0!</v>
      </c>
      <c r="AB1497" s="88">
        <f t="shared" si="757"/>
        <v>0</v>
      </c>
      <c r="AC1497" s="88" t="e">
        <f t="shared" si="758"/>
        <v>#DIV/0!</v>
      </c>
      <c r="AD1497" s="168"/>
    </row>
    <row r="1498" spans="1:30" hidden="1">
      <c r="A1498" s="76"/>
      <c r="B1498" s="109" t="s">
        <v>114</v>
      </c>
      <c r="C1498" s="106">
        <v>2218</v>
      </c>
      <c r="D1498" s="91">
        <f t="shared" si="760"/>
        <v>1919.6</v>
      </c>
      <c r="E1498" s="91">
        <f t="shared" si="760"/>
        <v>0</v>
      </c>
      <c r="F1498" s="91">
        <f t="shared" si="760"/>
        <v>2076.3629999999998</v>
      </c>
      <c r="G1498" s="91">
        <f t="shared" si="760"/>
        <v>0</v>
      </c>
      <c r="H1498" s="91">
        <f t="shared" si="760"/>
        <v>2286.6</v>
      </c>
      <c r="I1498" s="91">
        <f t="shared" si="760"/>
        <v>0</v>
      </c>
      <c r="J1498" s="92">
        <f t="shared" si="760"/>
        <v>894.07</v>
      </c>
      <c r="K1498" s="92">
        <f t="shared" si="760"/>
        <v>0</v>
      </c>
      <c r="L1498" s="91">
        <f t="shared" si="760"/>
        <v>2258.6</v>
      </c>
      <c r="M1498" s="91">
        <f t="shared" si="760"/>
        <v>0</v>
      </c>
      <c r="N1498" s="92">
        <f t="shared" si="760"/>
        <v>2286.6</v>
      </c>
      <c r="O1498" s="92">
        <f t="shared" si="760"/>
        <v>0</v>
      </c>
      <c r="P1498" s="92">
        <f t="shared" si="760"/>
        <v>0</v>
      </c>
      <c r="Q1498" s="92">
        <f t="shared" si="760"/>
        <v>0</v>
      </c>
      <c r="R1498" s="91">
        <f t="shared" si="760"/>
        <v>2286.6</v>
      </c>
      <c r="S1498" s="91">
        <f t="shared" si="760"/>
        <v>0</v>
      </c>
      <c r="T1498" s="91">
        <f t="shared" si="760"/>
        <v>2286.6</v>
      </c>
      <c r="U1498" s="91">
        <f t="shared" si="760"/>
        <v>0</v>
      </c>
      <c r="V1498" s="88">
        <f t="shared" si="750"/>
        <v>182.23700000000008</v>
      </c>
      <c r="W1498" s="88">
        <f t="shared" si="751"/>
        <v>108.77674086852829</v>
      </c>
      <c r="X1498" s="88">
        <f t="shared" si="752"/>
        <v>0</v>
      </c>
      <c r="Y1498" s="88">
        <f t="shared" si="753"/>
        <v>100</v>
      </c>
      <c r="Z1498" s="88">
        <f t="shared" si="754"/>
        <v>0</v>
      </c>
      <c r="AA1498" s="88">
        <f t="shared" si="755"/>
        <v>100</v>
      </c>
      <c r="AB1498" s="88">
        <f t="shared" si="757"/>
        <v>0</v>
      </c>
      <c r="AC1498" s="88">
        <f t="shared" si="758"/>
        <v>100</v>
      </c>
      <c r="AD1498" s="168"/>
    </row>
    <row r="1499" spans="1:30" hidden="1">
      <c r="A1499" s="76"/>
      <c r="B1499" s="97" t="s">
        <v>147</v>
      </c>
      <c r="C1499" s="96">
        <v>2221</v>
      </c>
      <c r="D1499" s="91">
        <f t="shared" si="760"/>
        <v>0</v>
      </c>
      <c r="E1499" s="91">
        <f t="shared" si="760"/>
        <v>0</v>
      </c>
      <c r="F1499" s="91">
        <f t="shared" si="760"/>
        <v>0</v>
      </c>
      <c r="G1499" s="91">
        <f t="shared" si="760"/>
        <v>0</v>
      </c>
      <c r="H1499" s="91">
        <f t="shared" si="760"/>
        <v>0</v>
      </c>
      <c r="I1499" s="91">
        <f t="shared" si="760"/>
        <v>0</v>
      </c>
      <c r="J1499" s="92">
        <f t="shared" si="760"/>
        <v>0</v>
      </c>
      <c r="K1499" s="92">
        <f t="shared" si="760"/>
        <v>0</v>
      </c>
      <c r="L1499" s="91">
        <f t="shared" si="760"/>
        <v>0</v>
      </c>
      <c r="M1499" s="91">
        <f t="shared" si="760"/>
        <v>0</v>
      </c>
      <c r="N1499" s="92">
        <f t="shared" si="760"/>
        <v>0</v>
      </c>
      <c r="O1499" s="92">
        <f t="shared" si="760"/>
        <v>0</v>
      </c>
      <c r="P1499" s="92">
        <f t="shared" si="760"/>
        <v>0</v>
      </c>
      <c r="Q1499" s="92">
        <f t="shared" si="760"/>
        <v>0</v>
      </c>
      <c r="R1499" s="91">
        <f t="shared" si="760"/>
        <v>0</v>
      </c>
      <c r="S1499" s="91">
        <f t="shared" si="760"/>
        <v>0</v>
      </c>
      <c r="T1499" s="91">
        <f t="shared" si="760"/>
        <v>0</v>
      </c>
      <c r="U1499" s="91">
        <f t="shared" si="760"/>
        <v>0</v>
      </c>
      <c r="V1499" s="88">
        <f t="shared" si="750"/>
        <v>0</v>
      </c>
      <c r="W1499" s="88" t="e">
        <f t="shared" si="751"/>
        <v>#DIV/0!</v>
      </c>
      <c r="X1499" s="88">
        <f t="shared" si="752"/>
        <v>0</v>
      </c>
      <c r="Y1499" s="88" t="e">
        <f t="shared" si="753"/>
        <v>#DIV/0!</v>
      </c>
      <c r="Z1499" s="88">
        <f t="shared" si="754"/>
        <v>0</v>
      </c>
      <c r="AA1499" s="88" t="e">
        <f t="shared" si="755"/>
        <v>#DIV/0!</v>
      </c>
      <c r="AB1499" s="88">
        <f t="shared" si="757"/>
        <v>0</v>
      </c>
      <c r="AC1499" s="88" t="e">
        <f t="shared" si="758"/>
        <v>#DIV/0!</v>
      </c>
      <c r="AD1499" s="168"/>
    </row>
    <row r="1500" spans="1:30" ht="25.5" hidden="1">
      <c r="A1500" s="76"/>
      <c r="B1500" s="110" t="s">
        <v>116</v>
      </c>
      <c r="C1500" s="96">
        <v>2222</v>
      </c>
      <c r="D1500" s="91">
        <f t="shared" si="760"/>
        <v>72.099999999999994</v>
      </c>
      <c r="E1500" s="91">
        <f t="shared" si="760"/>
        <v>0</v>
      </c>
      <c r="F1500" s="91">
        <f t="shared" si="760"/>
        <v>67.406000000000006</v>
      </c>
      <c r="G1500" s="91">
        <f t="shared" si="760"/>
        <v>0</v>
      </c>
      <c r="H1500" s="91">
        <f t="shared" si="760"/>
        <v>60.1</v>
      </c>
      <c r="I1500" s="91">
        <f t="shared" si="760"/>
        <v>0</v>
      </c>
      <c r="J1500" s="92">
        <f t="shared" si="760"/>
        <v>18.100000000000001</v>
      </c>
      <c r="K1500" s="92">
        <f t="shared" si="760"/>
        <v>0</v>
      </c>
      <c r="L1500" s="91">
        <f t="shared" si="760"/>
        <v>60.1</v>
      </c>
      <c r="M1500" s="91">
        <f t="shared" si="760"/>
        <v>0</v>
      </c>
      <c r="N1500" s="92">
        <f t="shared" si="760"/>
        <v>59.8</v>
      </c>
      <c r="O1500" s="92">
        <f t="shared" si="760"/>
        <v>0</v>
      </c>
      <c r="P1500" s="92">
        <f t="shared" si="760"/>
        <v>0</v>
      </c>
      <c r="Q1500" s="92">
        <f t="shared" si="760"/>
        <v>0</v>
      </c>
      <c r="R1500" s="91">
        <f t="shared" si="760"/>
        <v>59.8</v>
      </c>
      <c r="S1500" s="91">
        <f t="shared" si="760"/>
        <v>0</v>
      </c>
      <c r="T1500" s="91">
        <f t="shared" si="760"/>
        <v>59.8</v>
      </c>
      <c r="U1500" s="91">
        <f t="shared" si="760"/>
        <v>0</v>
      </c>
      <c r="V1500" s="88">
        <f t="shared" si="750"/>
        <v>-7.3060000000000045</v>
      </c>
      <c r="W1500" s="88">
        <f t="shared" si="751"/>
        <v>89.161202266860499</v>
      </c>
      <c r="X1500" s="88">
        <f t="shared" si="752"/>
        <v>-0.30000000000000426</v>
      </c>
      <c r="Y1500" s="88">
        <f t="shared" si="753"/>
        <v>99.500831946755397</v>
      </c>
      <c r="Z1500" s="88">
        <f t="shared" si="754"/>
        <v>0</v>
      </c>
      <c r="AA1500" s="88">
        <f t="shared" si="755"/>
        <v>100</v>
      </c>
      <c r="AB1500" s="88">
        <f t="shared" si="757"/>
        <v>0</v>
      </c>
      <c r="AC1500" s="88">
        <f t="shared" si="758"/>
        <v>100</v>
      </c>
      <c r="AD1500" s="168"/>
    </row>
    <row r="1501" spans="1:30" hidden="1">
      <c r="A1501" s="76"/>
      <c r="B1501" s="110" t="s">
        <v>153</v>
      </c>
      <c r="C1501" s="96">
        <v>2224</v>
      </c>
      <c r="D1501" s="91">
        <f t="shared" si="760"/>
        <v>0</v>
      </c>
      <c r="E1501" s="91">
        <f t="shared" si="760"/>
        <v>0</v>
      </c>
      <c r="F1501" s="91">
        <f t="shared" si="760"/>
        <v>0</v>
      </c>
      <c r="G1501" s="91">
        <f t="shared" si="760"/>
        <v>0</v>
      </c>
      <c r="H1501" s="91">
        <f t="shared" si="760"/>
        <v>0</v>
      </c>
      <c r="I1501" s="91">
        <f t="shared" si="760"/>
        <v>0</v>
      </c>
      <c r="J1501" s="92">
        <f t="shared" si="760"/>
        <v>0</v>
      </c>
      <c r="K1501" s="92">
        <f t="shared" si="760"/>
        <v>0</v>
      </c>
      <c r="L1501" s="91">
        <f t="shared" si="760"/>
        <v>0</v>
      </c>
      <c r="M1501" s="91">
        <f t="shared" si="760"/>
        <v>0</v>
      </c>
      <c r="N1501" s="92">
        <f t="shared" si="760"/>
        <v>0</v>
      </c>
      <c r="O1501" s="92">
        <f t="shared" si="760"/>
        <v>0</v>
      </c>
      <c r="P1501" s="92">
        <f t="shared" si="760"/>
        <v>0</v>
      </c>
      <c r="Q1501" s="92">
        <f t="shared" si="760"/>
        <v>0</v>
      </c>
      <c r="R1501" s="91">
        <f t="shared" si="760"/>
        <v>0</v>
      </c>
      <c r="S1501" s="91">
        <f t="shared" si="760"/>
        <v>0</v>
      </c>
      <c r="T1501" s="91">
        <f t="shared" si="760"/>
        <v>0</v>
      </c>
      <c r="U1501" s="91">
        <f t="shared" si="760"/>
        <v>0</v>
      </c>
      <c r="V1501" s="88">
        <f t="shared" si="750"/>
        <v>0</v>
      </c>
      <c r="W1501" s="88" t="e">
        <f t="shared" si="751"/>
        <v>#DIV/0!</v>
      </c>
      <c r="X1501" s="88">
        <f t="shared" si="752"/>
        <v>0</v>
      </c>
      <c r="Y1501" s="88" t="e">
        <f t="shared" si="753"/>
        <v>#DIV/0!</v>
      </c>
      <c r="Z1501" s="88">
        <f t="shared" si="754"/>
        <v>0</v>
      </c>
      <c r="AA1501" s="88" t="e">
        <f t="shared" si="755"/>
        <v>#DIV/0!</v>
      </c>
      <c r="AB1501" s="88">
        <f t="shared" si="757"/>
        <v>0</v>
      </c>
      <c r="AC1501" s="88" t="e">
        <f t="shared" si="758"/>
        <v>#DIV/0!</v>
      </c>
      <c r="AD1501" s="168"/>
    </row>
    <row r="1502" spans="1:30" hidden="1">
      <c r="A1502" s="76"/>
      <c r="B1502" s="110" t="s">
        <v>148</v>
      </c>
      <c r="C1502" s="96">
        <v>2225</v>
      </c>
      <c r="D1502" s="91">
        <f t="shared" si="760"/>
        <v>0</v>
      </c>
      <c r="E1502" s="91">
        <f t="shared" si="760"/>
        <v>0</v>
      </c>
      <c r="F1502" s="91">
        <f t="shared" si="760"/>
        <v>0</v>
      </c>
      <c r="G1502" s="91">
        <f t="shared" si="760"/>
        <v>0</v>
      </c>
      <c r="H1502" s="91">
        <f t="shared" si="760"/>
        <v>0</v>
      </c>
      <c r="I1502" s="91">
        <f t="shared" si="760"/>
        <v>0</v>
      </c>
      <c r="J1502" s="92">
        <f t="shared" si="760"/>
        <v>0</v>
      </c>
      <c r="K1502" s="92">
        <f t="shared" si="760"/>
        <v>0</v>
      </c>
      <c r="L1502" s="91">
        <f t="shared" si="760"/>
        <v>0</v>
      </c>
      <c r="M1502" s="91">
        <f t="shared" si="760"/>
        <v>0</v>
      </c>
      <c r="N1502" s="92">
        <f t="shared" si="760"/>
        <v>0</v>
      </c>
      <c r="O1502" s="92">
        <f t="shared" si="760"/>
        <v>0</v>
      </c>
      <c r="P1502" s="92">
        <f t="shared" si="760"/>
        <v>0</v>
      </c>
      <c r="Q1502" s="92">
        <f t="shared" si="760"/>
        <v>0</v>
      </c>
      <c r="R1502" s="91">
        <f t="shared" si="760"/>
        <v>0</v>
      </c>
      <c r="S1502" s="91">
        <f t="shared" si="760"/>
        <v>0</v>
      </c>
      <c r="T1502" s="91">
        <f t="shared" si="760"/>
        <v>0</v>
      </c>
      <c r="U1502" s="91">
        <f t="shared" si="760"/>
        <v>0</v>
      </c>
      <c r="V1502" s="88">
        <f t="shared" si="750"/>
        <v>0</v>
      </c>
      <c r="W1502" s="88" t="e">
        <f t="shared" si="751"/>
        <v>#DIV/0!</v>
      </c>
      <c r="X1502" s="88">
        <f t="shared" si="752"/>
        <v>0</v>
      </c>
      <c r="Y1502" s="88" t="e">
        <f t="shared" si="753"/>
        <v>#DIV/0!</v>
      </c>
      <c r="Z1502" s="88">
        <f t="shared" si="754"/>
        <v>0</v>
      </c>
      <c r="AA1502" s="88" t="e">
        <f t="shared" si="755"/>
        <v>#DIV/0!</v>
      </c>
      <c r="AB1502" s="88">
        <f t="shared" si="757"/>
        <v>0</v>
      </c>
      <c r="AC1502" s="88" t="e">
        <f t="shared" si="758"/>
        <v>#DIV/0!</v>
      </c>
      <c r="AD1502" s="168"/>
    </row>
    <row r="1503" spans="1:30" hidden="1">
      <c r="A1503" s="76"/>
      <c r="B1503" s="114" t="s">
        <v>120</v>
      </c>
      <c r="C1503" s="115">
        <v>2231</v>
      </c>
      <c r="D1503" s="117">
        <f>D1504+D1505+D1506+D1507</f>
        <v>134.9</v>
      </c>
      <c r="E1503" s="117">
        <f>E1504+E1505+E1506+E1507</f>
        <v>0</v>
      </c>
      <c r="F1503" s="117">
        <f t="shared" ref="F1503:U1503" si="761">F1504+F1505+F1506+F1507</f>
        <v>87.404000000000011</v>
      </c>
      <c r="G1503" s="117">
        <f t="shared" si="761"/>
        <v>0</v>
      </c>
      <c r="H1503" s="117">
        <f t="shared" si="761"/>
        <v>167.4</v>
      </c>
      <c r="I1503" s="117">
        <f t="shared" si="761"/>
        <v>0</v>
      </c>
      <c r="J1503" s="116">
        <f t="shared" si="761"/>
        <v>56.276000000000003</v>
      </c>
      <c r="K1503" s="116">
        <f t="shared" si="761"/>
        <v>0</v>
      </c>
      <c r="L1503" s="117">
        <f t="shared" si="761"/>
        <v>184.20000000000002</v>
      </c>
      <c r="M1503" s="117">
        <f t="shared" si="761"/>
        <v>0</v>
      </c>
      <c r="N1503" s="116">
        <f t="shared" si="761"/>
        <v>174.4</v>
      </c>
      <c r="O1503" s="116">
        <f t="shared" si="761"/>
        <v>0</v>
      </c>
      <c r="P1503" s="116">
        <f>P1504+P1505+P1506+P1507</f>
        <v>0</v>
      </c>
      <c r="Q1503" s="116">
        <f>Q1504+Q1505+Q1506+Q1507</f>
        <v>0</v>
      </c>
      <c r="R1503" s="117">
        <f t="shared" si="761"/>
        <v>174.4</v>
      </c>
      <c r="S1503" s="117">
        <f t="shared" si="761"/>
        <v>0</v>
      </c>
      <c r="T1503" s="117">
        <f t="shared" si="761"/>
        <v>174.4</v>
      </c>
      <c r="U1503" s="117">
        <f t="shared" si="761"/>
        <v>0</v>
      </c>
      <c r="V1503" s="88"/>
      <c r="W1503" s="88"/>
      <c r="X1503" s="88"/>
      <c r="Y1503" s="88"/>
      <c r="Z1503" s="88"/>
      <c r="AA1503" s="88"/>
      <c r="AB1503" s="88"/>
      <c r="AC1503" s="88"/>
      <c r="AD1503" s="168"/>
    </row>
    <row r="1504" spans="1:30" hidden="1">
      <c r="A1504" s="76"/>
      <c r="B1504" s="110" t="s">
        <v>121</v>
      </c>
      <c r="C1504" s="96">
        <v>22311100</v>
      </c>
      <c r="D1504" s="91">
        <f t="shared" ref="D1504:U1513" si="762">SUM(D1399,D1434,D1469)</f>
        <v>62.5</v>
      </c>
      <c r="E1504" s="91">
        <f t="shared" si="762"/>
        <v>0</v>
      </c>
      <c r="F1504" s="91">
        <f t="shared" si="762"/>
        <v>4.0570000000000004</v>
      </c>
      <c r="G1504" s="91">
        <f t="shared" si="762"/>
        <v>0</v>
      </c>
      <c r="H1504" s="91">
        <f t="shared" si="762"/>
        <v>60</v>
      </c>
      <c r="I1504" s="91">
        <f t="shared" si="762"/>
        <v>0</v>
      </c>
      <c r="J1504" s="92">
        <f t="shared" si="762"/>
        <v>7.7450000000000001</v>
      </c>
      <c r="K1504" s="92">
        <f t="shared" si="762"/>
        <v>0</v>
      </c>
      <c r="L1504" s="91">
        <f t="shared" si="762"/>
        <v>60</v>
      </c>
      <c r="M1504" s="91">
        <f t="shared" si="762"/>
        <v>0</v>
      </c>
      <c r="N1504" s="92">
        <f t="shared" si="762"/>
        <v>60</v>
      </c>
      <c r="O1504" s="92">
        <f t="shared" si="762"/>
        <v>0</v>
      </c>
      <c r="P1504" s="92">
        <f t="shared" si="762"/>
        <v>0</v>
      </c>
      <c r="Q1504" s="92">
        <f t="shared" si="762"/>
        <v>0</v>
      </c>
      <c r="R1504" s="91">
        <f t="shared" si="762"/>
        <v>60</v>
      </c>
      <c r="S1504" s="91">
        <f t="shared" si="762"/>
        <v>0</v>
      </c>
      <c r="T1504" s="91">
        <f t="shared" si="762"/>
        <v>60</v>
      </c>
      <c r="U1504" s="91">
        <f t="shared" si="762"/>
        <v>0</v>
      </c>
      <c r="V1504" s="88">
        <f t="shared" ref="V1504:V1517" si="763">L1504-F1504</f>
        <v>55.942999999999998</v>
      </c>
      <c r="W1504" s="88">
        <f t="shared" ref="W1504:W1517" si="764">+L1504/F1504*100</f>
        <v>1478.9253142716291</v>
      </c>
      <c r="X1504" s="88">
        <f t="shared" ref="X1504:X1517" si="765">N1504-H1504</f>
        <v>0</v>
      </c>
      <c r="Y1504" s="88">
        <f t="shared" ref="Y1504:Y1517" si="766">+N1504/H1504*100</f>
        <v>100</v>
      </c>
      <c r="Z1504" s="88">
        <f t="shared" ref="Z1504:Z1517" si="767">R1504-N1504</f>
        <v>0</v>
      </c>
      <c r="AA1504" s="88">
        <f t="shared" ref="AA1504:AA1517" si="768">+R1504/N1504*100</f>
        <v>100</v>
      </c>
      <c r="AB1504" s="88">
        <f t="shared" si="757"/>
        <v>0</v>
      </c>
      <c r="AC1504" s="88">
        <f t="shared" si="758"/>
        <v>100</v>
      </c>
      <c r="AD1504" s="168"/>
    </row>
    <row r="1505" spans="1:30" hidden="1">
      <c r="A1505" s="76"/>
      <c r="B1505" s="110" t="s">
        <v>122</v>
      </c>
      <c r="C1505" s="96">
        <v>22311200</v>
      </c>
      <c r="D1505" s="91">
        <f t="shared" si="762"/>
        <v>58</v>
      </c>
      <c r="E1505" s="91">
        <f t="shared" si="762"/>
        <v>0</v>
      </c>
      <c r="F1505" s="91">
        <f t="shared" si="762"/>
        <v>70.938000000000002</v>
      </c>
      <c r="G1505" s="91">
        <f t="shared" si="762"/>
        <v>0</v>
      </c>
      <c r="H1505" s="91">
        <f t="shared" si="762"/>
        <v>93</v>
      </c>
      <c r="I1505" s="91">
        <f t="shared" si="762"/>
        <v>0</v>
      </c>
      <c r="J1505" s="92">
        <f t="shared" si="762"/>
        <v>41.331000000000003</v>
      </c>
      <c r="K1505" s="92">
        <f t="shared" si="762"/>
        <v>0</v>
      </c>
      <c r="L1505" s="91">
        <f t="shared" si="762"/>
        <v>109.80000000000001</v>
      </c>
      <c r="M1505" s="91">
        <f t="shared" si="762"/>
        <v>0</v>
      </c>
      <c r="N1505" s="92">
        <f t="shared" si="762"/>
        <v>100</v>
      </c>
      <c r="O1505" s="92">
        <f t="shared" si="762"/>
        <v>0</v>
      </c>
      <c r="P1505" s="92">
        <f t="shared" si="762"/>
        <v>0</v>
      </c>
      <c r="Q1505" s="92">
        <f t="shared" si="762"/>
        <v>0</v>
      </c>
      <c r="R1505" s="91">
        <f t="shared" si="762"/>
        <v>100</v>
      </c>
      <c r="S1505" s="91">
        <f t="shared" si="762"/>
        <v>0</v>
      </c>
      <c r="T1505" s="91">
        <f t="shared" si="762"/>
        <v>100</v>
      </c>
      <c r="U1505" s="91">
        <f t="shared" si="762"/>
        <v>0</v>
      </c>
      <c r="V1505" s="88">
        <f t="shared" si="763"/>
        <v>38.862000000000009</v>
      </c>
      <c r="W1505" s="88">
        <f t="shared" si="764"/>
        <v>154.78304998731286</v>
      </c>
      <c r="X1505" s="88">
        <f t="shared" si="765"/>
        <v>7</v>
      </c>
      <c r="Y1505" s="88">
        <f t="shared" si="766"/>
        <v>107.5268817204301</v>
      </c>
      <c r="Z1505" s="88">
        <f t="shared" si="767"/>
        <v>0</v>
      </c>
      <c r="AA1505" s="88">
        <f t="shared" si="768"/>
        <v>100</v>
      </c>
      <c r="AB1505" s="88">
        <f t="shared" si="757"/>
        <v>0</v>
      </c>
      <c r="AC1505" s="88">
        <f t="shared" si="758"/>
        <v>100</v>
      </c>
      <c r="AD1505" s="168"/>
    </row>
    <row r="1506" spans="1:30" ht="25.5" hidden="1">
      <c r="A1506" s="76"/>
      <c r="B1506" s="110" t="s">
        <v>123</v>
      </c>
      <c r="C1506" s="96">
        <v>22311300</v>
      </c>
      <c r="D1506" s="91">
        <f t="shared" si="762"/>
        <v>0</v>
      </c>
      <c r="E1506" s="91">
        <f t="shared" si="762"/>
        <v>0</v>
      </c>
      <c r="F1506" s="91">
        <f t="shared" si="762"/>
        <v>0</v>
      </c>
      <c r="G1506" s="91">
        <f t="shared" si="762"/>
        <v>0</v>
      </c>
      <c r="H1506" s="91">
        <f t="shared" si="762"/>
        <v>0</v>
      </c>
      <c r="I1506" s="91">
        <f t="shared" si="762"/>
        <v>0</v>
      </c>
      <c r="J1506" s="92">
        <f t="shared" si="762"/>
        <v>0</v>
      </c>
      <c r="K1506" s="92">
        <f t="shared" si="762"/>
        <v>0</v>
      </c>
      <c r="L1506" s="91">
        <f t="shared" si="762"/>
        <v>0</v>
      </c>
      <c r="M1506" s="91">
        <f t="shared" si="762"/>
        <v>0</v>
      </c>
      <c r="N1506" s="92">
        <f t="shared" si="762"/>
        <v>0</v>
      </c>
      <c r="O1506" s="92">
        <f t="shared" si="762"/>
        <v>0</v>
      </c>
      <c r="P1506" s="92">
        <f t="shared" si="762"/>
        <v>0</v>
      </c>
      <c r="Q1506" s="92">
        <f t="shared" si="762"/>
        <v>0</v>
      </c>
      <c r="R1506" s="91">
        <f t="shared" si="762"/>
        <v>0</v>
      </c>
      <c r="S1506" s="91">
        <f t="shared" si="762"/>
        <v>0</v>
      </c>
      <c r="T1506" s="91">
        <f t="shared" si="762"/>
        <v>0</v>
      </c>
      <c r="U1506" s="91">
        <f t="shared" si="762"/>
        <v>0</v>
      </c>
      <c r="V1506" s="88">
        <f t="shared" si="763"/>
        <v>0</v>
      </c>
      <c r="W1506" s="88" t="e">
        <f t="shared" si="764"/>
        <v>#DIV/0!</v>
      </c>
      <c r="X1506" s="88">
        <f t="shared" si="765"/>
        <v>0</v>
      </c>
      <c r="Y1506" s="88" t="e">
        <f t="shared" si="766"/>
        <v>#DIV/0!</v>
      </c>
      <c r="Z1506" s="88">
        <f t="shared" si="767"/>
        <v>0</v>
      </c>
      <c r="AA1506" s="88" t="e">
        <f t="shared" si="768"/>
        <v>#DIV/0!</v>
      </c>
      <c r="AB1506" s="88">
        <f t="shared" si="757"/>
        <v>0</v>
      </c>
      <c r="AC1506" s="88" t="e">
        <f t="shared" si="758"/>
        <v>#DIV/0!</v>
      </c>
      <c r="AD1506" s="168"/>
    </row>
    <row r="1507" spans="1:30" hidden="1">
      <c r="A1507" s="76"/>
      <c r="B1507" s="110" t="s">
        <v>124</v>
      </c>
      <c r="C1507" s="96">
        <v>22311400</v>
      </c>
      <c r="D1507" s="91">
        <f t="shared" si="762"/>
        <v>14.4</v>
      </c>
      <c r="E1507" s="91">
        <f t="shared" si="762"/>
        <v>0</v>
      </c>
      <c r="F1507" s="91">
        <f t="shared" si="762"/>
        <v>12.409000000000001</v>
      </c>
      <c r="G1507" s="91">
        <f t="shared" si="762"/>
        <v>0</v>
      </c>
      <c r="H1507" s="91">
        <f t="shared" si="762"/>
        <v>14.4</v>
      </c>
      <c r="I1507" s="91">
        <f t="shared" si="762"/>
        <v>0</v>
      </c>
      <c r="J1507" s="92">
        <f t="shared" si="762"/>
        <v>7.2</v>
      </c>
      <c r="K1507" s="92">
        <f t="shared" si="762"/>
        <v>0</v>
      </c>
      <c r="L1507" s="91">
        <f t="shared" si="762"/>
        <v>14.4</v>
      </c>
      <c r="M1507" s="91">
        <f t="shared" si="762"/>
        <v>0</v>
      </c>
      <c r="N1507" s="92">
        <f t="shared" si="762"/>
        <v>14.4</v>
      </c>
      <c r="O1507" s="92">
        <f t="shared" si="762"/>
        <v>0</v>
      </c>
      <c r="P1507" s="92">
        <f t="shared" si="762"/>
        <v>0</v>
      </c>
      <c r="Q1507" s="92">
        <f t="shared" si="762"/>
        <v>0</v>
      </c>
      <c r="R1507" s="91">
        <f t="shared" si="762"/>
        <v>14.4</v>
      </c>
      <c r="S1507" s="91">
        <f t="shared" si="762"/>
        <v>0</v>
      </c>
      <c r="T1507" s="91">
        <f t="shared" si="762"/>
        <v>14.4</v>
      </c>
      <c r="U1507" s="91">
        <f t="shared" si="762"/>
        <v>0</v>
      </c>
      <c r="V1507" s="88">
        <f t="shared" si="763"/>
        <v>1.9909999999999997</v>
      </c>
      <c r="W1507" s="88">
        <f t="shared" si="764"/>
        <v>116.04480618905633</v>
      </c>
      <c r="X1507" s="88">
        <f t="shared" si="765"/>
        <v>0</v>
      </c>
      <c r="Y1507" s="88">
        <f t="shared" si="766"/>
        <v>100</v>
      </c>
      <c r="Z1507" s="88">
        <f t="shared" si="767"/>
        <v>0</v>
      </c>
      <c r="AA1507" s="88">
        <f t="shared" si="768"/>
        <v>100</v>
      </c>
      <c r="AB1507" s="88">
        <f t="shared" si="757"/>
        <v>0</v>
      </c>
      <c r="AC1507" s="88">
        <f t="shared" si="758"/>
        <v>100</v>
      </c>
      <c r="AD1507" s="168"/>
    </row>
    <row r="1508" spans="1:30" ht="13.5" hidden="1" customHeight="1">
      <c r="A1508" s="76"/>
      <c r="B1508" s="110" t="s">
        <v>125</v>
      </c>
      <c r="C1508" s="96">
        <v>2235</v>
      </c>
      <c r="D1508" s="91">
        <f t="shared" si="762"/>
        <v>0</v>
      </c>
      <c r="E1508" s="91">
        <f t="shared" si="762"/>
        <v>0</v>
      </c>
      <c r="F1508" s="91">
        <f t="shared" si="762"/>
        <v>0</v>
      </c>
      <c r="G1508" s="91">
        <f t="shared" si="762"/>
        <v>0</v>
      </c>
      <c r="H1508" s="91">
        <f t="shared" si="762"/>
        <v>0</v>
      </c>
      <c r="I1508" s="91">
        <f t="shared" si="762"/>
        <v>0</v>
      </c>
      <c r="J1508" s="92">
        <f t="shared" si="762"/>
        <v>0</v>
      </c>
      <c r="K1508" s="92">
        <f t="shared" si="762"/>
        <v>0</v>
      </c>
      <c r="L1508" s="91">
        <f t="shared" si="762"/>
        <v>0</v>
      </c>
      <c r="M1508" s="91">
        <f t="shared" si="762"/>
        <v>0</v>
      </c>
      <c r="N1508" s="92">
        <f t="shared" si="762"/>
        <v>0</v>
      </c>
      <c r="O1508" s="92">
        <f t="shared" si="762"/>
        <v>0</v>
      </c>
      <c r="P1508" s="92">
        <f t="shared" si="762"/>
        <v>0</v>
      </c>
      <c r="Q1508" s="92">
        <f t="shared" si="762"/>
        <v>0</v>
      </c>
      <c r="R1508" s="91">
        <f t="shared" si="762"/>
        <v>0</v>
      </c>
      <c r="S1508" s="91">
        <f t="shared" si="762"/>
        <v>0</v>
      </c>
      <c r="T1508" s="91">
        <f t="shared" si="762"/>
        <v>0</v>
      </c>
      <c r="U1508" s="91">
        <f t="shared" si="762"/>
        <v>0</v>
      </c>
      <c r="V1508" s="88">
        <f t="shared" si="763"/>
        <v>0</v>
      </c>
      <c r="W1508" s="88" t="e">
        <f t="shared" si="764"/>
        <v>#DIV/0!</v>
      </c>
      <c r="X1508" s="88">
        <f t="shared" si="765"/>
        <v>0</v>
      </c>
      <c r="Y1508" s="88" t="e">
        <f t="shared" si="766"/>
        <v>#DIV/0!</v>
      </c>
      <c r="Z1508" s="88">
        <f t="shared" si="767"/>
        <v>0</v>
      </c>
      <c r="AA1508" s="88" t="e">
        <f t="shared" si="768"/>
        <v>#DIV/0!</v>
      </c>
      <c r="AB1508" s="88">
        <f t="shared" si="757"/>
        <v>0</v>
      </c>
      <c r="AC1508" s="88" t="e">
        <f t="shared" si="758"/>
        <v>#DIV/0!</v>
      </c>
      <c r="AD1508" s="168"/>
    </row>
    <row r="1509" spans="1:30" ht="13.5" hidden="1" customHeight="1">
      <c r="A1509" s="76"/>
      <c r="B1509" s="97" t="s">
        <v>126</v>
      </c>
      <c r="C1509" s="119">
        <v>2511</v>
      </c>
      <c r="D1509" s="91">
        <f t="shared" si="762"/>
        <v>0</v>
      </c>
      <c r="E1509" s="91">
        <f t="shared" si="762"/>
        <v>0</v>
      </c>
      <c r="F1509" s="91">
        <f t="shared" si="762"/>
        <v>0</v>
      </c>
      <c r="G1509" s="91">
        <f t="shared" si="762"/>
        <v>0</v>
      </c>
      <c r="H1509" s="91">
        <f t="shared" si="762"/>
        <v>0</v>
      </c>
      <c r="I1509" s="91">
        <f t="shared" si="762"/>
        <v>0</v>
      </c>
      <c r="J1509" s="92">
        <f t="shared" si="762"/>
        <v>0</v>
      </c>
      <c r="K1509" s="92">
        <f t="shared" si="762"/>
        <v>0</v>
      </c>
      <c r="L1509" s="91">
        <f t="shared" si="762"/>
        <v>0</v>
      </c>
      <c r="M1509" s="91">
        <f t="shared" si="762"/>
        <v>0</v>
      </c>
      <c r="N1509" s="92">
        <f t="shared" si="762"/>
        <v>0</v>
      </c>
      <c r="O1509" s="92">
        <f t="shared" si="762"/>
        <v>0</v>
      </c>
      <c r="P1509" s="92">
        <f t="shared" si="762"/>
        <v>0</v>
      </c>
      <c r="Q1509" s="92">
        <f t="shared" si="762"/>
        <v>0</v>
      </c>
      <c r="R1509" s="91">
        <f t="shared" si="762"/>
        <v>0</v>
      </c>
      <c r="S1509" s="91">
        <f t="shared" si="762"/>
        <v>0</v>
      </c>
      <c r="T1509" s="91">
        <f t="shared" si="762"/>
        <v>0</v>
      </c>
      <c r="U1509" s="91">
        <f t="shared" si="762"/>
        <v>0</v>
      </c>
      <c r="V1509" s="88">
        <f t="shared" si="763"/>
        <v>0</v>
      </c>
      <c r="W1509" s="88" t="e">
        <f t="shared" si="764"/>
        <v>#DIV/0!</v>
      </c>
      <c r="X1509" s="88">
        <f t="shared" si="765"/>
        <v>0</v>
      </c>
      <c r="Y1509" s="88" t="e">
        <f t="shared" si="766"/>
        <v>#DIV/0!</v>
      </c>
      <c r="Z1509" s="88">
        <f t="shared" si="767"/>
        <v>0</v>
      </c>
      <c r="AA1509" s="88" t="e">
        <f t="shared" si="768"/>
        <v>#DIV/0!</v>
      </c>
      <c r="AB1509" s="88">
        <f t="shared" si="757"/>
        <v>0</v>
      </c>
      <c r="AC1509" s="88" t="e">
        <f t="shared" si="758"/>
        <v>#DIV/0!</v>
      </c>
      <c r="AD1509" s="168"/>
    </row>
    <row r="1510" spans="1:30" ht="13.5" hidden="1" customHeight="1">
      <c r="A1510" s="76"/>
      <c r="B1510" s="97" t="s">
        <v>127</v>
      </c>
      <c r="C1510" s="119">
        <v>2512</v>
      </c>
      <c r="D1510" s="91">
        <f t="shared" si="762"/>
        <v>0</v>
      </c>
      <c r="E1510" s="91">
        <f t="shared" si="762"/>
        <v>0</v>
      </c>
      <c r="F1510" s="91">
        <f t="shared" si="762"/>
        <v>0</v>
      </c>
      <c r="G1510" s="91">
        <f t="shared" si="762"/>
        <v>0</v>
      </c>
      <c r="H1510" s="91">
        <f t="shared" si="762"/>
        <v>0</v>
      </c>
      <c r="I1510" s="91">
        <f t="shared" si="762"/>
        <v>0</v>
      </c>
      <c r="J1510" s="92">
        <f t="shared" si="762"/>
        <v>0</v>
      </c>
      <c r="K1510" s="92">
        <f t="shared" si="762"/>
        <v>0</v>
      </c>
      <c r="L1510" s="91">
        <f t="shared" si="762"/>
        <v>0</v>
      </c>
      <c r="M1510" s="91">
        <f t="shared" si="762"/>
        <v>0</v>
      </c>
      <c r="N1510" s="92">
        <f t="shared" si="762"/>
        <v>0</v>
      </c>
      <c r="O1510" s="92">
        <f t="shared" si="762"/>
        <v>0</v>
      </c>
      <c r="P1510" s="92">
        <f t="shared" si="762"/>
        <v>0</v>
      </c>
      <c r="Q1510" s="92">
        <f t="shared" si="762"/>
        <v>0</v>
      </c>
      <c r="R1510" s="91">
        <f t="shared" si="762"/>
        <v>0</v>
      </c>
      <c r="S1510" s="91">
        <f t="shared" si="762"/>
        <v>0</v>
      </c>
      <c r="T1510" s="91">
        <f t="shared" si="762"/>
        <v>0</v>
      </c>
      <c r="U1510" s="91">
        <f t="shared" si="762"/>
        <v>0</v>
      </c>
      <c r="V1510" s="88">
        <f t="shared" si="763"/>
        <v>0</v>
      </c>
      <c r="W1510" s="88" t="e">
        <f t="shared" si="764"/>
        <v>#DIV/0!</v>
      </c>
      <c r="X1510" s="88">
        <f t="shared" si="765"/>
        <v>0</v>
      </c>
      <c r="Y1510" s="88" t="e">
        <f t="shared" si="766"/>
        <v>#DIV/0!</v>
      </c>
      <c r="Z1510" s="88">
        <f t="shared" si="767"/>
        <v>0</v>
      </c>
      <c r="AA1510" s="88" t="e">
        <f t="shared" si="768"/>
        <v>#DIV/0!</v>
      </c>
      <c r="AB1510" s="88">
        <f t="shared" si="757"/>
        <v>0</v>
      </c>
      <c r="AC1510" s="88" t="e">
        <f t="shared" si="758"/>
        <v>#DIV/0!</v>
      </c>
      <c r="AD1510" s="168"/>
    </row>
    <row r="1511" spans="1:30" ht="13.5" hidden="1" customHeight="1">
      <c r="A1511" s="76"/>
      <c r="B1511" s="97" t="s">
        <v>154</v>
      </c>
      <c r="C1511" s="119">
        <v>2521</v>
      </c>
      <c r="D1511" s="91">
        <f t="shared" si="762"/>
        <v>0</v>
      </c>
      <c r="E1511" s="91">
        <f t="shared" si="762"/>
        <v>0</v>
      </c>
      <c r="F1511" s="91">
        <f t="shared" si="762"/>
        <v>0</v>
      </c>
      <c r="G1511" s="91">
        <f t="shared" si="762"/>
        <v>0</v>
      </c>
      <c r="H1511" s="91">
        <f t="shared" si="762"/>
        <v>0</v>
      </c>
      <c r="I1511" s="91">
        <f t="shared" si="762"/>
        <v>0</v>
      </c>
      <c r="J1511" s="92">
        <f t="shared" si="762"/>
        <v>0</v>
      </c>
      <c r="K1511" s="92">
        <f t="shared" si="762"/>
        <v>0</v>
      </c>
      <c r="L1511" s="91">
        <f t="shared" si="762"/>
        <v>0</v>
      </c>
      <c r="M1511" s="91">
        <f t="shared" si="762"/>
        <v>0</v>
      </c>
      <c r="N1511" s="92">
        <f t="shared" si="762"/>
        <v>0</v>
      </c>
      <c r="O1511" s="92">
        <f t="shared" si="762"/>
        <v>0</v>
      </c>
      <c r="P1511" s="92">
        <f t="shared" si="762"/>
        <v>0</v>
      </c>
      <c r="Q1511" s="92">
        <f t="shared" si="762"/>
        <v>0</v>
      </c>
      <c r="R1511" s="91">
        <f t="shared" si="762"/>
        <v>0</v>
      </c>
      <c r="S1511" s="91">
        <f t="shared" si="762"/>
        <v>0</v>
      </c>
      <c r="T1511" s="91">
        <f t="shared" si="762"/>
        <v>0</v>
      </c>
      <c r="U1511" s="91">
        <f t="shared" si="762"/>
        <v>0</v>
      </c>
      <c r="V1511" s="88">
        <f t="shared" si="763"/>
        <v>0</v>
      </c>
      <c r="W1511" s="88" t="e">
        <f t="shared" si="764"/>
        <v>#DIV/0!</v>
      </c>
      <c r="X1511" s="88">
        <f t="shared" si="765"/>
        <v>0</v>
      </c>
      <c r="Y1511" s="88" t="e">
        <f t="shared" si="766"/>
        <v>#DIV/0!</v>
      </c>
      <c r="Z1511" s="88">
        <f t="shared" si="767"/>
        <v>0</v>
      </c>
      <c r="AA1511" s="88" t="e">
        <f t="shared" si="768"/>
        <v>#DIV/0!</v>
      </c>
      <c r="AB1511" s="88">
        <f t="shared" si="757"/>
        <v>0</v>
      </c>
      <c r="AC1511" s="88" t="e">
        <f t="shared" si="758"/>
        <v>#DIV/0!</v>
      </c>
      <c r="AD1511" s="168"/>
    </row>
    <row r="1512" spans="1:30" ht="25.5" hidden="1">
      <c r="A1512" s="76"/>
      <c r="B1512" s="122" t="s">
        <v>129</v>
      </c>
      <c r="C1512" s="96">
        <v>2721</v>
      </c>
      <c r="D1512" s="91">
        <f t="shared" si="762"/>
        <v>3024.7</v>
      </c>
      <c r="E1512" s="91">
        <f t="shared" si="762"/>
        <v>0</v>
      </c>
      <c r="F1512" s="91">
        <f t="shared" si="762"/>
        <v>2889.9</v>
      </c>
      <c r="G1512" s="91">
        <f t="shared" si="762"/>
        <v>0</v>
      </c>
      <c r="H1512" s="91">
        <f t="shared" si="762"/>
        <v>3129.9</v>
      </c>
      <c r="I1512" s="91">
        <f t="shared" si="762"/>
        <v>0</v>
      </c>
      <c r="J1512" s="92">
        <f t="shared" si="762"/>
        <v>1120.9349999999999</v>
      </c>
      <c r="K1512" s="92">
        <f t="shared" si="762"/>
        <v>0</v>
      </c>
      <c r="L1512" s="91">
        <f t="shared" si="762"/>
        <v>3129.9</v>
      </c>
      <c r="M1512" s="91">
        <f t="shared" si="762"/>
        <v>0</v>
      </c>
      <c r="N1512" s="92">
        <f t="shared" si="762"/>
        <v>2409.9</v>
      </c>
      <c r="O1512" s="92">
        <f t="shared" si="762"/>
        <v>0</v>
      </c>
      <c r="P1512" s="92">
        <f t="shared" si="762"/>
        <v>0</v>
      </c>
      <c r="Q1512" s="92">
        <f t="shared" si="762"/>
        <v>0</v>
      </c>
      <c r="R1512" s="91">
        <f t="shared" si="762"/>
        <v>2409.9</v>
      </c>
      <c r="S1512" s="91">
        <f t="shared" si="762"/>
        <v>0</v>
      </c>
      <c r="T1512" s="91">
        <f t="shared" si="762"/>
        <v>2409.9</v>
      </c>
      <c r="U1512" s="91">
        <f t="shared" si="762"/>
        <v>0</v>
      </c>
      <c r="V1512" s="88">
        <f t="shared" si="763"/>
        <v>240</v>
      </c>
      <c r="W1512" s="88">
        <f t="shared" si="764"/>
        <v>108.30478563272085</v>
      </c>
      <c r="X1512" s="88">
        <f t="shared" si="765"/>
        <v>-720</v>
      </c>
      <c r="Y1512" s="88">
        <f t="shared" si="766"/>
        <v>76.996070161986012</v>
      </c>
      <c r="Z1512" s="88">
        <f t="shared" si="767"/>
        <v>0</v>
      </c>
      <c r="AA1512" s="88">
        <f t="shared" si="768"/>
        <v>100</v>
      </c>
      <c r="AB1512" s="88">
        <f t="shared" si="757"/>
        <v>0</v>
      </c>
      <c r="AC1512" s="88">
        <f t="shared" si="758"/>
        <v>100</v>
      </c>
      <c r="AD1512" s="168"/>
    </row>
    <row r="1513" spans="1:30" hidden="1">
      <c r="A1513" s="76"/>
      <c r="B1513" s="123" t="s">
        <v>207</v>
      </c>
      <c r="C1513" s="90">
        <v>28241</v>
      </c>
      <c r="D1513" s="91">
        <f t="shared" si="762"/>
        <v>0</v>
      </c>
      <c r="E1513" s="91">
        <f t="shared" si="762"/>
        <v>0</v>
      </c>
      <c r="F1513" s="91">
        <f t="shared" si="762"/>
        <v>0</v>
      </c>
      <c r="G1513" s="91">
        <f t="shared" si="762"/>
        <v>0</v>
      </c>
      <c r="H1513" s="91">
        <f t="shared" si="762"/>
        <v>0</v>
      </c>
      <c r="I1513" s="91">
        <f t="shared" si="762"/>
        <v>0</v>
      </c>
      <c r="J1513" s="92">
        <f t="shared" si="762"/>
        <v>0</v>
      </c>
      <c r="K1513" s="92">
        <f t="shared" si="762"/>
        <v>0</v>
      </c>
      <c r="L1513" s="91">
        <f t="shared" si="762"/>
        <v>0</v>
      </c>
      <c r="M1513" s="91">
        <f t="shared" si="762"/>
        <v>0</v>
      </c>
      <c r="N1513" s="92">
        <f t="shared" si="762"/>
        <v>0</v>
      </c>
      <c r="O1513" s="92">
        <f t="shared" si="762"/>
        <v>0</v>
      </c>
      <c r="P1513" s="92">
        <f t="shared" si="762"/>
        <v>0</v>
      </c>
      <c r="Q1513" s="92">
        <f t="shared" si="762"/>
        <v>0</v>
      </c>
      <c r="R1513" s="91">
        <f t="shared" si="762"/>
        <v>0</v>
      </c>
      <c r="S1513" s="91">
        <f t="shared" si="762"/>
        <v>0</v>
      </c>
      <c r="T1513" s="91">
        <f t="shared" si="762"/>
        <v>0</v>
      </c>
      <c r="U1513" s="91">
        <f t="shared" si="762"/>
        <v>0</v>
      </c>
      <c r="V1513" s="88">
        <f t="shared" si="763"/>
        <v>0</v>
      </c>
      <c r="W1513" s="88" t="e">
        <f t="shared" si="764"/>
        <v>#DIV/0!</v>
      </c>
      <c r="X1513" s="88">
        <f t="shared" si="765"/>
        <v>0</v>
      </c>
      <c r="Y1513" s="88" t="e">
        <f t="shared" si="766"/>
        <v>#DIV/0!</v>
      </c>
      <c r="Z1513" s="88">
        <f t="shared" si="767"/>
        <v>0</v>
      </c>
      <c r="AA1513" s="88" t="e">
        <f t="shared" si="768"/>
        <v>#DIV/0!</v>
      </c>
      <c r="AB1513" s="88">
        <f t="shared" si="757"/>
        <v>0</v>
      </c>
      <c r="AC1513" s="88" t="e">
        <f t="shared" si="758"/>
        <v>#DIV/0!</v>
      </c>
      <c r="AD1513" s="168"/>
    </row>
    <row r="1514" spans="1:30" hidden="1">
      <c r="A1514" s="76"/>
      <c r="B1514" s="128" t="s">
        <v>134</v>
      </c>
      <c r="C1514" s="90"/>
      <c r="D1514" s="130">
        <f>SUM(D1515:D1517)</f>
        <v>55</v>
      </c>
      <c r="E1514" s="130">
        <f>SUM(E1515:E1517)</f>
        <v>0</v>
      </c>
      <c r="F1514" s="130">
        <f t="shared" ref="F1514:U1514" si="769">SUM(F1515:F1517)</f>
        <v>52</v>
      </c>
      <c r="G1514" s="130">
        <f t="shared" si="769"/>
        <v>0</v>
      </c>
      <c r="H1514" s="130">
        <f t="shared" si="769"/>
        <v>34.5</v>
      </c>
      <c r="I1514" s="130">
        <f t="shared" si="769"/>
        <v>0</v>
      </c>
      <c r="J1514" s="129">
        <f t="shared" si="769"/>
        <v>34.5</v>
      </c>
      <c r="K1514" s="129">
        <f t="shared" si="769"/>
        <v>0</v>
      </c>
      <c r="L1514" s="130">
        <f t="shared" si="769"/>
        <v>0</v>
      </c>
      <c r="M1514" s="130">
        <f t="shared" si="769"/>
        <v>0</v>
      </c>
      <c r="N1514" s="129">
        <f t="shared" si="769"/>
        <v>0</v>
      </c>
      <c r="O1514" s="129">
        <f t="shared" si="769"/>
        <v>0</v>
      </c>
      <c r="P1514" s="129">
        <f>SUM(P1515:P1517)</f>
        <v>0</v>
      </c>
      <c r="Q1514" s="129">
        <f>SUM(Q1515:Q1517)</f>
        <v>0</v>
      </c>
      <c r="R1514" s="130">
        <f t="shared" si="769"/>
        <v>0</v>
      </c>
      <c r="S1514" s="130">
        <f t="shared" si="769"/>
        <v>0</v>
      </c>
      <c r="T1514" s="130">
        <f t="shared" si="769"/>
        <v>0</v>
      </c>
      <c r="U1514" s="130">
        <f t="shared" si="769"/>
        <v>0</v>
      </c>
      <c r="V1514" s="88">
        <f t="shared" si="763"/>
        <v>-52</v>
      </c>
      <c r="W1514" s="88">
        <f t="shared" si="764"/>
        <v>0</v>
      </c>
      <c r="X1514" s="88">
        <f t="shared" si="765"/>
        <v>-34.5</v>
      </c>
      <c r="Y1514" s="88">
        <f t="shared" si="766"/>
        <v>0</v>
      </c>
      <c r="Z1514" s="88">
        <f t="shared" si="767"/>
        <v>0</v>
      </c>
      <c r="AA1514" s="88" t="e">
        <f t="shared" si="768"/>
        <v>#DIV/0!</v>
      </c>
      <c r="AB1514" s="88">
        <f t="shared" si="757"/>
        <v>0</v>
      </c>
      <c r="AC1514" s="88" t="e">
        <f t="shared" si="758"/>
        <v>#DIV/0!</v>
      </c>
      <c r="AD1514" s="168"/>
    </row>
    <row r="1515" spans="1:30" hidden="1">
      <c r="A1515" s="76"/>
      <c r="B1515" s="89" t="s">
        <v>135</v>
      </c>
      <c r="C1515" s="90">
        <v>3111</v>
      </c>
      <c r="D1515" s="91">
        <f t="shared" ref="D1515:U1517" si="770">SUM(D1410,D1445,D1480)</f>
        <v>0</v>
      </c>
      <c r="E1515" s="91">
        <f t="shared" si="770"/>
        <v>0</v>
      </c>
      <c r="F1515" s="91">
        <f t="shared" si="770"/>
        <v>0</v>
      </c>
      <c r="G1515" s="91">
        <f t="shared" si="770"/>
        <v>0</v>
      </c>
      <c r="H1515" s="91">
        <f t="shared" si="770"/>
        <v>0</v>
      </c>
      <c r="I1515" s="91">
        <f t="shared" si="770"/>
        <v>0</v>
      </c>
      <c r="J1515" s="92">
        <f t="shared" si="770"/>
        <v>0</v>
      </c>
      <c r="K1515" s="92">
        <f t="shared" si="770"/>
        <v>0</v>
      </c>
      <c r="L1515" s="91">
        <f t="shared" si="770"/>
        <v>0</v>
      </c>
      <c r="M1515" s="91">
        <f t="shared" si="770"/>
        <v>0</v>
      </c>
      <c r="N1515" s="92">
        <f t="shared" si="770"/>
        <v>0</v>
      </c>
      <c r="O1515" s="92">
        <f t="shared" si="770"/>
        <v>0</v>
      </c>
      <c r="P1515" s="92">
        <f t="shared" si="770"/>
        <v>0</v>
      </c>
      <c r="Q1515" s="92">
        <f t="shared" si="770"/>
        <v>0</v>
      </c>
      <c r="R1515" s="91">
        <f t="shared" si="770"/>
        <v>0</v>
      </c>
      <c r="S1515" s="91">
        <f t="shared" si="770"/>
        <v>0</v>
      </c>
      <c r="T1515" s="91">
        <f t="shared" si="770"/>
        <v>0</v>
      </c>
      <c r="U1515" s="91">
        <f t="shared" si="770"/>
        <v>0</v>
      </c>
      <c r="V1515" s="88">
        <f t="shared" si="763"/>
        <v>0</v>
      </c>
      <c r="W1515" s="88" t="e">
        <f t="shared" si="764"/>
        <v>#DIV/0!</v>
      </c>
      <c r="X1515" s="88">
        <f t="shared" si="765"/>
        <v>0</v>
      </c>
      <c r="Y1515" s="88" t="e">
        <f t="shared" si="766"/>
        <v>#DIV/0!</v>
      </c>
      <c r="Z1515" s="88">
        <f t="shared" si="767"/>
        <v>0</v>
      </c>
      <c r="AA1515" s="88" t="e">
        <f t="shared" si="768"/>
        <v>#DIV/0!</v>
      </c>
      <c r="AB1515" s="88">
        <f t="shared" si="757"/>
        <v>0</v>
      </c>
      <c r="AC1515" s="88" t="e">
        <f t="shared" si="758"/>
        <v>#DIV/0!</v>
      </c>
      <c r="AD1515" s="168"/>
    </row>
    <row r="1516" spans="1:30" hidden="1">
      <c r="A1516" s="76"/>
      <c r="B1516" s="89" t="s">
        <v>136</v>
      </c>
      <c r="C1516" s="90">
        <v>3112</v>
      </c>
      <c r="D1516" s="91">
        <f t="shared" si="770"/>
        <v>55</v>
      </c>
      <c r="E1516" s="91">
        <f t="shared" si="770"/>
        <v>0</v>
      </c>
      <c r="F1516" s="91">
        <f t="shared" si="770"/>
        <v>52</v>
      </c>
      <c r="G1516" s="91">
        <f t="shared" si="770"/>
        <v>0</v>
      </c>
      <c r="H1516" s="91">
        <f t="shared" si="770"/>
        <v>34.5</v>
      </c>
      <c r="I1516" s="91">
        <f t="shared" si="770"/>
        <v>0</v>
      </c>
      <c r="J1516" s="92">
        <f t="shared" si="770"/>
        <v>34.5</v>
      </c>
      <c r="K1516" s="92">
        <f t="shared" si="770"/>
        <v>0</v>
      </c>
      <c r="L1516" s="91">
        <f t="shared" si="770"/>
        <v>0</v>
      </c>
      <c r="M1516" s="91">
        <f t="shared" si="770"/>
        <v>0</v>
      </c>
      <c r="N1516" s="92">
        <f t="shared" si="770"/>
        <v>0</v>
      </c>
      <c r="O1516" s="92">
        <f t="shared" si="770"/>
        <v>0</v>
      </c>
      <c r="P1516" s="92">
        <f t="shared" si="770"/>
        <v>0</v>
      </c>
      <c r="Q1516" s="92">
        <f t="shared" si="770"/>
        <v>0</v>
      </c>
      <c r="R1516" s="91">
        <f t="shared" si="770"/>
        <v>0</v>
      </c>
      <c r="S1516" s="91">
        <f t="shared" si="770"/>
        <v>0</v>
      </c>
      <c r="T1516" s="91">
        <f t="shared" si="770"/>
        <v>0</v>
      </c>
      <c r="U1516" s="91">
        <f t="shared" si="770"/>
        <v>0</v>
      </c>
      <c r="V1516" s="88">
        <f t="shared" si="763"/>
        <v>-52</v>
      </c>
      <c r="W1516" s="88">
        <f t="shared" si="764"/>
        <v>0</v>
      </c>
      <c r="X1516" s="88">
        <f t="shared" si="765"/>
        <v>-34.5</v>
      </c>
      <c r="Y1516" s="88">
        <f t="shared" si="766"/>
        <v>0</v>
      </c>
      <c r="Z1516" s="88">
        <f t="shared" si="767"/>
        <v>0</v>
      </c>
      <c r="AA1516" s="88" t="e">
        <f t="shared" si="768"/>
        <v>#DIV/0!</v>
      </c>
      <c r="AB1516" s="88">
        <f t="shared" si="757"/>
        <v>0</v>
      </c>
      <c r="AC1516" s="88" t="e">
        <f t="shared" si="758"/>
        <v>#DIV/0!</v>
      </c>
      <c r="AD1516" s="168"/>
    </row>
    <row r="1517" spans="1:30" hidden="1">
      <c r="A1517" s="76"/>
      <c r="B1517" s="89" t="s">
        <v>137</v>
      </c>
      <c r="C1517" s="90">
        <v>3113</v>
      </c>
      <c r="D1517" s="91">
        <f t="shared" si="770"/>
        <v>0</v>
      </c>
      <c r="E1517" s="91">
        <f t="shared" si="770"/>
        <v>0</v>
      </c>
      <c r="F1517" s="91">
        <f t="shared" si="770"/>
        <v>0</v>
      </c>
      <c r="G1517" s="91">
        <f t="shared" si="770"/>
        <v>0</v>
      </c>
      <c r="H1517" s="91">
        <f t="shared" si="770"/>
        <v>0</v>
      </c>
      <c r="I1517" s="91">
        <f t="shared" si="770"/>
        <v>0</v>
      </c>
      <c r="J1517" s="92">
        <f t="shared" si="770"/>
        <v>0</v>
      </c>
      <c r="K1517" s="92">
        <f t="shared" si="770"/>
        <v>0</v>
      </c>
      <c r="L1517" s="91">
        <f t="shared" si="770"/>
        <v>0</v>
      </c>
      <c r="M1517" s="91">
        <f t="shared" si="770"/>
        <v>0</v>
      </c>
      <c r="N1517" s="92">
        <f t="shared" si="770"/>
        <v>0</v>
      </c>
      <c r="O1517" s="92">
        <f t="shared" si="770"/>
        <v>0</v>
      </c>
      <c r="P1517" s="92">
        <f t="shared" si="770"/>
        <v>0</v>
      </c>
      <c r="Q1517" s="92">
        <f t="shared" si="770"/>
        <v>0</v>
      </c>
      <c r="R1517" s="91">
        <f t="shared" si="770"/>
        <v>0</v>
      </c>
      <c r="S1517" s="91">
        <f t="shared" si="770"/>
        <v>0</v>
      </c>
      <c r="T1517" s="91">
        <f t="shared" si="770"/>
        <v>0</v>
      </c>
      <c r="U1517" s="91">
        <f t="shared" si="770"/>
        <v>0</v>
      </c>
      <c r="V1517" s="88">
        <f t="shared" si="763"/>
        <v>0</v>
      </c>
      <c r="W1517" s="88" t="e">
        <f t="shared" si="764"/>
        <v>#DIV/0!</v>
      </c>
      <c r="X1517" s="88">
        <f t="shared" si="765"/>
        <v>0</v>
      </c>
      <c r="Y1517" s="88" t="e">
        <f t="shared" si="766"/>
        <v>#DIV/0!</v>
      </c>
      <c r="Z1517" s="88">
        <f t="shared" si="767"/>
        <v>0</v>
      </c>
      <c r="AA1517" s="88" t="e">
        <f t="shared" si="768"/>
        <v>#DIV/0!</v>
      </c>
      <c r="AB1517" s="88">
        <f t="shared" si="757"/>
        <v>0</v>
      </c>
      <c r="AC1517" s="88" t="e">
        <f t="shared" si="758"/>
        <v>#DIV/0!</v>
      </c>
      <c r="AD1517" s="168"/>
    </row>
    <row r="1518" spans="1:30" hidden="1">
      <c r="A1518" s="76"/>
      <c r="B1518" s="169"/>
      <c r="C1518" s="170"/>
      <c r="D1518" s="91"/>
      <c r="E1518" s="91"/>
      <c r="F1518" s="91"/>
      <c r="G1518" s="91"/>
      <c r="H1518" s="91"/>
      <c r="I1518" s="91"/>
      <c r="J1518" s="92"/>
      <c r="K1518" s="92"/>
      <c r="L1518" s="91"/>
      <c r="M1518" s="91"/>
      <c r="N1518" s="92"/>
      <c r="O1518" s="92"/>
      <c r="P1518" s="92"/>
      <c r="Q1518" s="92"/>
      <c r="R1518" s="91"/>
      <c r="S1518" s="91"/>
      <c r="T1518" s="91"/>
      <c r="U1518" s="91"/>
      <c r="V1518" s="88"/>
      <c r="W1518" s="88"/>
      <c r="X1518" s="88"/>
      <c r="Y1518" s="88"/>
      <c r="Z1518" s="88"/>
      <c r="AA1518" s="88"/>
      <c r="AB1518" s="88"/>
      <c r="AC1518" s="88"/>
      <c r="AD1518" s="168"/>
    </row>
    <row r="1519" spans="1:30">
      <c r="J1519" s="64"/>
      <c r="K1519" s="64"/>
      <c r="N1519" s="64"/>
      <c r="O1519" s="64"/>
      <c r="P1519" s="64"/>
      <c r="Q1519" s="64"/>
    </row>
    <row r="1520" spans="1:30">
      <c r="J1520" s="64"/>
      <c r="K1520" s="64"/>
      <c r="N1520" s="64"/>
      <c r="O1520" s="64"/>
      <c r="P1520" s="64"/>
      <c r="Q1520" s="64"/>
    </row>
    <row r="1521" spans="10:17">
      <c r="J1521" s="64"/>
      <c r="K1521" s="64"/>
      <c r="N1521" s="64"/>
      <c r="O1521" s="64"/>
      <c r="P1521" s="64"/>
      <c r="Q1521" s="64"/>
    </row>
    <row r="1522" spans="10:17">
      <c r="J1522" s="64"/>
      <c r="K1522" s="64"/>
      <c r="N1522" s="64"/>
      <c r="O1522" s="64"/>
      <c r="P1522" s="64"/>
      <c r="Q1522" s="64"/>
    </row>
    <row r="1523" spans="10:17">
      <c r="J1523" s="64"/>
      <c r="K1523" s="64"/>
      <c r="N1523" s="64"/>
      <c r="O1523" s="64"/>
      <c r="P1523" s="64"/>
      <c r="Q1523" s="64"/>
    </row>
    <row r="1524" spans="10:17">
      <c r="J1524" s="64"/>
      <c r="K1524" s="64"/>
      <c r="N1524" s="64"/>
      <c r="O1524" s="64"/>
      <c r="P1524" s="64"/>
      <c r="Q1524" s="64"/>
    </row>
    <row r="1525" spans="10:17">
      <c r="J1525" s="64"/>
      <c r="K1525" s="64"/>
      <c r="N1525" s="64"/>
      <c r="O1525" s="64"/>
      <c r="P1525" s="64"/>
      <c r="Q1525" s="64"/>
    </row>
    <row r="1526" spans="10:17">
      <c r="J1526" s="64"/>
      <c r="K1526" s="64"/>
      <c r="N1526" s="64"/>
      <c r="O1526" s="64"/>
      <c r="P1526" s="64"/>
      <c r="Q1526" s="64"/>
    </row>
    <row r="1527" spans="10:17">
      <c r="J1527" s="64"/>
      <c r="K1527" s="64"/>
      <c r="N1527" s="64"/>
      <c r="O1527" s="64"/>
      <c r="P1527" s="64"/>
      <c r="Q1527" s="64"/>
    </row>
    <row r="1528" spans="10:17">
      <c r="J1528" s="64"/>
      <c r="K1528" s="64"/>
      <c r="N1528" s="64"/>
      <c r="O1528" s="64"/>
      <c r="P1528" s="64"/>
      <c r="Q1528" s="64"/>
    </row>
    <row r="1529" spans="10:17">
      <c r="J1529" s="64"/>
      <c r="K1529" s="64"/>
      <c r="N1529" s="64"/>
      <c r="O1529" s="64"/>
      <c r="P1529" s="64"/>
      <c r="Q1529" s="64"/>
    </row>
    <row r="1530" spans="10:17">
      <c r="J1530" s="64"/>
      <c r="K1530" s="64"/>
      <c r="N1530" s="64"/>
      <c r="O1530" s="64"/>
      <c r="P1530" s="64"/>
      <c r="Q1530" s="64"/>
    </row>
    <row r="1531" spans="10:17">
      <c r="J1531" s="64"/>
      <c r="K1531" s="64"/>
      <c r="N1531" s="64"/>
      <c r="O1531" s="64"/>
      <c r="P1531" s="64"/>
      <c r="Q1531" s="64"/>
    </row>
    <row r="1532" spans="10:17">
      <c r="J1532" s="64"/>
      <c r="K1532" s="64"/>
      <c r="N1532" s="64"/>
      <c r="O1532" s="64"/>
      <c r="P1532" s="64"/>
      <c r="Q1532" s="64"/>
    </row>
    <row r="1533" spans="10:17">
      <c r="J1533" s="64"/>
      <c r="K1533" s="64"/>
      <c r="N1533" s="64"/>
      <c r="O1533" s="64"/>
      <c r="P1533" s="64"/>
      <c r="Q1533" s="64"/>
    </row>
    <row r="1534" spans="10:17">
      <c r="J1534" s="64"/>
      <c r="K1534" s="64"/>
      <c r="N1534" s="64"/>
      <c r="O1534" s="64"/>
      <c r="P1534" s="64"/>
      <c r="Q1534" s="64"/>
    </row>
    <row r="1535" spans="10:17">
      <c r="J1535" s="64"/>
      <c r="K1535" s="64"/>
      <c r="N1535" s="64"/>
      <c r="O1535" s="64"/>
      <c r="P1535" s="64"/>
      <c r="Q1535" s="64"/>
    </row>
    <row r="1536" spans="10:17">
      <c r="J1536" s="64"/>
      <c r="K1536" s="64"/>
      <c r="N1536" s="64"/>
      <c r="O1536" s="64"/>
      <c r="P1536" s="64"/>
      <c r="Q1536" s="64"/>
    </row>
    <row r="1537" spans="10:17">
      <c r="J1537" s="64"/>
      <c r="K1537" s="64"/>
      <c r="N1537" s="64"/>
      <c r="O1537" s="64"/>
      <c r="P1537" s="64"/>
      <c r="Q1537" s="64"/>
    </row>
    <row r="1538" spans="10:17">
      <c r="J1538" s="64"/>
      <c r="K1538" s="64"/>
      <c r="N1538" s="64"/>
      <c r="O1538" s="64"/>
      <c r="P1538" s="64"/>
      <c r="Q1538" s="64"/>
    </row>
    <row r="1539" spans="10:17">
      <c r="J1539" s="64"/>
      <c r="K1539" s="64"/>
      <c r="N1539" s="64"/>
      <c r="O1539" s="64"/>
      <c r="P1539" s="64"/>
      <c r="Q1539" s="64"/>
    </row>
    <row r="1540" spans="10:17">
      <c r="J1540" s="64"/>
      <c r="K1540" s="64"/>
      <c r="N1540" s="64"/>
      <c r="O1540" s="64"/>
      <c r="P1540" s="64"/>
      <c r="Q1540" s="64"/>
    </row>
    <row r="1541" spans="10:17">
      <c r="J1541" s="64"/>
      <c r="K1541" s="64"/>
      <c r="N1541" s="64"/>
      <c r="O1541" s="64"/>
      <c r="P1541" s="64"/>
      <c r="Q1541" s="64"/>
    </row>
    <row r="1542" spans="10:17">
      <c r="J1542" s="64"/>
      <c r="K1542" s="64"/>
      <c r="N1542" s="64"/>
      <c r="O1542" s="64"/>
      <c r="P1542" s="64"/>
      <c r="Q1542" s="64"/>
    </row>
    <row r="1543" spans="10:17">
      <c r="J1543" s="64"/>
      <c r="K1543" s="64"/>
      <c r="N1543" s="64"/>
      <c r="O1543" s="64"/>
      <c r="P1543" s="64"/>
      <c r="Q1543" s="64"/>
    </row>
    <row r="1544" spans="10:17">
      <c r="J1544" s="64"/>
      <c r="K1544" s="64"/>
      <c r="N1544" s="64"/>
      <c r="O1544" s="64"/>
      <c r="P1544" s="64"/>
      <c r="Q1544" s="64"/>
    </row>
    <row r="1545" spans="10:17">
      <c r="J1545" s="64"/>
      <c r="K1545" s="64"/>
      <c r="N1545" s="64"/>
      <c r="O1545" s="64"/>
      <c r="P1545" s="64"/>
      <c r="Q1545" s="64"/>
    </row>
    <row r="1546" spans="10:17">
      <c r="J1546" s="64"/>
      <c r="K1546" s="64"/>
      <c r="N1546" s="64"/>
      <c r="O1546" s="64"/>
      <c r="P1546" s="64"/>
      <c r="Q1546" s="64"/>
    </row>
    <row r="1547" spans="10:17">
      <c r="J1547" s="64"/>
      <c r="K1547" s="64"/>
      <c r="N1547" s="64"/>
      <c r="O1547" s="64"/>
      <c r="P1547" s="64"/>
      <c r="Q1547" s="64"/>
    </row>
    <row r="1548" spans="10:17">
      <c r="J1548" s="64"/>
      <c r="K1548" s="64"/>
      <c r="N1548" s="64"/>
      <c r="O1548" s="64"/>
      <c r="P1548" s="64"/>
      <c r="Q1548" s="64"/>
    </row>
    <row r="1549" spans="10:17">
      <c r="J1549" s="64"/>
      <c r="K1549" s="64"/>
      <c r="N1549" s="64"/>
      <c r="O1549" s="64"/>
      <c r="P1549" s="64"/>
      <c r="Q1549" s="64"/>
    </row>
    <row r="1550" spans="10:17">
      <c r="J1550" s="64"/>
      <c r="K1550" s="64"/>
      <c r="N1550" s="64"/>
      <c r="O1550" s="64"/>
      <c r="P1550" s="64"/>
      <c r="Q1550" s="64"/>
    </row>
    <row r="1551" spans="10:17">
      <c r="J1551" s="64"/>
      <c r="K1551" s="64"/>
      <c r="N1551" s="64"/>
      <c r="O1551" s="64"/>
      <c r="P1551" s="64"/>
      <c r="Q1551" s="64"/>
    </row>
    <row r="1552" spans="10:17">
      <c r="J1552" s="64"/>
      <c r="K1552" s="64"/>
      <c r="N1552" s="64"/>
      <c r="O1552" s="64"/>
      <c r="P1552" s="64"/>
      <c r="Q1552" s="64"/>
    </row>
    <row r="1553" spans="10:17">
      <c r="J1553" s="64"/>
      <c r="K1553" s="64"/>
      <c r="N1553" s="64"/>
      <c r="O1553" s="64"/>
      <c r="P1553" s="64"/>
      <c r="Q1553" s="64"/>
    </row>
    <row r="1554" spans="10:17">
      <c r="J1554" s="64"/>
      <c r="K1554" s="64"/>
      <c r="N1554" s="64"/>
      <c r="O1554" s="64"/>
      <c r="P1554" s="64"/>
      <c r="Q1554" s="64"/>
    </row>
    <row r="1555" spans="10:17">
      <c r="J1555" s="64"/>
      <c r="K1555" s="64"/>
      <c r="N1555" s="64"/>
      <c r="O1555" s="64"/>
      <c r="P1555" s="64"/>
      <c r="Q1555" s="64"/>
    </row>
    <row r="1556" spans="10:17">
      <c r="J1556" s="64"/>
      <c r="K1556" s="64"/>
      <c r="N1556" s="64"/>
      <c r="O1556" s="64"/>
      <c r="P1556" s="64"/>
      <c r="Q1556" s="64"/>
    </row>
    <row r="1557" spans="10:17">
      <c r="J1557" s="64"/>
      <c r="K1557" s="64"/>
      <c r="N1557" s="64"/>
      <c r="O1557" s="64"/>
      <c r="P1557" s="64"/>
      <c r="Q1557" s="64"/>
    </row>
    <row r="1558" spans="10:17">
      <c r="J1558" s="64"/>
      <c r="K1558" s="64"/>
      <c r="N1558" s="64"/>
      <c r="O1558" s="64"/>
      <c r="P1558" s="64"/>
      <c r="Q1558" s="64"/>
    </row>
    <row r="1559" spans="10:17">
      <c r="J1559" s="64"/>
      <c r="K1559" s="64"/>
      <c r="N1559" s="64"/>
      <c r="O1559" s="64"/>
      <c r="P1559" s="64"/>
      <c r="Q1559" s="64"/>
    </row>
    <row r="1560" spans="10:17">
      <c r="J1560" s="64"/>
      <c r="K1560" s="64"/>
      <c r="N1560" s="64"/>
      <c r="O1560" s="64"/>
      <c r="P1560" s="64"/>
      <c r="Q1560" s="64"/>
    </row>
    <row r="1561" spans="10:17">
      <c r="J1561" s="64"/>
      <c r="K1561" s="64"/>
      <c r="N1561" s="64"/>
      <c r="O1561" s="64"/>
      <c r="P1561" s="64"/>
      <c r="Q1561" s="64"/>
    </row>
    <row r="1562" spans="10:17">
      <c r="J1562" s="64"/>
      <c r="K1562" s="64"/>
      <c r="N1562" s="64"/>
      <c r="O1562" s="64"/>
      <c r="P1562" s="64"/>
      <c r="Q1562" s="64"/>
    </row>
    <row r="1563" spans="10:17">
      <c r="J1563" s="64"/>
      <c r="K1563" s="64"/>
      <c r="N1563" s="64"/>
      <c r="O1563" s="64"/>
      <c r="P1563" s="64"/>
      <c r="Q1563" s="64"/>
    </row>
    <row r="1564" spans="10:17">
      <c r="J1564" s="64"/>
      <c r="K1564" s="64"/>
      <c r="N1564" s="64"/>
      <c r="O1564" s="64"/>
      <c r="P1564" s="64"/>
      <c r="Q1564" s="64"/>
    </row>
    <row r="1565" spans="10:17">
      <c r="J1565" s="64"/>
      <c r="K1565" s="64"/>
      <c r="N1565" s="64"/>
      <c r="O1565" s="64"/>
      <c r="P1565" s="64"/>
      <c r="Q1565" s="64"/>
    </row>
    <row r="1566" spans="10:17">
      <c r="J1566" s="64"/>
      <c r="K1566" s="64"/>
      <c r="N1566" s="64"/>
      <c r="O1566" s="64"/>
      <c r="P1566" s="64"/>
      <c r="Q1566" s="64"/>
    </row>
    <row r="1567" spans="10:17">
      <c r="J1567" s="64"/>
      <c r="K1567" s="64"/>
      <c r="N1567" s="64"/>
      <c r="O1567" s="64"/>
      <c r="P1567" s="64"/>
      <c r="Q1567" s="64"/>
    </row>
    <row r="1568" spans="10:17">
      <c r="J1568" s="64"/>
      <c r="K1568" s="64"/>
      <c r="N1568" s="64"/>
      <c r="O1568" s="64"/>
      <c r="P1568" s="64"/>
      <c r="Q1568" s="64"/>
    </row>
    <row r="1569" spans="10:17">
      <c r="J1569" s="64"/>
      <c r="K1569" s="64"/>
      <c r="N1569" s="64"/>
      <c r="O1569" s="64"/>
      <c r="P1569" s="64"/>
      <c r="Q1569" s="64"/>
    </row>
    <row r="1570" spans="10:17">
      <c r="J1570" s="64"/>
      <c r="K1570" s="64"/>
      <c r="N1570" s="64"/>
      <c r="O1570" s="64"/>
      <c r="P1570" s="64"/>
      <c r="Q1570" s="64"/>
    </row>
    <row r="1571" spans="10:17">
      <c r="J1571" s="64"/>
      <c r="K1571" s="64"/>
      <c r="N1571" s="64"/>
      <c r="O1571" s="64"/>
      <c r="P1571" s="64"/>
      <c r="Q1571" s="64"/>
    </row>
    <row r="1572" spans="10:17">
      <c r="J1572" s="64"/>
      <c r="K1572" s="64"/>
      <c r="N1572" s="64"/>
      <c r="O1572" s="64"/>
      <c r="P1572" s="64"/>
      <c r="Q1572" s="64"/>
    </row>
    <row r="1573" spans="10:17">
      <c r="J1573" s="64"/>
      <c r="K1573" s="64"/>
      <c r="N1573" s="64"/>
      <c r="O1573" s="64"/>
      <c r="P1573" s="64"/>
      <c r="Q1573" s="64"/>
    </row>
    <row r="1574" spans="10:17">
      <c r="J1574" s="64"/>
      <c r="K1574" s="64"/>
      <c r="N1574" s="64"/>
      <c r="O1574" s="64"/>
      <c r="P1574" s="64"/>
      <c r="Q1574" s="64"/>
    </row>
    <row r="1575" spans="10:17">
      <c r="J1575" s="64"/>
      <c r="K1575" s="64"/>
      <c r="N1575" s="64"/>
      <c r="O1575" s="64"/>
      <c r="P1575" s="64"/>
      <c r="Q1575" s="64"/>
    </row>
    <row r="1576" spans="10:17">
      <c r="J1576" s="64"/>
      <c r="K1576" s="64"/>
      <c r="N1576" s="64"/>
      <c r="O1576" s="64"/>
      <c r="P1576" s="64"/>
      <c r="Q1576" s="64"/>
    </row>
    <row r="1577" spans="10:17">
      <c r="J1577" s="64"/>
      <c r="K1577" s="64"/>
      <c r="N1577" s="64"/>
      <c r="O1577" s="64"/>
      <c r="P1577" s="64"/>
      <c r="Q1577" s="64"/>
    </row>
    <row r="1578" spans="10:17">
      <c r="J1578" s="64"/>
      <c r="K1578" s="64"/>
      <c r="N1578" s="64"/>
      <c r="O1578" s="64"/>
      <c r="P1578" s="64"/>
      <c r="Q1578" s="64"/>
    </row>
    <row r="1579" spans="10:17">
      <c r="J1579" s="64"/>
      <c r="K1579" s="64"/>
      <c r="N1579" s="64"/>
      <c r="O1579" s="64"/>
      <c r="P1579" s="64"/>
      <c r="Q1579" s="64"/>
    </row>
    <row r="1580" spans="10:17">
      <c r="J1580" s="64"/>
      <c r="K1580" s="64"/>
      <c r="N1580" s="64"/>
      <c r="O1580" s="64"/>
      <c r="P1580" s="64"/>
      <c r="Q1580" s="64"/>
    </row>
    <row r="1581" spans="10:17">
      <c r="J1581" s="64"/>
      <c r="K1581" s="64"/>
      <c r="N1581" s="64"/>
      <c r="O1581" s="64"/>
      <c r="P1581" s="64"/>
      <c r="Q1581" s="64"/>
    </row>
    <row r="1582" spans="10:17">
      <c r="J1582" s="64"/>
      <c r="K1582" s="64"/>
      <c r="N1582" s="64"/>
      <c r="O1582" s="64"/>
      <c r="P1582" s="64"/>
      <c r="Q1582" s="64"/>
    </row>
    <row r="1583" spans="10:17">
      <c r="J1583" s="64"/>
      <c r="K1583" s="64"/>
      <c r="N1583" s="64"/>
      <c r="O1583" s="64"/>
      <c r="P1583" s="64"/>
      <c r="Q1583" s="64"/>
    </row>
    <row r="1584" spans="10:17">
      <c r="J1584" s="64"/>
      <c r="K1584" s="64"/>
      <c r="N1584" s="64"/>
      <c r="O1584" s="64"/>
      <c r="P1584" s="64"/>
      <c r="Q1584" s="64"/>
    </row>
    <row r="1585" spans="10:17">
      <c r="J1585" s="64"/>
      <c r="K1585" s="64"/>
      <c r="N1585" s="64"/>
      <c r="O1585" s="64"/>
      <c r="P1585" s="64"/>
      <c r="Q1585" s="64"/>
    </row>
    <row r="1586" spans="10:17">
      <c r="J1586" s="64"/>
      <c r="K1586" s="64"/>
      <c r="N1586" s="64"/>
      <c r="O1586" s="64"/>
      <c r="P1586" s="64"/>
      <c r="Q1586" s="64"/>
    </row>
    <row r="1587" spans="10:17">
      <c r="J1587" s="64"/>
      <c r="K1587" s="64"/>
      <c r="N1587" s="64"/>
      <c r="O1587" s="64"/>
      <c r="P1587" s="64"/>
      <c r="Q1587" s="64"/>
    </row>
    <row r="1588" spans="10:17">
      <c r="J1588" s="64"/>
      <c r="K1588" s="64"/>
      <c r="N1588" s="64"/>
      <c r="O1588" s="64"/>
      <c r="P1588" s="64"/>
      <c r="Q1588" s="64"/>
    </row>
    <row r="1589" spans="10:17">
      <c r="J1589" s="64"/>
      <c r="K1589" s="64"/>
      <c r="N1589" s="64"/>
      <c r="O1589" s="64"/>
      <c r="P1589" s="64"/>
      <c r="Q1589" s="64"/>
    </row>
    <row r="1590" spans="10:17">
      <c r="J1590" s="64"/>
      <c r="K1590" s="64"/>
      <c r="N1590" s="64"/>
      <c r="O1590" s="64"/>
      <c r="P1590" s="64"/>
      <c r="Q1590" s="64"/>
    </row>
    <row r="1591" spans="10:17">
      <c r="J1591" s="64"/>
      <c r="K1591" s="64"/>
      <c r="N1591" s="64"/>
      <c r="O1591" s="64"/>
      <c r="P1591" s="64"/>
      <c r="Q1591" s="64"/>
    </row>
    <row r="1592" spans="10:17">
      <c r="J1592" s="64"/>
      <c r="K1592" s="64"/>
      <c r="N1592" s="64"/>
      <c r="O1592" s="64"/>
      <c r="P1592" s="64"/>
      <c r="Q1592" s="64"/>
    </row>
    <row r="1593" spans="10:17">
      <c r="J1593" s="64"/>
      <c r="K1593" s="64"/>
      <c r="N1593" s="64"/>
      <c r="O1593" s="64"/>
      <c r="P1593" s="64"/>
      <c r="Q1593" s="64"/>
    </row>
    <row r="1594" spans="10:17">
      <c r="J1594" s="64"/>
      <c r="K1594" s="64"/>
      <c r="N1594" s="64"/>
      <c r="O1594" s="64"/>
      <c r="P1594" s="64"/>
      <c r="Q1594" s="64"/>
    </row>
    <row r="1595" spans="10:17">
      <c r="J1595" s="64"/>
      <c r="K1595" s="64"/>
      <c r="N1595" s="64"/>
      <c r="O1595" s="64"/>
      <c r="P1595" s="64"/>
      <c r="Q1595" s="64"/>
    </row>
    <row r="1596" spans="10:17">
      <c r="J1596" s="64"/>
      <c r="K1596" s="64"/>
      <c r="N1596" s="64"/>
      <c r="O1596" s="64"/>
      <c r="P1596" s="64"/>
      <c r="Q1596" s="64"/>
    </row>
    <row r="1597" spans="10:17">
      <c r="J1597" s="64"/>
      <c r="K1597" s="64"/>
      <c r="N1597" s="64"/>
      <c r="O1597" s="64"/>
      <c r="P1597" s="64"/>
      <c r="Q1597" s="64"/>
    </row>
    <row r="1598" spans="10:17">
      <c r="J1598" s="64"/>
      <c r="K1598" s="64"/>
      <c r="N1598" s="64"/>
      <c r="O1598" s="64"/>
      <c r="P1598" s="64"/>
      <c r="Q1598" s="64"/>
    </row>
    <row r="1599" spans="10:17">
      <c r="J1599" s="64"/>
      <c r="K1599" s="64"/>
      <c r="N1599" s="64"/>
      <c r="O1599" s="64"/>
      <c r="P1599" s="64"/>
      <c r="Q1599" s="64"/>
    </row>
    <row r="1600" spans="10:17">
      <c r="J1600" s="64"/>
      <c r="K1600" s="64"/>
      <c r="N1600" s="64"/>
      <c r="O1600" s="64"/>
      <c r="P1600" s="64"/>
      <c r="Q1600" s="64"/>
    </row>
    <row r="1601" spans="10:17">
      <c r="J1601" s="64"/>
      <c r="K1601" s="64"/>
      <c r="N1601" s="64"/>
      <c r="O1601" s="64"/>
      <c r="P1601" s="64"/>
      <c r="Q1601" s="64"/>
    </row>
    <row r="1602" spans="10:17">
      <c r="J1602" s="64"/>
      <c r="K1602" s="64"/>
      <c r="N1602" s="64"/>
      <c r="O1602" s="64"/>
      <c r="P1602" s="64"/>
      <c r="Q1602" s="64"/>
    </row>
    <row r="1603" spans="10:17">
      <c r="J1603" s="64"/>
      <c r="K1603" s="64"/>
      <c r="N1603" s="64"/>
      <c r="O1603" s="64"/>
      <c r="P1603" s="64"/>
      <c r="Q1603" s="64"/>
    </row>
    <row r="1604" spans="10:17">
      <c r="J1604" s="64"/>
      <c r="K1604" s="64"/>
      <c r="N1604" s="64"/>
      <c r="O1604" s="64"/>
      <c r="P1604" s="64"/>
      <c r="Q1604" s="64"/>
    </row>
    <row r="1605" spans="10:17">
      <c r="J1605" s="64"/>
      <c r="K1605" s="64"/>
      <c r="N1605" s="64"/>
      <c r="O1605" s="64"/>
      <c r="P1605" s="64"/>
      <c r="Q1605" s="64"/>
    </row>
    <row r="1606" spans="10:17">
      <c r="J1606" s="64"/>
      <c r="K1606" s="64"/>
      <c r="N1606" s="64"/>
      <c r="O1606" s="64"/>
      <c r="P1606" s="64"/>
      <c r="Q1606" s="64"/>
    </row>
    <row r="1607" spans="10:17">
      <c r="J1607" s="64"/>
      <c r="K1607" s="64"/>
      <c r="N1607" s="64"/>
      <c r="O1607" s="64"/>
      <c r="P1607" s="64"/>
      <c r="Q1607" s="64"/>
    </row>
    <row r="1608" spans="10:17">
      <c r="J1608" s="64"/>
      <c r="K1608" s="64"/>
      <c r="N1608" s="64"/>
      <c r="O1608" s="64"/>
      <c r="P1608" s="64"/>
      <c r="Q1608" s="64"/>
    </row>
    <row r="1609" spans="10:17">
      <c r="J1609" s="64"/>
      <c r="K1609" s="64"/>
      <c r="N1609" s="64"/>
      <c r="O1609" s="64"/>
      <c r="P1609" s="64"/>
      <c r="Q1609" s="64"/>
    </row>
    <row r="1610" spans="10:17">
      <c r="J1610" s="64"/>
      <c r="K1610" s="64"/>
      <c r="N1610" s="64"/>
      <c r="O1610" s="64"/>
      <c r="P1610" s="64"/>
      <c r="Q1610" s="64"/>
    </row>
    <row r="1611" spans="10:17">
      <c r="J1611" s="64"/>
      <c r="K1611" s="64"/>
      <c r="N1611" s="64"/>
      <c r="O1611" s="64"/>
      <c r="P1611" s="64"/>
      <c r="Q1611" s="64"/>
    </row>
    <row r="1612" spans="10:17">
      <c r="J1612" s="64"/>
      <c r="K1612" s="64"/>
      <c r="N1612" s="64"/>
      <c r="O1612" s="64"/>
      <c r="P1612" s="64"/>
      <c r="Q1612" s="64"/>
    </row>
    <row r="1613" spans="10:17">
      <c r="J1613" s="64"/>
      <c r="K1613" s="64"/>
      <c r="N1613" s="64"/>
      <c r="O1613" s="64"/>
      <c r="P1613" s="64"/>
      <c r="Q1613" s="64"/>
    </row>
    <row r="1614" spans="10:17">
      <c r="J1614" s="64"/>
      <c r="K1614" s="64"/>
      <c r="N1614" s="64"/>
      <c r="O1614" s="64"/>
      <c r="P1614" s="64"/>
      <c r="Q1614" s="64"/>
    </row>
    <row r="1615" spans="10:17">
      <c r="J1615" s="64"/>
      <c r="K1615" s="64"/>
      <c r="N1615" s="64"/>
      <c r="O1615" s="64"/>
      <c r="P1615" s="64"/>
      <c r="Q1615" s="64"/>
    </row>
    <row r="1616" spans="10:17">
      <c r="J1616" s="64"/>
      <c r="K1616" s="64"/>
      <c r="N1616" s="64"/>
      <c r="O1616" s="64"/>
      <c r="P1616" s="64"/>
      <c r="Q1616" s="64"/>
    </row>
    <row r="1617" spans="10:17">
      <c r="J1617" s="64"/>
      <c r="K1617" s="64"/>
      <c r="N1617" s="64"/>
      <c r="O1617" s="64"/>
      <c r="P1617" s="64"/>
      <c r="Q1617" s="64"/>
    </row>
    <row r="1618" spans="10:17">
      <c r="J1618" s="64"/>
      <c r="K1618" s="64"/>
      <c r="N1618" s="64"/>
      <c r="O1618" s="64"/>
      <c r="P1618" s="64"/>
      <c r="Q1618" s="64"/>
    </row>
    <row r="1619" spans="10:17">
      <c r="J1619" s="64"/>
      <c r="K1619" s="64"/>
      <c r="N1619" s="64"/>
      <c r="O1619" s="64"/>
      <c r="P1619" s="64"/>
      <c r="Q1619" s="64"/>
    </row>
    <row r="1620" spans="10:17">
      <c r="J1620" s="64"/>
      <c r="K1620" s="64"/>
      <c r="N1620" s="64"/>
      <c r="O1620" s="64"/>
      <c r="P1620" s="64"/>
      <c r="Q1620" s="64"/>
    </row>
    <row r="1621" spans="10:17">
      <c r="J1621" s="64"/>
      <c r="K1621" s="64"/>
      <c r="N1621" s="64"/>
      <c r="O1621" s="64"/>
      <c r="P1621" s="64"/>
      <c r="Q1621" s="64"/>
    </row>
    <row r="1622" spans="10:17">
      <c r="J1622" s="64"/>
      <c r="K1622" s="64"/>
      <c r="N1622" s="64"/>
      <c r="O1622" s="64"/>
      <c r="P1622" s="64"/>
      <c r="Q1622" s="64"/>
    </row>
    <row r="1623" spans="10:17">
      <c r="J1623" s="64"/>
      <c r="K1623" s="64"/>
      <c r="N1623" s="64"/>
      <c r="O1623" s="64"/>
      <c r="P1623" s="64"/>
      <c r="Q1623" s="64"/>
    </row>
    <row r="1624" spans="10:17">
      <c r="J1624" s="64"/>
      <c r="K1624" s="64"/>
      <c r="N1624" s="64"/>
      <c r="O1624" s="64"/>
      <c r="P1624" s="64"/>
      <c r="Q1624" s="64"/>
    </row>
    <row r="1625" spans="10:17">
      <c r="J1625" s="64"/>
      <c r="K1625" s="64"/>
      <c r="N1625" s="64"/>
      <c r="O1625" s="64"/>
      <c r="P1625" s="64"/>
      <c r="Q1625" s="64"/>
    </row>
    <row r="1626" spans="10:17">
      <c r="J1626" s="64"/>
      <c r="K1626" s="64"/>
      <c r="N1626" s="64"/>
      <c r="O1626" s="64"/>
      <c r="P1626" s="64"/>
      <c r="Q1626" s="64"/>
    </row>
    <row r="1627" spans="10:17">
      <c r="J1627" s="64"/>
      <c r="K1627" s="64"/>
      <c r="N1627" s="64"/>
      <c r="O1627" s="64"/>
      <c r="P1627" s="64"/>
      <c r="Q1627" s="64"/>
    </row>
    <row r="1628" spans="10:17">
      <c r="J1628" s="64"/>
      <c r="K1628" s="64"/>
      <c r="N1628" s="64"/>
      <c r="O1628" s="64"/>
      <c r="P1628" s="64"/>
      <c r="Q1628" s="64"/>
    </row>
    <row r="1629" spans="10:17">
      <c r="J1629" s="64"/>
      <c r="K1629" s="64"/>
      <c r="N1629" s="64"/>
      <c r="O1629" s="64"/>
      <c r="P1629" s="64"/>
      <c r="Q1629" s="64"/>
    </row>
    <row r="1630" spans="10:17">
      <c r="J1630" s="64"/>
      <c r="K1630" s="64"/>
      <c r="N1630" s="64"/>
      <c r="O1630" s="64"/>
      <c r="P1630" s="64"/>
      <c r="Q1630" s="64"/>
    </row>
    <row r="1631" spans="10:17">
      <c r="J1631" s="64"/>
      <c r="K1631" s="64"/>
      <c r="N1631" s="64"/>
      <c r="O1631" s="64"/>
      <c r="P1631" s="64"/>
      <c r="Q1631" s="64"/>
    </row>
    <row r="1632" spans="10:17">
      <c r="J1632" s="64"/>
      <c r="K1632" s="64"/>
      <c r="N1632" s="64"/>
      <c r="O1632" s="64"/>
      <c r="P1632" s="64"/>
      <c r="Q1632" s="64"/>
    </row>
    <row r="1633" spans="10:17">
      <c r="J1633" s="64"/>
      <c r="K1633" s="64"/>
      <c r="N1633" s="64"/>
      <c r="O1633" s="64"/>
      <c r="P1633" s="64"/>
      <c r="Q1633" s="64"/>
    </row>
    <row r="1634" spans="10:17">
      <c r="J1634" s="64"/>
      <c r="K1634" s="64"/>
      <c r="N1634" s="64"/>
      <c r="O1634" s="64"/>
      <c r="P1634" s="64"/>
      <c r="Q1634" s="64"/>
    </row>
    <row r="1635" spans="10:17">
      <c r="J1635" s="64"/>
      <c r="K1635" s="64"/>
      <c r="N1635" s="64"/>
      <c r="O1635" s="64"/>
      <c r="P1635" s="64"/>
      <c r="Q1635" s="64"/>
    </row>
    <row r="1636" spans="10:17">
      <c r="J1636" s="64"/>
      <c r="K1636" s="64"/>
      <c r="N1636" s="64"/>
      <c r="O1636" s="64"/>
      <c r="P1636" s="64"/>
      <c r="Q1636" s="64"/>
    </row>
    <row r="1637" spans="10:17">
      <c r="J1637" s="64"/>
      <c r="K1637" s="64"/>
      <c r="N1637" s="64"/>
      <c r="O1637" s="64"/>
      <c r="P1637" s="64"/>
      <c r="Q1637" s="64"/>
    </row>
    <row r="1638" spans="10:17">
      <c r="J1638" s="64"/>
      <c r="K1638" s="64"/>
      <c r="N1638" s="64"/>
      <c r="O1638" s="64"/>
      <c r="P1638" s="64"/>
      <c r="Q1638" s="64"/>
    </row>
    <row r="1639" spans="10:17">
      <c r="J1639" s="64"/>
      <c r="K1639" s="64"/>
      <c r="N1639" s="64"/>
      <c r="O1639" s="64"/>
      <c r="P1639" s="64"/>
      <c r="Q1639" s="64"/>
    </row>
    <row r="1640" spans="10:17">
      <c r="J1640" s="64"/>
      <c r="K1640" s="64"/>
      <c r="N1640" s="64"/>
      <c r="O1640" s="64"/>
      <c r="P1640" s="64"/>
      <c r="Q1640" s="64"/>
    </row>
    <row r="1641" spans="10:17">
      <c r="J1641" s="64"/>
      <c r="K1641" s="64"/>
      <c r="N1641" s="64"/>
      <c r="O1641" s="64"/>
      <c r="P1641" s="64"/>
      <c r="Q1641" s="64"/>
    </row>
    <row r="1642" spans="10:17">
      <c r="J1642" s="64"/>
      <c r="K1642" s="64"/>
      <c r="N1642" s="64"/>
      <c r="O1642" s="64"/>
      <c r="P1642" s="64"/>
      <c r="Q1642" s="64"/>
    </row>
    <row r="1643" spans="10:17">
      <c r="J1643" s="64"/>
      <c r="K1643" s="64"/>
      <c r="N1643" s="64"/>
      <c r="O1643" s="64"/>
      <c r="P1643" s="64"/>
      <c r="Q1643" s="64"/>
    </row>
    <row r="1644" spans="10:17">
      <c r="J1644" s="64"/>
      <c r="K1644" s="64"/>
      <c r="N1644" s="64"/>
      <c r="O1644" s="64"/>
      <c r="P1644" s="64"/>
      <c r="Q1644" s="64"/>
    </row>
    <row r="1645" spans="10:17">
      <c r="J1645" s="64"/>
      <c r="K1645" s="64"/>
      <c r="N1645" s="64"/>
      <c r="O1645" s="64"/>
      <c r="P1645" s="64"/>
      <c r="Q1645" s="64"/>
    </row>
    <row r="1646" spans="10:17">
      <c r="J1646" s="64"/>
      <c r="K1646" s="64"/>
      <c r="N1646" s="64"/>
      <c r="O1646" s="64"/>
      <c r="P1646" s="64"/>
      <c r="Q1646" s="64"/>
    </row>
    <row r="1647" spans="10:17">
      <c r="J1647" s="64"/>
      <c r="K1647" s="64"/>
      <c r="N1647" s="64"/>
      <c r="O1647" s="64"/>
      <c r="P1647" s="64"/>
      <c r="Q1647" s="64"/>
    </row>
    <row r="1648" spans="10:17">
      <c r="J1648" s="64"/>
      <c r="K1648" s="64"/>
      <c r="N1648" s="64"/>
      <c r="O1648" s="64"/>
      <c r="P1648" s="64"/>
      <c r="Q1648" s="64"/>
    </row>
    <row r="1649" spans="10:17">
      <c r="J1649" s="64"/>
      <c r="K1649" s="64"/>
      <c r="N1649" s="64"/>
      <c r="O1649" s="64"/>
      <c r="P1649" s="64"/>
      <c r="Q1649" s="64"/>
    </row>
    <row r="1650" spans="10:17">
      <c r="J1650" s="64"/>
      <c r="K1650" s="64"/>
      <c r="N1650" s="64"/>
      <c r="O1650" s="64"/>
      <c r="P1650" s="64"/>
      <c r="Q1650" s="64"/>
    </row>
    <row r="1651" spans="10:17">
      <c r="J1651" s="64"/>
      <c r="K1651" s="64"/>
      <c r="N1651" s="64"/>
      <c r="O1651" s="64"/>
      <c r="P1651" s="64"/>
      <c r="Q1651" s="64"/>
    </row>
    <row r="1652" spans="10:17">
      <c r="J1652" s="64"/>
      <c r="K1652" s="64"/>
      <c r="N1652" s="64"/>
      <c r="O1652" s="64"/>
      <c r="P1652" s="64"/>
      <c r="Q1652" s="64"/>
    </row>
    <row r="1653" spans="10:17">
      <c r="J1653" s="64"/>
      <c r="K1653" s="64"/>
      <c r="N1653" s="64"/>
      <c r="O1653" s="64"/>
      <c r="P1653" s="64"/>
      <c r="Q1653" s="64"/>
    </row>
    <row r="1654" spans="10:17">
      <c r="J1654" s="64"/>
      <c r="K1654" s="64"/>
      <c r="N1654" s="64"/>
      <c r="O1654" s="64"/>
      <c r="P1654" s="64"/>
      <c r="Q1654" s="64"/>
    </row>
    <row r="1655" spans="10:17">
      <c r="J1655" s="64"/>
      <c r="K1655" s="64"/>
      <c r="N1655" s="64"/>
      <c r="O1655" s="64"/>
      <c r="P1655" s="64"/>
      <c r="Q1655" s="64"/>
    </row>
    <row r="1656" spans="10:17">
      <c r="J1656" s="64"/>
      <c r="K1656" s="64"/>
      <c r="N1656" s="64"/>
      <c r="O1656" s="64"/>
      <c r="P1656" s="64"/>
      <c r="Q1656" s="64"/>
    </row>
    <row r="1657" spans="10:17">
      <c r="J1657" s="64"/>
      <c r="K1657" s="64"/>
      <c r="N1657" s="64"/>
      <c r="O1657" s="64"/>
      <c r="P1657" s="64"/>
      <c r="Q1657" s="64"/>
    </row>
    <row r="1658" spans="10:17">
      <c r="J1658" s="64"/>
      <c r="K1658" s="64"/>
      <c r="N1658" s="64"/>
      <c r="O1658" s="64"/>
      <c r="P1658" s="64"/>
      <c r="Q1658" s="64"/>
    </row>
    <row r="1659" spans="10:17">
      <c r="J1659" s="64"/>
      <c r="K1659" s="64"/>
      <c r="N1659" s="64"/>
      <c r="O1659" s="64"/>
      <c r="P1659" s="64"/>
      <c r="Q1659" s="64"/>
    </row>
    <row r="1660" spans="10:17">
      <c r="J1660" s="64"/>
      <c r="K1660" s="64"/>
      <c r="N1660" s="64"/>
      <c r="O1660" s="64"/>
      <c r="P1660" s="64"/>
      <c r="Q1660" s="64"/>
    </row>
    <row r="1661" spans="10:17">
      <c r="J1661" s="64"/>
      <c r="K1661" s="64"/>
      <c r="N1661" s="64"/>
      <c r="O1661" s="64"/>
      <c r="P1661" s="64"/>
      <c r="Q1661" s="64"/>
    </row>
    <row r="1662" spans="10:17">
      <c r="J1662" s="64"/>
      <c r="K1662" s="64"/>
      <c r="N1662" s="64"/>
      <c r="O1662" s="64"/>
      <c r="P1662" s="64"/>
      <c r="Q1662" s="64"/>
    </row>
    <row r="1663" spans="10:17">
      <c r="J1663" s="64"/>
      <c r="K1663" s="64"/>
      <c r="N1663" s="64"/>
      <c r="O1663" s="64"/>
      <c r="P1663" s="64"/>
      <c r="Q1663" s="64"/>
    </row>
    <row r="1664" spans="10:17">
      <c r="J1664" s="64"/>
      <c r="K1664" s="64"/>
      <c r="N1664" s="64"/>
      <c r="O1664" s="64"/>
      <c r="P1664" s="64"/>
      <c r="Q1664" s="64"/>
    </row>
    <row r="1665" spans="10:17">
      <c r="J1665" s="64"/>
      <c r="K1665" s="64"/>
      <c r="N1665" s="64"/>
      <c r="O1665" s="64"/>
      <c r="P1665" s="64"/>
      <c r="Q1665" s="64"/>
    </row>
    <row r="1666" spans="10:17">
      <c r="J1666" s="64"/>
      <c r="K1666" s="64"/>
      <c r="N1666" s="64"/>
      <c r="O1666" s="64"/>
      <c r="P1666" s="64"/>
      <c r="Q1666" s="64"/>
    </row>
    <row r="1667" spans="10:17">
      <c r="J1667" s="64"/>
      <c r="K1667" s="64"/>
      <c r="N1667" s="64"/>
      <c r="O1667" s="64"/>
      <c r="P1667" s="64"/>
      <c r="Q1667" s="64"/>
    </row>
    <row r="1668" spans="10:17">
      <c r="J1668" s="64"/>
      <c r="K1668" s="64"/>
      <c r="N1668" s="64"/>
      <c r="O1668" s="64"/>
      <c r="P1668" s="64"/>
      <c r="Q1668" s="64"/>
    </row>
    <row r="1669" spans="10:17">
      <c r="J1669" s="64"/>
      <c r="K1669" s="64"/>
      <c r="N1669" s="64"/>
      <c r="O1669" s="64"/>
      <c r="P1669" s="64"/>
      <c r="Q1669" s="64"/>
    </row>
    <row r="1670" spans="10:17">
      <c r="J1670" s="64"/>
      <c r="K1670" s="64"/>
      <c r="N1670" s="64"/>
      <c r="O1670" s="64"/>
      <c r="P1670" s="64"/>
      <c r="Q1670" s="64"/>
    </row>
    <row r="1671" spans="10:17">
      <c r="J1671" s="64"/>
      <c r="K1671" s="64"/>
      <c r="N1671" s="64"/>
      <c r="O1671" s="64"/>
      <c r="P1671" s="64"/>
      <c r="Q1671" s="64"/>
    </row>
    <row r="1672" spans="10:17">
      <c r="J1672" s="64"/>
      <c r="K1672" s="64"/>
      <c r="N1672" s="64"/>
      <c r="O1672" s="64"/>
      <c r="P1672" s="64"/>
      <c r="Q1672" s="64"/>
    </row>
    <row r="1673" spans="10:17">
      <c r="J1673" s="64"/>
      <c r="K1673" s="64"/>
      <c r="N1673" s="64"/>
      <c r="O1673" s="64"/>
      <c r="P1673" s="64"/>
      <c r="Q1673" s="64"/>
    </row>
    <row r="1674" spans="10:17">
      <c r="J1674" s="64"/>
      <c r="K1674" s="64"/>
      <c r="N1674" s="64"/>
      <c r="O1674" s="64"/>
      <c r="P1674" s="64"/>
      <c r="Q1674" s="64"/>
    </row>
    <row r="1675" spans="10:17">
      <c r="J1675" s="64"/>
      <c r="K1675" s="64"/>
      <c r="N1675" s="64"/>
      <c r="O1675" s="64"/>
      <c r="P1675" s="64"/>
      <c r="Q1675" s="64"/>
    </row>
    <row r="1676" spans="10:17">
      <c r="J1676" s="64"/>
      <c r="K1676" s="64"/>
      <c r="N1676" s="64"/>
      <c r="O1676" s="64"/>
      <c r="P1676" s="64"/>
      <c r="Q1676" s="64"/>
    </row>
    <row r="1677" spans="10:17">
      <c r="J1677" s="64"/>
      <c r="K1677" s="64"/>
      <c r="N1677" s="64"/>
      <c r="O1677" s="64"/>
      <c r="P1677" s="64"/>
      <c r="Q1677" s="64"/>
    </row>
    <row r="1678" spans="10:17">
      <c r="J1678" s="64"/>
      <c r="K1678" s="64"/>
      <c r="N1678" s="64"/>
      <c r="O1678" s="64"/>
      <c r="P1678" s="64"/>
      <c r="Q1678" s="64"/>
    </row>
    <row r="1679" spans="10:17">
      <c r="J1679" s="64"/>
      <c r="K1679" s="64"/>
      <c r="N1679" s="64"/>
      <c r="O1679" s="64"/>
      <c r="P1679" s="64"/>
      <c r="Q1679" s="64"/>
    </row>
    <row r="1680" spans="10:17">
      <c r="J1680" s="64"/>
      <c r="K1680" s="64"/>
      <c r="N1680" s="64"/>
      <c r="O1680" s="64"/>
      <c r="P1680" s="64"/>
      <c r="Q1680" s="64"/>
    </row>
    <row r="1681" spans="10:17">
      <c r="J1681" s="64"/>
      <c r="K1681" s="64"/>
      <c r="N1681" s="64"/>
      <c r="O1681" s="64"/>
      <c r="P1681" s="64"/>
      <c r="Q1681" s="64"/>
    </row>
    <row r="1682" spans="10:17">
      <c r="J1682" s="64"/>
      <c r="K1682" s="64"/>
      <c r="N1682" s="64"/>
      <c r="O1682" s="64"/>
      <c r="P1682" s="64"/>
      <c r="Q1682" s="64"/>
    </row>
    <row r="1683" spans="10:17">
      <c r="J1683" s="64"/>
      <c r="K1683" s="64"/>
      <c r="N1683" s="64"/>
      <c r="O1683" s="64"/>
      <c r="P1683" s="64"/>
      <c r="Q1683" s="64"/>
    </row>
    <row r="1684" spans="10:17">
      <c r="J1684" s="64"/>
      <c r="K1684" s="64"/>
      <c r="N1684" s="64"/>
      <c r="O1684" s="64"/>
      <c r="P1684" s="64"/>
      <c r="Q1684" s="64"/>
    </row>
    <row r="1685" spans="10:17">
      <c r="J1685" s="64"/>
      <c r="K1685" s="64"/>
      <c r="N1685" s="64"/>
      <c r="O1685" s="64"/>
      <c r="P1685" s="64"/>
      <c r="Q1685" s="64"/>
    </row>
    <row r="1686" spans="10:17">
      <c r="J1686" s="64"/>
      <c r="K1686" s="64"/>
      <c r="N1686" s="64"/>
      <c r="O1686" s="64"/>
      <c r="P1686" s="64"/>
      <c r="Q1686" s="64"/>
    </row>
    <row r="1687" spans="10:17">
      <c r="J1687" s="64"/>
      <c r="K1687" s="64"/>
      <c r="N1687" s="64"/>
      <c r="O1687" s="64"/>
      <c r="P1687" s="64"/>
      <c r="Q1687" s="64"/>
    </row>
    <row r="1688" spans="10:17">
      <c r="J1688" s="64"/>
      <c r="K1688" s="64"/>
      <c r="N1688" s="64"/>
      <c r="O1688" s="64"/>
      <c r="P1688" s="64"/>
      <c r="Q1688" s="64"/>
    </row>
    <row r="1689" spans="10:17">
      <c r="J1689" s="64"/>
      <c r="K1689" s="64"/>
      <c r="N1689" s="64"/>
      <c r="O1689" s="64"/>
      <c r="P1689" s="64"/>
      <c r="Q1689" s="64"/>
    </row>
    <row r="1690" spans="10:17">
      <c r="J1690" s="64"/>
      <c r="K1690" s="64"/>
      <c r="N1690" s="64"/>
      <c r="O1690" s="64"/>
      <c r="P1690" s="64"/>
      <c r="Q1690" s="64"/>
    </row>
    <row r="1691" spans="10:17">
      <c r="J1691" s="64"/>
      <c r="K1691" s="64"/>
      <c r="N1691" s="64"/>
      <c r="O1691" s="64"/>
      <c r="P1691" s="64"/>
      <c r="Q1691" s="64"/>
    </row>
    <row r="1692" spans="10:17">
      <c r="J1692" s="64"/>
      <c r="K1692" s="64"/>
      <c r="N1692" s="64"/>
      <c r="O1692" s="64"/>
      <c r="P1692" s="64"/>
      <c r="Q1692" s="64"/>
    </row>
    <row r="1693" spans="10:17">
      <c r="J1693" s="64"/>
      <c r="K1693" s="64"/>
      <c r="N1693" s="64"/>
      <c r="O1693" s="64"/>
      <c r="P1693" s="64"/>
      <c r="Q1693" s="64"/>
    </row>
    <row r="1694" spans="10:17">
      <c r="J1694" s="64"/>
      <c r="K1694" s="64"/>
      <c r="N1694" s="64"/>
      <c r="O1694" s="64"/>
      <c r="P1694" s="64"/>
      <c r="Q1694" s="64"/>
    </row>
    <row r="1695" spans="10:17">
      <c r="J1695" s="64"/>
      <c r="K1695" s="64"/>
      <c r="N1695" s="64"/>
      <c r="O1695" s="64"/>
      <c r="P1695" s="64"/>
      <c r="Q1695" s="64"/>
    </row>
    <row r="1696" spans="10:17">
      <c r="J1696" s="64"/>
      <c r="K1696" s="64"/>
      <c r="N1696" s="64"/>
      <c r="O1696" s="64"/>
      <c r="P1696" s="64"/>
      <c r="Q1696" s="64"/>
    </row>
    <row r="1697" spans="10:17">
      <c r="J1697" s="64"/>
      <c r="K1697" s="64"/>
      <c r="N1697" s="64"/>
      <c r="O1697" s="64"/>
      <c r="P1697" s="64"/>
      <c r="Q1697" s="64"/>
    </row>
    <row r="1698" spans="10:17">
      <c r="J1698" s="64"/>
      <c r="K1698" s="64"/>
      <c r="N1698" s="64"/>
      <c r="O1698" s="64"/>
      <c r="P1698" s="64"/>
      <c r="Q1698" s="64"/>
    </row>
    <row r="1699" spans="10:17">
      <c r="J1699" s="64"/>
      <c r="K1699" s="64"/>
      <c r="N1699" s="64"/>
      <c r="O1699" s="64"/>
      <c r="P1699" s="64"/>
      <c r="Q1699" s="64"/>
    </row>
    <row r="1700" spans="10:17">
      <c r="J1700" s="64"/>
      <c r="K1700" s="64"/>
      <c r="N1700" s="64"/>
      <c r="O1700" s="64"/>
      <c r="P1700" s="64"/>
      <c r="Q1700" s="64"/>
    </row>
    <row r="1701" spans="10:17">
      <c r="J1701" s="64"/>
      <c r="K1701" s="64"/>
      <c r="N1701" s="64"/>
      <c r="O1701" s="64"/>
      <c r="P1701" s="64"/>
      <c r="Q1701" s="64"/>
    </row>
    <row r="1702" spans="10:17">
      <c r="J1702" s="64"/>
      <c r="K1702" s="64"/>
      <c r="N1702" s="64"/>
      <c r="O1702" s="64"/>
      <c r="P1702" s="64"/>
      <c r="Q1702" s="64"/>
    </row>
    <row r="1703" spans="10:17">
      <c r="J1703" s="64"/>
      <c r="K1703" s="64"/>
      <c r="N1703" s="64"/>
      <c r="O1703" s="64"/>
      <c r="P1703" s="64"/>
      <c r="Q1703" s="64"/>
    </row>
    <row r="1704" spans="10:17">
      <c r="J1704" s="64"/>
      <c r="K1704" s="64"/>
      <c r="N1704" s="64"/>
      <c r="O1704" s="64"/>
      <c r="P1704" s="64"/>
      <c r="Q1704" s="64"/>
    </row>
    <row r="1705" spans="10:17">
      <c r="J1705" s="64"/>
      <c r="K1705" s="64"/>
      <c r="N1705" s="64"/>
      <c r="O1705" s="64"/>
      <c r="P1705" s="64"/>
      <c r="Q1705" s="64"/>
    </row>
    <row r="1706" spans="10:17">
      <c r="J1706" s="64"/>
      <c r="K1706" s="64"/>
      <c r="N1706" s="64"/>
      <c r="O1706" s="64"/>
      <c r="P1706" s="64"/>
      <c r="Q1706" s="64"/>
    </row>
    <row r="1707" spans="10:17">
      <c r="J1707" s="64"/>
      <c r="K1707" s="64"/>
      <c r="N1707" s="64"/>
      <c r="O1707" s="64"/>
      <c r="P1707" s="64"/>
      <c r="Q1707" s="64"/>
    </row>
    <row r="1708" spans="10:17">
      <c r="J1708" s="64"/>
      <c r="K1708" s="64"/>
      <c r="N1708" s="64"/>
      <c r="O1708" s="64"/>
      <c r="P1708" s="64"/>
      <c r="Q1708" s="64"/>
    </row>
    <row r="1709" spans="10:17">
      <c r="J1709" s="64"/>
      <c r="K1709" s="64"/>
      <c r="N1709" s="64"/>
      <c r="O1709" s="64"/>
      <c r="P1709" s="64"/>
      <c r="Q1709" s="64"/>
    </row>
    <row r="1710" spans="10:17">
      <c r="J1710" s="64"/>
      <c r="K1710" s="64"/>
      <c r="N1710" s="64"/>
      <c r="O1710" s="64"/>
      <c r="P1710" s="64"/>
      <c r="Q1710" s="64"/>
    </row>
    <row r="1711" spans="10:17">
      <c r="J1711" s="64"/>
      <c r="K1711" s="64"/>
      <c r="N1711" s="64"/>
      <c r="O1711" s="64"/>
      <c r="P1711" s="64"/>
      <c r="Q1711" s="64"/>
    </row>
    <row r="1712" spans="10:17">
      <c r="J1712" s="64"/>
      <c r="K1712" s="64"/>
      <c r="N1712" s="64"/>
      <c r="O1712" s="64"/>
      <c r="P1712" s="64"/>
      <c r="Q1712" s="64"/>
    </row>
    <row r="1713" spans="10:17">
      <c r="J1713" s="64"/>
      <c r="K1713" s="64"/>
      <c r="N1713" s="64"/>
      <c r="O1713" s="64"/>
      <c r="P1713" s="64"/>
      <c r="Q1713" s="64"/>
    </row>
    <row r="1714" spans="10:17">
      <c r="J1714" s="64"/>
      <c r="K1714" s="64"/>
      <c r="N1714" s="64"/>
      <c r="O1714" s="64"/>
      <c r="P1714" s="64"/>
      <c r="Q1714" s="64"/>
    </row>
    <row r="1715" spans="10:17">
      <c r="J1715" s="64"/>
      <c r="K1715" s="64"/>
      <c r="N1715" s="64"/>
      <c r="O1715" s="64"/>
      <c r="P1715" s="64"/>
      <c r="Q1715" s="64"/>
    </row>
    <row r="1716" spans="10:17">
      <c r="J1716" s="64"/>
      <c r="K1716" s="64"/>
      <c r="N1716" s="64"/>
      <c r="O1716" s="64"/>
      <c r="P1716" s="64"/>
      <c r="Q1716" s="64"/>
    </row>
    <row r="1717" spans="10:17">
      <c r="J1717" s="64"/>
      <c r="K1717" s="64"/>
      <c r="N1717" s="64"/>
      <c r="O1717" s="64"/>
      <c r="P1717" s="64"/>
      <c r="Q1717" s="64"/>
    </row>
    <row r="1718" spans="10:17">
      <c r="J1718" s="64"/>
      <c r="K1718" s="64"/>
      <c r="N1718" s="64"/>
      <c r="O1718" s="64"/>
      <c r="P1718" s="64"/>
      <c r="Q1718" s="64"/>
    </row>
    <row r="1719" spans="10:17">
      <c r="J1719" s="64"/>
      <c r="K1719" s="64"/>
      <c r="N1719" s="64"/>
      <c r="O1719" s="64"/>
      <c r="P1719" s="64"/>
      <c r="Q1719" s="64"/>
    </row>
    <row r="1720" spans="10:17">
      <c r="J1720" s="64"/>
      <c r="K1720" s="64"/>
      <c r="N1720" s="64"/>
      <c r="O1720" s="64"/>
      <c r="P1720" s="64"/>
      <c r="Q1720" s="64"/>
    </row>
    <row r="1721" spans="10:17">
      <c r="J1721" s="64"/>
      <c r="K1721" s="64"/>
      <c r="N1721" s="64"/>
      <c r="O1721" s="64"/>
      <c r="P1721" s="64"/>
      <c r="Q1721" s="64"/>
    </row>
    <row r="1722" spans="10:17">
      <c r="J1722" s="64"/>
      <c r="K1722" s="64"/>
      <c r="N1722" s="64"/>
      <c r="O1722" s="64"/>
      <c r="P1722" s="64"/>
      <c r="Q1722" s="64"/>
    </row>
    <row r="1723" spans="10:17">
      <c r="J1723" s="64"/>
      <c r="K1723" s="64"/>
      <c r="N1723" s="64"/>
      <c r="O1723" s="64"/>
      <c r="P1723" s="64"/>
      <c r="Q1723" s="64"/>
    </row>
    <row r="1724" spans="10:17">
      <c r="J1724" s="64"/>
      <c r="K1724" s="64"/>
      <c r="N1724" s="64"/>
      <c r="O1724" s="64"/>
      <c r="P1724" s="64"/>
      <c r="Q1724" s="64"/>
    </row>
    <row r="1725" spans="10:17">
      <c r="J1725" s="64"/>
      <c r="K1725" s="64"/>
      <c r="N1725" s="64"/>
      <c r="O1725" s="64"/>
      <c r="P1725" s="64"/>
      <c r="Q1725" s="64"/>
    </row>
    <row r="1726" spans="10:17">
      <c r="J1726" s="64"/>
      <c r="K1726" s="64"/>
      <c r="N1726" s="64"/>
      <c r="O1726" s="64"/>
      <c r="P1726" s="64"/>
      <c r="Q1726" s="64"/>
    </row>
    <row r="1727" spans="10:17">
      <c r="J1727" s="64"/>
      <c r="K1727" s="64"/>
      <c r="N1727" s="64"/>
      <c r="O1727" s="64"/>
      <c r="P1727" s="64"/>
      <c r="Q1727" s="64"/>
    </row>
    <row r="1728" spans="10:17">
      <c r="J1728" s="64"/>
      <c r="K1728" s="64"/>
      <c r="N1728" s="64"/>
      <c r="O1728" s="64"/>
      <c r="P1728" s="64"/>
      <c r="Q1728" s="64"/>
    </row>
    <row r="1729" spans="10:17">
      <c r="J1729" s="64"/>
      <c r="K1729" s="64"/>
      <c r="N1729" s="64"/>
      <c r="O1729" s="64"/>
      <c r="P1729" s="64"/>
      <c r="Q1729" s="64"/>
    </row>
    <row r="1730" spans="10:17">
      <c r="J1730" s="64"/>
      <c r="K1730" s="64"/>
      <c r="N1730" s="64"/>
      <c r="O1730" s="64"/>
      <c r="P1730" s="64"/>
      <c r="Q1730" s="64"/>
    </row>
    <row r="1731" spans="10:17">
      <c r="J1731" s="64"/>
      <c r="K1731" s="64"/>
      <c r="N1731" s="64"/>
      <c r="O1731" s="64"/>
      <c r="P1731" s="64"/>
      <c r="Q1731" s="64"/>
    </row>
    <row r="1732" spans="10:17">
      <c r="J1732" s="64"/>
      <c r="K1732" s="64"/>
      <c r="N1732" s="64"/>
      <c r="O1732" s="64"/>
      <c r="P1732" s="64"/>
      <c r="Q1732" s="64"/>
    </row>
    <row r="1733" spans="10:17">
      <c r="J1733" s="64"/>
      <c r="K1733" s="64"/>
      <c r="N1733" s="64"/>
      <c r="O1733" s="64"/>
      <c r="P1733" s="64"/>
      <c r="Q1733" s="64"/>
    </row>
    <row r="1734" spans="10:17">
      <c r="J1734" s="64"/>
      <c r="K1734" s="64"/>
      <c r="N1734" s="64"/>
      <c r="O1734" s="64"/>
      <c r="P1734" s="64"/>
      <c r="Q1734" s="64"/>
    </row>
    <row r="1735" spans="10:17">
      <c r="J1735" s="64"/>
      <c r="K1735" s="64"/>
      <c r="N1735" s="64"/>
      <c r="O1735" s="64"/>
      <c r="P1735" s="64"/>
      <c r="Q1735" s="64"/>
    </row>
    <row r="1736" spans="10:17">
      <c r="J1736" s="64"/>
      <c r="K1736" s="64"/>
      <c r="N1736" s="64"/>
      <c r="O1736" s="64"/>
      <c r="P1736" s="64"/>
      <c r="Q1736" s="64"/>
    </row>
    <row r="1737" spans="10:17">
      <c r="J1737" s="64"/>
      <c r="K1737" s="64"/>
      <c r="N1737" s="64"/>
      <c r="O1737" s="64"/>
      <c r="P1737" s="64"/>
      <c r="Q1737" s="64"/>
    </row>
    <row r="1738" spans="10:17">
      <c r="J1738" s="64"/>
      <c r="K1738" s="64"/>
      <c r="N1738" s="64"/>
      <c r="O1738" s="64"/>
      <c r="P1738" s="64"/>
      <c r="Q1738" s="64"/>
    </row>
    <row r="1739" spans="10:17">
      <c r="J1739" s="64"/>
      <c r="K1739" s="64"/>
      <c r="N1739" s="64"/>
      <c r="O1739" s="64"/>
      <c r="P1739" s="64"/>
      <c r="Q1739" s="64"/>
    </row>
    <row r="1740" spans="10:17">
      <c r="J1740" s="64"/>
      <c r="K1740" s="64"/>
      <c r="N1740" s="64"/>
      <c r="O1740" s="64"/>
      <c r="P1740" s="64"/>
      <c r="Q1740" s="64"/>
    </row>
    <row r="1741" spans="10:17">
      <c r="J1741" s="64"/>
      <c r="K1741" s="64"/>
      <c r="N1741" s="64"/>
      <c r="O1741" s="64"/>
      <c r="P1741" s="64"/>
      <c r="Q1741" s="64"/>
    </row>
    <row r="1742" spans="10:17">
      <c r="J1742" s="64"/>
      <c r="K1742" s="64"/>
      <c r="N1742" s="64"/>
      <c r="O1742" s="64"/>
      <c r="P1742" s="64"/>
      <c r="Q1742" s="64"/>
    </row>
    <row r="1743" spans="10:17">
      <c r="J1743" s="64"/>
      <c r="K1743" s="64"/>
      <c r="N1743" s="64"/>
      <c r="O1743" s="64"/>
      <c r="P1743" s="64"/>
      <c r="Q1743" s="64"/>
    </row>
    <row r="1744" spans="10:17">
      <c r="J1744" s="64"/>
      <c r="K1744" s="64"/>
      <c r="N1744" s="64"/>
      <c r="O1744" s="64"/>
      <c r="P1744" s="64"/>
      <c r="Q1744" s="64"/>
    </row>
    <row r="1745" spans="10:17">
      <c r="J1745" s="64"/>
      <c r="K1745" s="64"/>
      <c r="N1745" s="64"/>
      <c r="O1745" s="64"/>
      <c r="P1745" s="64"/>
      <c r="Q1745" s="64"/>
    </row>
    <row r="1746" spans="10:17">
      <c r="J1746" s="64"/>
      <c r="K1746" s="64"/>
      <c r="N1746" s="64"/>
      <c r="O1746" s="64"/>
      <c r="P1746" s="64"/>
      <c r="Q1746" s="64"/>
    </row>
    <row r="1747" spans="10:17">
      <c r="J1747" s="64"/>
      <c r="K1747" s="64"/>
      <c r="N1747" s="64"/>
      <c r="O1747" s="64"/>
      <c r="P1747" s="64"/>
      <c r="Q1747" s="64"/>
    </row>
    <row r="1748" spans="10:17">
      <c r="J1748" s="64"/>
      <c r="K1748" s="64"/>
      <c r="N1748" s="64"/>
      <c r="O1748" s="64"/>
      <c r="P1748" s="64"/>
      <c r="Q1748" s="64"/>
    </row>
    <row r="1749" spans="10:17">
      <c r="J1749" s="64"/>
      <c r="K1749" s="64"/>
      <c r="N1749" s="64"/>
      <c r="O1749" s="64"/>
      <c r="P1749" s="64"/>
      <c r="Q1749" s="64"/>
    </row>
    <row r="1750" spans="10:17">
      <c r="J1750" s="64"/>
      <c r="K1750" s="64"/>
      <c r="N1750" s="64"/>
      <c r="O1750" s="64"/>
      <c r="P1750" s="64"/>
      <c r="Q1750" s="64"/>
    </row>
    <row r="1751" spans="10:17">
      <c r="J1751" s="64"/>
      <c r="K1751" s="64"/>
      <c r="N1751" s="64"/>
      <c r="O1751" s="64"/>
      <c r="P1751" s="64"/>
      <c r="Q1751" s="64"/>
    </row>
    <row r="1752" spans="10:17">
      <c r="J1752" s="64"/>
      <c r="K1752" s="64"/>
      <c r="N1752" s="64"/>
      <c r="O1752" s="64"/>
      <c r="P1752" s="64"/>
      <c r="Q1752" s="64"/>
    </row>
    <row r="1753" spans="10:17">
      <c r="J1753" s="64"/>
      <c r="K1753" s="64"/>
      <c r="N1753" s="64"/>
      <c r="O1753" s="64"/>
      <c r="P1753" s="64"/>
      <c r="Q1753" s="64"/>
    </row>
    <row r="1754" spans="10:17">
      <c r="J1754" s="64"/>
      <c r="K1754" s="64"/>
      <c r="N1754" s="64"/>
      <c r="O1754" s="64"/>
      <c r="P1754" s="64"/>
      <c r="Q1754" s="64"/>
    </row>
    <row r="1755" spans="10:17">
      <c r="J1755" s="64"/>
      <c r="K1755" s="64"/>
      <c r="N1755" s="64"/>
      <c r="O1755" s="64"/>
      <c r="P1755" s="64"/>
      <c r="Q1755" s="64"/>
    </row>
    <row r="1756" spans="10:17">
      <c r="J1756" s="64"/>
      <c r="K1756" s="64"/>
      <c r="N1756" s="64"/>
      <c r="O1756" s="64"/>
      <c r="P1756" s="64"/>
      <c r="Q1756" s="64"/>
    </row>
    <row r="1757" spans="10:17">
      <c r="J1757" s="64"/>
      <c r="K1757" s="64"/>
      <c r="N1757" s="64"/>
      <c r="O1757" s="64"/>
      <c r="P1757" s="64"/>
      <c r="Q1757" s="64"/>
    </row>
    <row r="1758" spans="10:17">
      <c r="J1758" s="64"/>
      <c r="K1758" s="64"/>
      <c r="N1758" s="64"/>
      <c r="O1758" s="64"/>
      <c r="P1758" s="64"/>
      <c r="Q1758" s="64"/>
    </row>
    <row r="1759" spans="10:17">
      <c r="J1759" s="64"/>
      <c r="K1759" s="64"/>
      <c r="N1759" s="64"/>
      <c r="O1759" s="64"/>
      <c r="P1759" s="64"/>
      <c r="Q1759" s="64"/>
    </row>
    <row r="1760" spans="10:17">
      <c r="J1760" s="64"/>
      <c r="K1760" s="64"/>
      <c r="N1760" s="64"/>
      <c r="O1760" s="64"/>
      <c r="P1760" s="64"/>
      <c r="Q1760" s="64"/>
    </row>
    <row r="1761" spans="10:17">
      <c r="J1761" s="64"/>
      <c r="K1761" s="64"/>
      <c r="N1761" s="64"/>
      <c r="O1761" s="64"/>
      <c r="P1761" s="64"/>
      <c r="Q1761" s="64"/>
    </row>
    <row r="1762" spans="10:17">
      <c r="J1762" s="64"/>
      <c r="K1762" s="64"/>
      <c r="N1762" s="64"/>
      <c r="O1762" s="64"/>
      <c r="P1762" s="64"/>
      <c r="Q1762" s="64"/>
    </row>
    <row r="1763" spans="10:17">
      <c r="J1763" s="64"/>
      <c r="K1763" s="64"/>
      <c r="N1763" s="64"/>
      <c r="O1763" s="64"/>
      <c r="P1763" s="64"/>
      <c r="Q1763" s="64"/>
    </row>
    <row r="1764" spans="10:17">
      <c r="J1764" s="64"/>
      <c r="K1764" s="64"/>
      <c r="N1764" s="64"/>
      <c r="O1764" s="64"/>
      <c r="P1764" s="64"/>
      <c r="Q1764" s="64"/>
    </row>
    <row r="1765" spans="10:17">
      <c r="J1765" s="64"/>
      <c r="K1765" s="64"/>
      <c r="N1765" s="64"/>
      <c r="O1765" s="64"/>
      <c r="P1765" s="64"/>
      <c r="Q1765" s="64"/>
    </row>
    <row r="1766" spans="10:17">
      <c r="J1766" s="64"/>
      <c r="K1766" s="64"/>
      <c r="N1766" s="64"/>
      <c r="O1766" s="64"/>
      <c r="P1766" s="64"/>
      <c r="Q1766" s="64"/>
    </row>
    <row r="1767" spans="10:17">
      <c r="J1767" s="64"/>
      <c r="K1767" s="64"/>
      <c r="N1767" s="64"/>
      <c r="O1767" s="64"/>
      <c r="P1767" s="64"/>
      <c r="Q1767" s="64"/>
    </row>
    <row r="1768" spans="10:17">
      <c r="J1768" s="64"/>
      <c r="K1768" s="64"/>
      <c r="N1768" s="64"/>
      <c r="O1768" s="64"/>
      <c r="P1768" s="64"/>
      <c r="Q1768" s="64"/>
    </row>
    <row r="1769" spans="10:17">
      <c r="J1769" s="64"/>
      <c r="K1769" s="64"/>
      <c r="N1769" s="64"/>
      <c r="O1769" s="64"/>
      <c r="P1769" s="64"/>
      <c r="Q1769" s="64"/>
    </row>
    <row r="1770" spans="10:17">
      <c r="J1770" s="64"/>
      <c r="K1770" s="64"/>
      <c r="N1770" s="64"/>
      <c r="O1770" s="64"/>
      <c r="P1770" s="64"/>
      <c r="Q1770" s="64"/>
    </row>
    <row r="1771" spans="10:17">
      <c r="J1771" s="64"/>
      <c r="K1771" s="64"/>
      <c r="N1771" s="64"/>
      <c r="O1771" s="64"/>
      <c r="P1771" s="64"/>
      <c r="Q1771" s="64"/>
    </row>
    <row r="1772" spans="10:17">
      <c r="J1772" s="64"/>
      <c r="K1772" s="64"/>
      <c r="N1772" s="64"/>
      <c r="O1772" s="64"/>
      <c r="P1772" s="64"/>
      <c r="Q1772" s="64"/>
    </row>
    <row r="1773" spans="10:17">
      <c r="J1773" s="64"/>
      <c r="K1773" s="64"/>
      <c r="N1773" s="64"/>
      <c r="O1773" s="64"/>
      <c r="P1773" s="64"/>
      <c r="Q1773" s="64"/>
    </row>
    <row r="1774" spans="10:17">
      <c r="J1774" s="64"/>
      <c r="K1774" s="64"/>
      <c r="N1774" s="64"/>
      <c r="O1774" s="64"/>
      <c r="P1774" s="64"/>
      <c r="Q1774" s="64"/>
    </row>
    <row r="1775" spans="10:17">
      <c r="J1775" s="64"/>
      <c r="K1775" s="64"/>
      <c r="N1775" s="64"/>
      <c r="O1775" s="64"/>
      <c r="P1775" s="64"/>
      <c r="Q1775" s="64"/>
    </row>
    <row r="1776" spans="10:17">
      <c r="J1776" s="64"/>
      <c r="K1776" s="64"/>
      <c r="N1776" s="64"/>
      <c r="O1776" s="64"/>
      <c r="P1776" s="64"/>
      <c r="Q1776" s="64"/>
    </row>
    <row r="1777" spans="10:17">
      <c r="J1777" s="64"/>
      <c r="K1777" s="64"/>
      <c r="N1777" s="64"/>
      <c r="O1777" s="64"/>
      <c r="P1777" s="64"/>
      <c r="Q1777" s="64"/>
    </row>
    <row r="1778" spans="10:17">
      <c r="J1778" s="64"/>
      <c r="K1778" s="64"/>
      <c r="N1778" s="64"/>
      <c r="O1778" s="64"/>
      <c r="P1778" s="64"/>
      <c r="Q1778" s="64"/>
    </row>
    <row r="1779" spans="10:17">
      <c r="J1779" s="64"/>
      <c r="K1779" s="64"/>
      <c r="N1779" s="64"/>
      <c r="O1779" s="64"/>
      <c r="P1779" s="64"/>
      <c r="Q1779" s="64"/>
    </row>
    <row r="1780" spans="10:17">
      <c r="J1780" s="64"/>
      <c r="K1780" s="64"/>
      <c r="N1780" s="64"/>
      <c r="O1780" s="64"/>
      <c r="P1780" s="64"/>
      <c r="Q1780" s="64"/>
    </row>
    <row r="1781" spans="10:17">
      <c r="J1781" s="64"/>
      <c r="K1781" s="64"/>
      <c r="N1781" s="64"/>
      <c r="O1781" s="64"/>
      <c r="P1781" s="64"/>
      <c r="Q1781" s="64"/>
    </row>
    <row r="1782" spans="10:17">
      <c r="J1782" s="64"/>
      <c r="K1782" s="64"/>
      <c r="N1782" s="64"/>
      <c r="O1782" s="64"/>
      <c r="P1782" s="64"/>
      <c r="Q1782" s="64"/>
    </row>
    <row r="1783" spans="10:17">
      <c r="J1783" s="64"/>
      <c r="K1783" s="64"/>
      <c r="N1783" s="64"/>
      <c r="O1783" s="64"/>
      <c r="P1783" s="64"/>
      <c r="Q1783" s="64"/>
    </row>
    <row r="1784" spans="10:17">
      <c r="J1784" s="64"/>
      <c r="K1784" s="64"/>
      <c r="N1784" s="64"/>
      <c r="O1784" s="64"/>
      <c r="P1784" s="64"/>
      <c r="Q1784" s="64"/>
    </row>
    <row r="1785" spans="10:17">
      <c r="J1785" s="64"/>
      <c r="K1785" s="64"/>
      <c r="N1785" s="64"/>
      <c r="O1785" s="64"/>
      <c r="P1785" s="64"/>
      <c r="Q1785" s="64"/>
    </row>
    <row r="1786" spans="10:17">
      <c r="J1786" s="64"/>
      <c r="K1786" s="64"/>
      <c r="N1786" s="64"/>
      <c r="O1786" s="64"/>
      <c r="P1786" s="64"/>
      <c r="Q1786" s="64"/>
    </row>
    <row r="1787" spans="10:17">
      <c r="J1787" s="64"/>
      <c r="K1787" s="64"/>
      <c r="N1787" s="64"/>
      <c r="O1787" s="64"/>
      <c r="P1787" s="64"/>
      <c r="Q1787" s="64"/>
    </row>
    <row r="1788" spans="10:17">
      <c r="J1788" s="64"/>
      <c r="K1788" s="64"/>
      <c r="N1788" s="64"/>
      <c r="O1788" s="64"/>
      <c r="P1788" s="64"/>
      <c r="Q1788" s="64"/>
    </row>
    <row r="1789" spans="10:17">
      <c r="J1789" s="64"/>
      <c r="K1789" s="64"/>
      <c r="N1789" s="64"/>
      <c r="O1789" s="64"/>
      <c r="P1789" s="64"/>
      <c r="Q1789" s="64"/>
    </row>
    <row r="1790" spans="10:17">
      <c r="J1790" s="64"/>
      <c r="K1790" s="64"/>
      <c r="N1790" s="64"/>
      <c r="O1790" s="64"/>
      <c r="P1790" s="64"/>
      <c r="Q1790" s="64"/>
    </row>
    <row r="1791" spans="10:17">
      <c r="J1791" s="64"/>
      <c r="K1791" s="64"/>
      <c r="N1791" s="64"/>
      <c r="O1791" s="64"/>
      <c r="P1791" s="64"/>
      <c r="Q1791" s="64"/>
    </row>
    <row r="1792" spans="10:17">
      <c r="J1792" s="64"/>
      <c r="K1792" s="64"/>
      <c r="N1792" s="64"/>
      <c r="O1792" s="64"/>
      <c r="P1792" s="64"/>
      <c r="Q1792" s="64"/>
    </row>
    <row r="1793" spans="10:17">
      <c r="J1793" s="64"/>
      <c r="K1793" s="64"/>
      <c r="N1793" s="64"/>
      <c r="O1793" s="64"/>
      <c r="P1793" s="64"/>
      <c r="Q1793" s="64"/>
    </row>
    <row r="1794" spans="10:17">
      <c r="J1794" s="64"/>
      <c r="K1794" s="64"/>
      <c r="N1794" s="64"/>
      <c r="O1794" s="64"/>
      <c r="P1794" s="64"/>
      <c r="Q1794" s="64"/>
    </row>
    <row r="1795" spans="10:17">
      <c r="J1795" s="64"/>
      <c r="K1795" s="64"/>
      <c r="N1795" s="64"/>
      <c r="O1795" s="64"/>
      <c r="P1795" s="64"/>
      <c r="Q1795" s="64"/>
    </row>
    <row r="1796" spans="10:17">
      <c r="J1796" s="64"/>
      <c r="K1796" s="64"/>
      <c r="N1796" s="64"/>
      <c r="O1796" s="64"/>
      <c r="P1796" s="64"/>
      <c r="Q1796" s="64"/>
    </row>
    <row r="1797" spans="10:17">
      <c r="J1797" s="64"/>
      <c r="K1797" s="64"/>
      <c r="N1797" s="64"/>
      <c r="O1797" s="64"/>
      <c r="P1797" s="64"/>
      <c r="Q1797" s="64"/>
    </row>
    <row r="1798" spans="10:17">
      <c r="J1798" s="64"/>
      <c r="K1798" s="64"/>
      <c r="N1798" s="64"/>
      <c r="O1798" s="64"/>
      <c r="P1798" s="64"/>
      <c r="Q1798" s="64"/>
    </row>
    <row r="1799" spans="10:17">
      <c r="J1799" s="64"/>
      <c r="K1799" s="64"/>
      <c r="N1799" s="64"/>
      <c r="O1799" s="64"/>
      <c r="P1799" s="64"/>
      <c r="Q1799" s="64"/>
    </row>
    <row r="1800" spans="10:17">
      <c r="J1800" s="64"/>
      <c r="K1800" s="64"/>
      <c r="N1800" s="64"/>
      <c r="O1800" s="64"/>
      <c r="P1800" s="64"/>
      <c r="Q1800" s="64"/>
    </row>
    <row r="1801" spans="10:17">
      <c r="J1801" s="64"/>
      <c r="K1801" s="64"/>
      <c r="N1801" s="64"/>
      <c r="O1801" s="64"/>
      <c r="P1801" s="64"/>
      <c r="Q1801" s="64"/>
    </row>
    <row r="1802" spans="10:17">
      <c r="J1802" s="64"/>
      <c r="K1802" s="64"/>
      <c r="N1802" s="64"/>
      <c r="O1802" s="64"/>
      <c r="P1802" s="64"/>
      <c r="Q1802" s="64"/>
    </row>
    <row r="1803" spans="10:17">
      <c r="J1803" s="64"/>
      <c r="K1803" s="64"/>
      <c r="N1803" s="64"/>
      <c r="O1803" s="64"/>
      <c r="P1803" s="64"/>
      <c r="Q1803" s="64"/>
    </row>
    <row r="1804" spans="10:17">
      <c r="J1804" s="64"/>
      <c r="K1804" s="64"/>
      <c r="N1804" s="64"/>
      <c r="O1804" s="64"/>
      <c r="P1804" s="64"/>
      <c r="Q1804" s="64"/>
    </row>
    <row r="1805" spans="10:17">
      <c r="J1805" s="64"/>
      <c r="K1805" s="64"/>
      <c r="N1805" s="64"/>
      <c r="O1805" s="64"/>
      <c r="P1805" s="64"/>
      <c r="Q1805" s="64"/>
    </row>
    <row r="1806" spans="10:17">
      <c r="J1806" s="64"/>
      <c r="K1806" s="64"/>
      <c r="N1806" s="64"/>
      <c r="O1806" s="64"/>
      <c r="P1806" s="64"/>
      <c r="Q1806" s="64"/>
    </row>
    <row r="1807" spans="10:17">
      <c r="J1807" s="64"/>
      <c r="K1807" s="64"/>
      <c r="N1807" s="64"/>
      <c r="O1807" s="64"/>
      <c r="P1807" s="64"/>
      <c r="Q1807" s="64"/>
    </row>
    <row r="1808" spans="10:17">
      <c r="J1808" s="64"/>
      <c r="K1808" s="64"/>
      <c r="N1808" s="64"/>
      <c r="O1808" s="64"/>
      <c r="P1808" s="64"/>
      <c r="Q1808" s="64"/>
    </row>
    <row r="1809" spans="10:17">
      <c r="J1809" s="64"/>
      <c r="K1809" s="64"/>
      <c r="N1809" s="64"/>
      <c r="O1809" s="64"/>
      <c r="P1809" s="64"/>
      <c r="Q1809" s="64"/>
    </row>
    <row r="1810" spans="10:17">
      <c r="J1810" s="64"/>
      <c r="K1810" s="64"/>
      <c r="N1810" s="64"/>
      <c r="O1810" s="64"/>
      <c r="P1810" s="64"/>
      <c r="Q1810" s="64"/>
    </row>
    <row r="1811" spans="10:17">
      <c r="J1811" s="64"/>
      <c r="K1811" s="64"/>
      <c r="N1811" s="64"/>
      <c r="O1811" s="64"/>
      <c r="P1811" s="64"/>
      <c r="Q1811" s="64"/>
    </row>
    <row r="1812" spans="10:17">
      <c r="J1812" s="64"/>
      <c r="K1812" s="64"/>
      <c r="N1812" s="64"/>
      <c r="O1812" s="64"/>
      <c r="P1812" s="64"/>
      <c r="Q1812" s="64"/>
    </row>
    <row r="1813" spans="10:17">
      <c r="J1813" s="64"/>
      <c r="K1813" s="64"/>
      <c r="N1813" s="64"/>
      <c r="O1813" s="64"/>
      <c r="P1813" s="64"/>
      <c r="Q1813" s="64"/>
    </row>
    <row r="1814" spans="10:17">
      <c r="J1814" s="64"/>
      <c r="K1814" s="64"/>
      <c r="N1814" s="64"/>
      <c r="O1814" s="64"/>
      <c r="P1814" s="64"/>
      <c r="Q1814" s="64"/>
    </row>
    <row r="1815" spans="10:17">
      <c r="J1815" s="64"/>
      <c r="K1815" s="64"/>
      <c r="N1815" s="64"/>
      <c r="O1815" s="64"/>
      <c r="P1815" s="64"/>
      <c r="Q1815" s="64"/>
    </row>
    <row r="1816" spans="10:17">
      <c r="J1816" s="64"/>
      <c r="K1816" s="64"/>
      <c r="N1816" s="64"/>
      <c r="O1816" s="64"/>
      <c r="P1816" s="64"/>
      <c r="Q1816" s="64"/>
    </row>
    <row r="1817" spans="10:17">
      <c r="J1817" s="64"/>
      <c r="K1817" s="64"/>
      <c r="N1817" s="64"/>
      <c r="O1817" s="64"/>
      <c r="P1817" s="64"/>
      <c r="Q1817" s="64"/>
    </row>
    <row r="1818" spans="10:17">
      <c r="J1818" s="64"/>
      <c r="K1818" s="64"/>
      <c r="N1818" s="64"/>
      <c r="O1818" s="64"/>
      <c r="P1818" s="64"/>
      <c r="Q1818" s="64"/>
    </row>
    <row r="1819" spans="10:17">
      <c r="J1819" s="64"/>
      <c r="K1819" s="64"/>
      <c r="N1819" s="64"/>
      <c r="O1819" s="64"/>
      <c r="P1819" s="64"/>
      <c r="Q1819" s="64"/>
    </row>
    <row r="1820" spans="10:17">
      <c r="J1820" s="64"/>
      <c r="K1820" s="64"/>
      <c r="N1820" s="64"/>
      <c r="O1820" s="64"/>
      <c r="P1820" s="64"/>
      <c r="Q1820" s="64"/>
    </row>
    <row r="1821" spans="10:17">
      <c r="J1821" s="64"/>
      <c r="K1821" s="64"/>
      <c r="N1821" s="64"/>
      <c r="O1821" s="64"/>
      <c r="P1821" s="64"/>
      <c r="Q1821" s="64"/>
    </row>
    <row r="1822" spans="10:17">
      <c r="J1822" s="64"/>
      <c r="K1822" s="64"/>
      <c r="N1822" s="64"/>
      <c r="O1822" s="64"/>
      <c r="P1822" s="64"/>
      <c r="Q1822" s="64"/>
    </row>
    <row r="1823" spans="10:17">
      <c r="J1823" s="64"/>
      <c r="K1823" s="64"/>
      <c r="N1823" s="64"/>
      <c r="O1823" s="64"/>
      <c r="P1823" s="64"/>
      <c r="Q1823" s="64"/>
    </row>
    <row r="1824" spans="10:17">
      <c r="J1824" s="64"/>
      <c r="K1824" s="64"/>
      <c r="N1824" s="64"/>
      <c r="O1824" s="64"/>
      <c r="P1824" s="64"/>
      <c r="Q1824" s="64"/>
    </row>
    <row r="1825" spans="10:17">
      <c r="J1825" s="64"/>
      <c r="K1825" s="64"/>
      <c r="N1825" s="64"/>
      <c r="O1825" s="64"/>
      <c r="P1825" s="64"/>
      <c r="Q1825" s="64"/>
    </row>
    <row r="1826" spans="10:17">
      <c r="J1826" s="64"/>
      <c r="K1826" s="64"/>
      <c r="N1826" s="64"/>
      <c r="O1826" s="64"/>
      <c r="P1826" s="64"/>
      <c r="Q1826" s="64"/>
    </row>
    <row r="1827" spans="10:17">
      <c r="J1827" s="64"/>
      <c r="K1827" s="64"/>
      <c r="N1827" s="64"/>
      <c r="O1827" s="64"/>
      <c r="P1827" s="64"/>
      <c r="Q1827" s="64"/>
    </row>
    <row r="1828" spans="10:17">
      <c r="J1828" s="64"/>
      <c r="K1828" s="64"/>
      <c r="N1828" s="64"/>
      <c r="O1828" s="64"/>
      <c r="P1828" s="64"/>
      <c r="Q1828" s="64"/>
    </row>
    <row r="1829" spans="10:17">
      <c r="J1829" s="64"/>
      <c r="K1829" s="64"/>
      <c r="N1829" s="64"/>
      <c r="O1829" s="64"/>
      <c r="P1829" s="64"/>
      <c r="Q1829" s="64"/>
    </row>
    <row r="1830" spans="10:17">
      <c r="J1830" s="64"/>
      <c r="K1830" s="64"/>
      <c r="N1830" s="64"/>
      <c r="O1830" s="64"/>
      <c r="P1830" s="64"/>
      <c r="Q1830" s="64"/>
    </row>
    <row r="1831" spans="10:17">
      <c r="J1831" s="64"/>
      <c r="K1831" s="64"/>
      <c r="N1831" s="64"/>
      <c r="O1831" s="64"/>
      <c r="P1831" s="64"/>
      <c r="Q1831" s="64"/>
    </row>
    <row r="1832" spans="10:17">
      <c r="J1832" s="64"/>
      <c r="K1832" s="64"/>
      <c r="N1832" s="64"/>
      <c r="O1832" s="64"/>
      <c r="P1832" s="64"/>
      <c r="Q1832" s="64"/>
    </row>
    <row r="1833" spans="10:17">
      <c r="J1833" s="64"/>
      <c r="K1833" s="64"/>
      <c r="N1833" s="64"/>
      <c r="O1833" s="64"/>
      <c r="P1833" s="64"/>
      <c r="Q1833" s="64"/>
    </row>
    <row r="1834" spans="10:17">
      <c r="J1834" s="64"/>
      <c r="K1834" s="64"/>
      <c r="N1834" s="64"/>
      <c r="O1834" s="64"/>
      <c r="P1834" s="64"/>
      <c r="Q1834" s="64"/>
    </row>
    <row r="1835" spans="10:17">
      <c r="J1835" s="64"/>
      <c r="K1835" s="64"/>
      <c r="N1835" s="64"/>
      <c r="O1835" s="64"/>
      <c r="P1835" s="64"/>
      <c r="Q1835" s="64"/>
    </row>
    <row r="1836" spans="10:17">
      <c r="J1836" s="64"/>
      <c r="K1836" s="64"/>
      <c r="N1836" s="64"/>
      <c r="O1836" s="64"/>
      <c r="P1836" s="64"/>
      <c r="Q1836" s="64"/>
    </row>
    <row r="1837" spans="10:17">
      <c r="J1837" s="64"/>
      <c r="K1837" s="64"/>
      <c r="N1837" s="64"/>
      <c r="O1837" s="64"/>
      <c r="P1837" s="64"/>
      <c r="Q1837" s="64"/>
    </row>
    <row r="1838" spans="10:17">
      <c r="J1838" s="64"/>
      <c r="K1838" s="64"/>
      <c r="N1838" s="64"/>
      <c r="O1838" s="64"/>
      <c r="P1838" s="64"/>
      <c r="Q1838" s="64"/>
    </row>
    <row r="1839" spans="10:17">
      <c r="J1839" s="64"/>
      <c r="K1839" s="64"/>
      <c r="N1839" s="64"/>
      <c r="O1839" s="64"/>
      <c r="P1839" s="64"/>
      <c r="Q1839" s="64"/>
    </row>
    <row r="1840" spans="10:17">
      <c r="J1840" s="64"/>
      <c r="K1840" s="64"/>
      <c r="N1840" s="64"/>
      <c r="O1840" s="64"/>
      <c r="P1840" s="64"/>
      <c r="Q1840" s="64"/>
    </row>
    <row r="1841" spans="10:17">
      <c r="J1841" s="64"/>
      <c r="K1841" s="64"/>
      <c r="N1841" s="64"/>
      <c r="O1841" s="64"/>
      <c r="P1841" s="64"/>
      <c r="Q1841" s="64"/>
    </row>
    <row r="1842" spans="10:17">
      <c r="J1842" s="64"/>
      <c r="K1842" s="64"/>
      <c r="N1842" s="64"/>
      <c r="O1842" s="64"/>
      <c r="P1842" s="64"/>
      <c r="Q1842" s="64"/>
    </row>
    <row r="1843" spans="10:17">
      <c r="J1843" s="64"/>
      <c r="K1843" s="64"/>
      <c r="N1843" s="64"/>
      <c r="O1843" s="64"/>
      <c r="P1843" s="64"/>
      <c r="Q1843" s="64"/>
    </row>
    <row r="1844" spans="10:17">
      <c r="J1844" s="64"/>
      <c r="K1844" s="64"/>
      <c r="N1844" s="64"/>
      <c r="O1844" s="64"/>
      <c r="P1844" s="64"/>
      <c r="Q1844" s="64"/>
    </row>
    <row r="1845" spans="10:17">
      <c r="J1845" s="64"/>
      <c r="K1845" s="64"/>
      <c r="N1845" s="64"/>
      <c r="O1845" s="64"/>
      <c r="P1845" s="64"/>
      <c r="Q1845" s="64"/>
    </row>
    <row r="1846" spans="10:17">
      <c r="J1846" s="64"/>
      <c r="K1846" s="64"/>
      <c r="N1846" s="64"/>
      <c r="O1846" s="64"/>
      <c r="P1846" s="64"/>
      <c r="Q1846" s="64"/>
    </row>
    <row r="1847" spans="10:17">
      <c r="J1847" s="64"/>
      <c r="K1847" s="64"/>
      <c r="N1847" s="64"/>
      <c r="O1847" s="64"/>
      <c r="P1847" s="64"/>
      <c r="Q1847" s="64"/>
    </row>
    <row r="1848" spans="10:17">
      <c r="J1848" s="64"/>
      <c r="K1848" s="64"/>
      <c r="N1848" s="64"/>
      <c r="O1848" s="64"/>
      <c r="P1848" s="64"/>
      <c r="Q1848" s="64"/>
    </row>
    <row r="1849" spans="10:17">
      <c r="J1849" s="64"/>
      <c r="K1849" s="64"/>
      <c r="N1849" s="64"/>
      <c r="O1849" s="64"/>
      <c r="P1849" s="64"/>
      <c r="Q1849" s="64"/>
    </row>
    <row r="1850" spans="10:17">
      <c r="J1850" s="64"/>
      <c r="K1850" s="64"/>
      <c r="N1850" s="64"/>
      <c r="O1850" s="64"/>
      <c r="P1850" s="64"/>
      <c r="Q1850" s="64"/>
    </row>
    <row r="1851" spans="10:17">
      <c r="J1851" s="64"/>
      <c r="K1851" s="64"/>
      <c r="N1851" s="64"/>
      <c r="O1851" s="64"/>
      <c r="P1851" s="64"/>
      <c r="Q1851" s="64"/>
    </row>
    <row r="1852" spans="10:17">
      <c r="J1852" s="64"/>
      <c r="K1852" s="64"/>
      <c r="N1852" s="64"/>
      <c r="O1852" s="64"/>
      <c r="P1852" s="64"/>
      <c r="Q1852" s="64"/>
    </row>
    <row r="1853" spans="10:17">
      <c r="J1853" s="64"/>
      <c r="K1853" s="64"/>
      <c r="N1853" s="64"/>
      <c r="O1853" s="64"/>
      <c r="P1853" s="64"/>
      <c r="Q1853" s="64"/>
    </row>
    <row r="1854" spans="10:17">
      <c r="J1854" s="64"/>
      <c r="K1854" s="64"/>
      <c r="N1854" s="64"/>
      <c r="O1854" s="64"/>
      <c r="P1854" s="64"/>
      <c r="Q1854" s="64"/>
    </row>
    <row r="1855" spans="10:17">
      <c r="J1855" s="64"/>
      <c r="K1855" s="64"/>
      <c r="N1855" s="64"/>
      <c r="O1855" s="64"/>
      <c r="P1855" s="64"/>
      <c r="Q1855" s="64"/>
    </row>
    <row r="1856" spans="10:17">
      <c r="J1856" s="64"/>
      <c r="K1856" s="64"/>
      <c r="N1856" s="64"/>
      <c r="O1856" s="64"/>
      <c r="P1856" s="64"/>
      <c r="Q1856" s="64"/>
    </row>
    <row r="1857" spans="10:17">
      <c r="J1857" s="64"/>
      <c r="K1857" s="64"/>
      <c r="N1857" s="64"/>
      <c r="O1857" s="64"/>
      <c r="P1857" s="64"/>
      <c r="Q1857" s="64"/>
    </row>
    <row r="1858" spans="10:17">
      <c r="J1858" s="64"/>
      <c r="K1858" s="64"/>
      <c r="N1858" s="64"/>
      <c r="O1858" s="64"/>
      <c r="P1858" s="64"/>
      <c r="Q1858" s="64"/>
    </row>
    <row r="1859" spans="10:17">
      <c r="J1859" s="64"/>
      <c r="K1859" s="64"/>
      <c r="N1859" s="64"/>
      <c r="O1859" s="64"/>
      <c r="P1859" s="64"/>
      <c r="Q1859" s="64"/>
    </row>
    <row r="1860" spans="10:17">
      <c r="J1860" s="64"/>
      <c r="K1860" s="64"/>
      <c r="N1860" s="64"/>
      <c r="O1860" s="64"/>
      <c r="P1860" s="64"/>
      <c r="Q1860" s="64"/>
    </row>
    <row r="1861" spans="10:17">
      <c r="J1861" s="64"/>
      <c r="K1861" s="64"/>
      <c r="N1861" s="64"/>
      <c r="O1861" s="64"/>
      <c r="P1861" s="64"/>
      <c r="Q1861" s="64"/>
    </row>
    <row r="1862" spans="10:17">
      <c r="J1862" s="64"/>
      <c r="K1862" s="64"/>
      <c r="N1862" s="64"/>
      <c r="O1862" s="64"/>
      <c r="P1862" s="64"/>
      <c r="Q1862" s="64"/>
    </row>
    <row r="1863" spans="10:17">
      <c r="J1863" s="64"/>
      <c r="K1863" s="64"/>
      <c r="N1863" s="64"/>
      <c r="O1863" s="64"/>
      <c r="P1863" s="64"/>
      <c r="Q1863" s="64"/>
    </row>
    <row r="1864" spans="10:17">
      <c r="J1864" s="64"/>
      <c r="K1864" s="64"/>
      <c r="N1864" s="64"/>
      <c r="O1864" s="64"/>
      <c r="P1864" s="64"/>
      <c r="Q1864" s="64"/>
    </row>
    <row r="1865" spans="10:17">
      <c r="J1865" s="64"/>
      <c r="K1865" s="64"/>
      <c r="N1865" s="64"/>
      <c r="O1865" s="64"/>
      <c r="P1865" s="64"/>
      <c r="Q1865" s="64"/>
    </row>
    <row r="1866" spans="10:17">
      <c r="J1866" s="64"/>
      <c r="K1866" s="64"/>
      <c r="N1866" s="64"/>
      <c r="O1866" s="64"/>
      <c r="P1866" s="64"/>
      <c r="Q1866" s="64"/>
    </row>
    <row r="1867" spans="10:17">
      <c r="J1867" s="64"/>
      <c r="K1867" s="64"/>
      <c r="N1867" s="64"/>
      <c r="O1867" s="64"/>
      <c r="P1867" s="64"/>
      <c r="Q1867" s="64"/>
    </row>
    <row r="1868" spans="10:17">
      <c r="J1868" s="64"/>
      <c r="K1868" s="64"/>
      <c r="N1868" s="64"/>
      <c r="O1868" s="64"/>
      <c r="P1868" s="64"/>
      <c r="Q1868" s="64"/>
    </row>
    <row r="1869" spans="10:17">
      <c r="J1869" s="64"/>
      <c r="K1869" s="64"/>
      <c r="N1869" s="64"/>
      <c r="O1869" s="64"/>
      <c r="P1869" s="64"/>
      <c r="Q1869" s="64"/>
    </row>
    <row r="1870" spans="10:17">
      <c r="J1870" s="64"/>
      <c r="K1870" s="64"/>
      <c r="N1870" s="64"/>
      <c r="O1870" s="64"/>
      <c r="P1870" s="64"/>
      <c r="Q1870" s="64"/>
    </row>
    <row r="1871" spans="10:17">
      <c r="J1871" s="64"/>
      <c r="K1871" s="64"/>
      <c r="N1871" s="64"/>
      <c r="O1871" s="64"/>
      <c r="P1871" s="64"/>
      <c r="Q1871" s="64"/>
    </row>
    <row r="1872" spans="10:17">
      <c r="J1872" s="64"/>
      <c r="K1872" s="64"/>
      <c r="N1872" s="64"/>
      <c r="O1872" s="64"/>
      <c r="P1872" s="64"/>
      <c r="Q1872" s="64"/>
    </row>
    <row r="1873" spans="10:17">
      <c r="J1873" s="64"/>
      <c r="K1873" s="64"/>
      <c r="N1873" s="64"/>
      <c r="O1873" s="64"/>
      <c r="P1873" s="64"/>
      <c r="Q1873" s="64"/>
    </row>
    <row r="1874" spans="10:17">
      <c r="J1874" s="64"/>
      <c r="K1874" s="64"/>
      <c r="N1874" s="64"/>
      <c r="O1874" s="64"/>
      <c r="P1874" s="64"/>
      <c r="Q1874" s="64"/>
    </row>
    <row r="1875" spans="10:17">
      <c r="J1875" s="64"/>
      <c r="K1875" s="64"/>
      <c r="N1875" s="64"/>
      <c r="O1875" s="64"/>
      <c r="P1875" s="64"/>
      <c r="Q1875" s="64"/>
    </row>
    <row r="1876" spans="10:17">
      <c r="J1876" s="64"/>
      <c r="K1876" s="64"/>
      <c r="N1876" s="64"/>
      <c r="O1876" s="64"/>
      <c r="P1876" s="64"/>
      <c r="Q1876" s="64"/>
    </row>
    <row r="1877" spans="10:17">
      <c r="J1877" s="64"/>
      <c r="K1877" s="64"/>
      <c r="N1877" s="64"/>
      <c r="O1877" s="64"/>
      <c r="P1877" s="64"/>
      <c r="Q1877" s="64"/>
    </row>
    <row r="1878" spans="10:17">
      <c r="J1878" s="64"/>
      <c r="K1878" s="64"/>
      <c r="N1878" s="64"/>
      <c r="O1878" s="64"/>
      <c r="P1878" s="64"/>
      <c r="Q1878" s="64"/>
    </row>
    <row r="1879" spans="10:17">
      <c r="J1879" s="64"/>
      <c r="K1879" s="64"/>
      <c r="N1879" s="64"/>
      <c r="O1879" s="64"/>
      <c r="P1879" s="64"/>
      <c r="Q1879" s="64"/>
    </row>
    <row r="1880" spans="10:17">
      <c r="J1880" s="64"/>
      <c r="K1880" s="64"/>
      <c r="N1880" s="64"/>
      <c r="O1880" s="64"/>
      <c r="P1880" s="64"/>
      <c r="Q1880" s="64"/>
    </row>
    <row r="1881" spans="10:17">
      <c r="J1881" s="64"/>
      <c r="K1881" s="64"/>
      <c r="N1881" s="64"/>
      <c r="O1881" s="64"/>
      <c r="P1881" s="64"/>
      <c r="Q1881" s="64"/>
    </row>
    <row r="1882" spans="10:17">
      <c r="J1882" s="64"/>
      <c r="K1882" s="64"/>
      <c r="N1882" s="64"/>
      <c r="O1882" s="64"/>
      <c r="P1882" s="64"/>
      <c r="Q1882" s="64"/>
    </row>
    <row r="1883" spans="10:17">
      <c r="J1883" s="64"/>
      <c r="K1883" s="64"/>
      <c r="N1883" s="64"/>
      <c r="O1883" s="64"/>
      <c r="P1883" s="64"/>
      <c r="Q1883" s="64"/>
    </row>
    <row r="1884" spans="10:17">
      <c r="J1884" s="64"/>
      <c r="K1884" s="64"/>
      <c r="N1884" s="64"/>
      <c r="O1884" s="64"/>
      <c r="P1884" s="64"/>
      <c r="Q1884" s="64"/>
    </row>
    <row r="1885" spans="10:17">
      <c r="J1885" s="64"/>
      <c r="K1885" s="64"/>
      <c r="N1885" s="64"/>
      <c r="O1885" s="64"/>
      <c r="P1885" s="64"/>
      <c r="Q1885" s="64"/>
    </row>
    <row r="1886" spans="10:17">
      <c r="J1886" s="64"/>
      <c r="K1886" s="64"/>
      <c r="N1886" s="64"/>
      <c r="O1886" s="64"/>
      <c r="P1886" s="64"/>
      <c r="Q1886" s="64"/>
    </row>
    <row r="1887" spans="10:17">
      <c r="J1887" s="64"/>
      <c r="K1887" s="64"/>
      <c r="N1887" s="64"/>
      <c r="O1887" s="64"/>
      <c r="P1887" s="64"/>
      <c r="Q1887" s="64"/>
    </row>
    <row r="1888" spans="10:17">
      <c r="J1888" s="64"/>
      <c r="K1888" s="64"/>
      <c r="N1888" s="64"/>
      <c r="O1888" s="64"/>
      <c r="P1888" s="64"/>
      <c r="Q1888" s="64"/>
    </row>
    <row r="1889" spans="10:17">
      <c r="J1889" s="64"/>
      <c r="K1889" s="64"/>
      <c r="N1889" s="64"/>
      <c r="O1889" s="64"/>
      <c r="P1889" s="64"/>
      <c r="Q1889" s="64"/>
    </row>
    <row r="1890" spans="10:17">
      <c r="J1890" s="64"/>
      <c r="K1890" s="64"/>
      <c r="N1890" s="64"/>
      <c r="O1890" s="64"/>
      <c r="P1890" s="64"/>
      <c r="Q1890" s="64"/>
    </row>
    <row r="1891" spans="10:17">
      <c r="J1891" s="64"/>
      <c r="K1891" s="64"/>
      <c r="N1891" s="64"/>
      <c r="O1891" s="64"/>
      <c r="P1891" s="64"/>
      <c r="Q1891" s="64"/>
    </row>
    <row r="1892" spans="10:17">
      <c r="J1892" s="64"/>
      <c r="K1892" s="64"/>
      <c r="N1892" s="64"/>
      <c r="O1892" s="64"/>
      <c r="P1892" s="64"/>
      <c r="Q1892" s="64"/>
    </row>
    <row r="1893" spans="10:17">
      <c r="J1893" s="64"/>
      <c r="K1893" s="64"/>
      <c r="N1893" s="64"/>
      <c r="O1893" s="64"/>
      <c r="P1893" s="64"/>
      <c r="Q1893" s="64"/>
    </row>
    <row r="1894" spans="10:17">
      <c r="J1894" s="64"/>
      <c r="K1894" s="64"/>
      <c r="N1894" s="64"/>
      <c r="O1894" s="64"/>
      <c r="P1894" s="64"/>
      <c r="Q1894" s="64"/>
    </row>
    <row r="1895" spans="10:17">
      <c r="J1895" s="64"/>
      <c r="K1895" s="64"/>
      <c r="N1895" s="64"/>
      <c r="O1895" s="64"/>
      <c r="P1895" s="64"/>
      <c r="Q1895" s="64"/>
    </row>
    <row r="1896" spans="10:17">
      <c r="J1896" s="64"/>
      <c r="K1896" s="64"/>
      <c r="N1896" s="64"/>
      <c r="O1896" s="64"/>
      <c r="P1896" s="64"/>
      <c r="Q1896" s="64"/>
    </row>
    <row r="1897" spans="10:17">
      <c r="J1897" s="64"/>
      <c r="K1897" s="64"/>
      <c r="N1897" s="64"/>
      <c r="O1897" s="64"/>
      <c r="P1897" s="64"/>
      <c r="Q1897" s="64"/>
    </row>
    <row r="1898" spans="10:17">
      <c r="J1898" s="64"/>
      <c r="K1898" s="64"/>
      <c r="N1898" s="64"/>
      <c r="O1898" s="64"/>
      <c r="P1898" s="64"/>
      <c r="Q1898" s="64"/>
    </row>
    <row r="1899" spans="10:17">
      <c r="J1899" s="64"/>
      <c r="K1899" s="64"/>
      <c r="N1899" s="64"/>
      <c r="O1899" s="64"/>
      <c r="P1899" s="64"/>
      <c r="Q1899" s="64"/>
    </row>
    <row r="1900" spans="10:17">
      <c r="J1900" s="64"/>
      <c r="K1900" s="64"/>
      <c r="N1900" s="64"/>
      <c r="O1900" s="64"/>
      <c r="P1900" s="64"/>
      <c r="Q1900" s="64"/>
    </row>
    <row r="1901" spans="10:17">
      <c r="J1901" s="64"/>
      <c r="K1901" s="64"/>
      <c r="N1901" s="64"/>
      <c r="O1901" s="64"/>
      <c r="P1901" s="64"/>
      <c r="Q1901" s="64"/>
    </row>
    <row r="1902" spans="10:17">
      <c r="J1902" s="64"/>
      <c r="K1902" s="64"/>
      <c r="N1902" s="64"/>
      <c r="O1902" s="64"/>
      <c r="P1902" s="64"/>
      <c r="Q1902" s="64"/>
    </row>
    <row r="1903" spans="10:17">
      <c r="J1903" s="64"/>
      <c r="K1903" s="64"/>
      <c r="N1903" s="64"/>
      <c r="O1903" s="64"/>
      <c r="P1903" s="64"/>
      <c r="Q1903" s="64"/>
    </row>
    <row r="1904" spans="10:17">
      <c r="J1904" s="64"/>
      <c r="K1904" s="64"/>
      <c r="N1904" s="64"/>
      <c r="O1904" s="64"/>
      <c r="P1904" s="64"/>
      <c r="Q1904" s="64"/>
    </row>
    <row r="1905" spans="10:17">
      <c r="J1905" s="64"/>
      <c r="K1905" s="64"/>
      <c r="N1905" s="64"/>
      <c r="O1905" s="64"/>
      <c r="P1905" s="64"/>
      <c r="Q1905" s="64"/>
    </row>
    <row r="1906" spans="10:17">
      <c r="J1906" s="64"/>
      <c r="K1906" s="64"/>
      <c r="N1906" s="64"/>
      <c r="O1906" s="64"/>
      <c r="P1906" s="64"/>
      <c r="Q1906" s="64"/>
    </row>
    <row r="1907" spans="10:17">
      <c r="J1907" s="64"/>
      <c r="K1907" s="64"/>
      <c r="N1907" s="64"/>
      <c r="O1907" s="64"/>
      <c r="P1907" s="64"/>
      <c r="Q1907" s="64"/>
    </row>
    <row r="1908" spans="10:17">
      <c r="J1908" s="64"/>
      <c r="K1908" s="64"/>
      <c r="N1908" s="64"/>
      <c r="O1908" s="64"/>
      <c r="P1908" s="64"/>
      <c r="Q1908" s="64"/>
    </row>
    <row r="1909" spans="10:17">
      <c r="J1909" s="64"/>
      <c r="K1909" s="64"/>
      <c r="N1909" s="64"/>
      <c r="O1909" s="64"/>
      <c r="P1909" s="64"/>
      <c r="Q1909" s="64"/>
    </row>
    <row r="1910" spans="10:17">
      <c r="J1910" s="64"/>
      <c r="K1910" s="64"/>
      <c r="N1910" s="64"/>
      <c r="O1910" s="64"/>
      <c r="P1910" s="64"/>
      <c r="Q1910" s="64"/>
    </row>
    <row r="1911" spans="10:17">
      <c r="J1911" s="64"/>
      <c r="K1911" s="64"/>
      <c r="N1911" s="64"/>
      <c r="O1911" s="64"/>
      <c r="P1911" s="64"/>
      <c r="Q1911" s="64"/>
    </row>
    <row r="1912" spans="10:17">
      <c r="J1912" s="64"/>
      <c r="K1912" s="64"/>
      <c r="N1912" s="64"/>
      <c r="O1912" s="64"/>
      <c r="P1912" s="64"/>
      <c r="Q1912" s="64"/>
    </row>
    <row r="1913" spans="10:17">
      <c r="J1913" s="64"/>
      <c r="K1913" s="64"/>
      <c r="N1913" s="64"/>
      <c r="O1913" s="64"/>
      <c r="P1913" s="64"/>
      <c r="Q1913" s="64"/>
    </row>
    <row r="1914" spans="10:17">
      <c r="J1914" s="64"/>
      <c r="K1914" s="64"/>
      <c r="N1914" s="64"/>
      <c r="O1914" s="64"/>
      <c r="P1914" s="64"/>
      <c r="Q1914" s="64"/>
    </row>
    <row r="1915" spans="10:17">
      <c r="J1915" s="64"/>
      <c r="K1915" s="64"/>
      <c r="N1915" s="64"/>
      <c r="O1915" s="64"/>
      <c r="P1915" s="64"/>
      <c r="Q1915" s="64"/>
    </row>
    <row r="1916" spans="10:17">
      <c r="J1916" s="64"/>
      <c r="K1916" s="64"/>
      <c r="N1916" s="64"/>
      <c r="O1916" s="64"/>
      <c r="P1916" s="64"/>
      <c r="Q1916" s="64"/>
    </row>
    <row r="1917" spans="10:17">
      <c r="J1917" s="64"/>
      <c r="K1917" s="64"/>
      <c r="N1917" s="64"/>
      <c r="O1917" s="64"/>
      <c r="P1917" s="64"/>
      <c r="Q1917" s="64"/>
    </row>
    <row r="1918" spans="10:17">
      <c r="J1918" s="64"/>
      <c r="K1918" s="64"/>
      <c r="N1918" s="64"/>
      <c r="O1918" s="64"/>
      <c r="P1918" s="64"/>
      <c r="Q1918" s="64"/>
    </row>
    <row r="1919" spans="10:17">
      <c r="J1919" s="64"/>
      <c r="K1919" s="64"/>
      <c r="N1919" s="64"/>
      <c r="O1919" s="64"/>
      <c r="P1919" s="64"/>
      <c r="Q1919" s="64"/>
    </row>
    <row r="1920" spans="10:17">
      <c r="J1920" s="64"/>
      <c r="K1920" s="64"/>
      <c r="N1920" s="64"/>
      <c r="O1920" s="64"/>
      <c r="P1920" s="64"/>
      <c r="Q1920" s="64"/>
    </row>
    <row r="1921" spans="10:17">
      <c r="J1921" s="64"/>
      <c r="K1921" s="64"/>
      <c r="N1921" s="64"/>
      <c r="O1921" s="64"/>
      <c r="P1921" s="64"/>
      <c r="Q1921" s="64"/>
    </row>
    <row r="1922" spans="10:17">
      <c r="J1922" s="64"/>
      <c r="K1922" s="64"/>
      <c r="N1922" s="64"/>
      <c r="O1922" s="64"/>
      <c r="P1922" s="64"/>
      <c r="Q1922" s="64"/>
    </row>
    <row r="1923" spans="10:17">
      <c r="J1923" s="64"/>
      <c r="K1923" s="64"/>
      <c r="N1923" s="64"/>
      <c r="O1923" s="64"/>
      <c r="P1923" s="64"/>
      <c r="Q1923" s="64"/>
    </row>
    <row r="1924" spans="10:17">
      <c r="J1924" s="64"/>
      <c r="K1924" s="64"/>
      <c r="N1924" s="64"/>
      <c r="O1924" s="64"/>
      <c r="P1924" s="64"/>
      <c r="Q1924" s="64"/>
    </row>
    <row r="1925" spans="10:17">
      <c r="J1925" s="64"/>
      <c r="K1925" s="64"/>
      <c r="N1925" s="64"/>
      <c r="O1925" s="64"/>
      <c r="P1925" s="64"/>
      <c r="Q1925" s="64"/>
    </row>
    <row r="1926" spans="10:17">
      <c r="J1926" s="64"/>
      <c r="K1926" s="64"/>
      <c r="N1926" s="64"/>
      <c r="O1926" s="64"/>
      <c r="P1926" s="64"/>
      <c r="Q1926" s="64"/>
    </row>
    <row r="1927" spans="10:17">
      <c r="J1927" s="64"/>
      <c r="K1927" s="64"/>
      <c r="N1927" s="64"/>
      <c r="O1927" s="64"/>
      <c r="P1927" s="64"/>
      <c r="Q1927" s="64"/>
    </row>
    <row r="1928" spans="10:17">
      <c r="J1928" s="64"/>
      <c r="K1928" s="64"/>
      <c r="N1928" s="64"/>
      <c r="O1928" s="64"/>
      <c r="P1928" s="64"/>
      <c r="Q1928" s="64"/>
    </row>
    <row r="1929" spans="10:17">
      <c r="J1929" s="64"/>
      <c r="K1929" s="64"/>
      <c r="N1929" s="64"/>
      <c r="O1929" s="64"/>
      <c r="P1929" s="64"/>
      <c r="Q1929" s="64"/>
    </row>
    <row r="1930" spans="10:17">
      <c r="J1930" s="64"/>
      <c r="K1930" s="64"/>
      <c r="N1930" s="64"/>
      <c r="O1930" s="64"/>
      <c r="P1930" s="64"/>
      <c r="Q1930" s="64"/>
    </row>
    <row r="1931" spans="10:17">
      <c r="J1931" s="64"/>
      <c r="K1931" s="64"/>
      <c r="N1931" s="64"/>
      <c r="O1931" s="64"/>
      <c r="P1931" s="64"/>
      <c r="Q1931" s="64"/>
    </row>
    <row r="1932" spans="10:17">
      <c r="J1932" s="64"/>
      <c r="K1932" s="64"/>
      <c r="N1932" s="64"/>
      <c r="O1932" s="64"/>
      <c r="P1932" s="64"/>
      <c r="Q1932" s="64"/>
    </row>
    <row r="1933" spans="10:17">
      <c r="J1933" s="64"/>
      <c r="K1933" s="64"/>
      <c r="N1933" s="64"/>
      <c r="O1933" s="64"/>
      <c r="P1933" s="64"/>
      <c r="Q1933" s="64"/>
    </row>
    <row r="1934" spans="10:17">
      <c r="J1934" s="64"/>
      <c r="K1934" s="64"/>
      <c r="N1934" s="64"/>
      <c r="O1934" s="64"/>
      <c r="P1934" s="64"/>
      <c r="Q1934" s="64"/>
    </row>
    <row r="1935" spans="10:17">
      <c r="J1935" s="64"/>
      <c r="K1935" s="64"/>
      <c r="N1935" s="64"/>
      <c r="O1935" s="64"/>
      <c r="P1935" s="64"/>
      <c r="Q1935" s="64"/>
    </row>
    <row r="1936" spans="10:17">
      <c r="J1936" s="64"/>
      <c r="K1936" s="64"/>
      <c r="N1936" s="64"/>
      <c r="O1936" s="64"/>
      <c r="P1936" s="64"/>
      <c r="Q1936" s="64"/>
    </row>
    <row r="1937" spans="10:17">
      <c r="J1937" s="64"/>
      <c r="K1937" s="64"/>
      <c r="N1937" s="64"/>
      <c r="O1937" s="64"/>
      <c r="P1937" s="64"/>
      <c r="Q1937" s="64"/>
    </row>
    <row r="1938" spans="10:17">
      <c r="J1938" s="64"/>
      <c r="K1938" s="64"/>
      <c r="N1938" s="64"/>
      <c r="O1938" s="64"/>
      <c r="P1938" s="64"/>
      <c r="Q1938" s="64"/>
    </row>
    <row r="1939" spans="10:17">
      <c r="J1939" s="64"/>
      <c r="K1939" s="64"/>
      <c r="N1939" s="64"/>
      <c r="O1939" s="64"/>
      <c r="P1939" s="64"/>
      <c r="Q1939" s="64"/>
    </row>
    <row r="1940" spans="10:17">
      <c r="J1940" s="64"/>
      <c r="K1940" s="64"/>
      <c r="N1940" s="64"/>
      <c r="O1940" s="64"/>
      <c r="P1940" s="64"/>
      <c r="Q1940" s="64"/>
    </row>
    <row r="1941" spans="10:17">
      <c r="J1941" s="64"/>
      <c r="K1941" s="64"/>
      <c r="N1941" s="64"/>
      <c r="O1941" s="64"/>
      <c r="P1941" s="64"/>
      <c r="Q1941" s="64"/>
    </row>
    <row r="1942" spans="10:17">
      <c r="J1942" s="64"/>
      <c r="K1942" s="64"/>
      <c r="N1942" s="64"/>
      <c r="O1942" s="64"/>
      <c r="P1942" s="64"/>
      <c r="Q1942" s="64"/>
    </row>
    <row r="1943" spans="10:17">
      <c r="J1943" s="64"/>
      <c r="K1943" s="64"/>
      <c r="N1943" s="64"/>
      <c r="O1943" s="64"/>
      <c r="P1943" s="64"/>
      <c r="Q1943" s="64"/>
    </row>
    <row r="1944" spans="10:17">
      <c r="J1944" s="64"/>
      <c r="K1944" s="64"/>
      <c r="N1944" s="64"/>
      <c r="O1944" s="64"/>
      <c r="P1944" s="64"/>
      <c r="Q1944" s="64"/>
    </row>
    <row r="1945" spans="10:17">
      <c r="J1945" s="64"/>
      <c r="K1945" s="64"/>
      <c r="N1945" s="64"/>
      <c r="O1945" s="64"/>
      <c r="P1945" s="64"/>
      <c r="Q1945" s="64"/>
    </row>
    <row r="1946" spans="10:17">
      <c r="J1946" s="64"/>
      <c r="K1946" s="64"/>
      <c r="N1946" s="64"/>
      <c r="O1946" s="64"/>
      <c r="P1946" s="64"/>
      <c r="Q1946" s="64"/>
    </row>
    <row r="1947" spans="10:17">
      <c r="J1947" s="64"/>
      <c r="K1947" s="64"/>
      <c r="N1947" s="64"/>
      <c r="O1947" s="64"/>
      <c r="P1947" s="64"/>
      <c r="Q1947" s="64"/>
    </row>
    <row r="1948" spans="10:17">
      <c r="J1948" s="64"/>
      <c r="K1948" s="64"/>
      <c r="N1948" s="64"/>
      <c r="O1948" s="64"/>
      <c r="P1948" s="64"/>
      <c r="Q1948" s="64"/>
    </row>
    <row r="1949" spans="10:17">
      <c r="J1949" s="64"/>
      <c r="K1949" s="64"/>
      <c r="N1949" s="64"/>
      <c r="O1949" s="64"/>
      <c r="P1949" s="64"/>
      <c r="Q1949" s="64"/>
    </row>
    <row r="1950" spans="10:17">
      <c r="J1950" s="64"/>
      <c r="K1950" s="64"/>
      <c r="N1950" s="64"/>
      <c r="O1950" s="64"/>
      <c r="P1950" s="64"/>
      <c r="Q1950" s="64"/>
    </row>
    <row r="1951" spans="10:17">
      <c r="J1951" s="64"/>
      <c r="K1951" s="64"/>
      <c r="N1951" s="64"/>
      <c r="O1951" s="64"/>
      <c r="P1951" s="64"/>
      <c r="Q1951" s="64"/>
    </row>
    <row r="1952" spans="10:17">
      <c r="J1952" s="64"/>
      <c r="K1952" s="64"/>
      <c r="N1952" s="64"/>
      <c r="O1952" s="64"/>
      <c r="P1952" s="64"/>
      <c r="Q1952" s="64"/>
    </row>
    <row r="1953" spans="10:17">
      <c r="J1953" s="64"/>
      <c r="K1953" s="64"/>
      <c r="N1953" s="64"/>
      <c r="O1953" s="64"/>
      <c r="P1953" s="64"/>
      <c r="Q1953" s="64"/>
    </row>
    <row r="1954" spans="10:17">
      <c r="J1954" s="64"/>
      <c r="K1954" s="64"/>
      <c r="N1954" s="64"/>
      <c r="O1954" s="64"/>
      <c r="P1954" s="64"/>
      <c r="Q1954" s="64"/>
    </row>
    <row r="1955" spans="10:17">
      <c r="J1955" s="64"/>
      <c r="K1955" s="64"/>
      <c r="N1955" s="64"/>
      <c r="O1955" s="64"/>
      <c r="P1955" s="64"/>
      <c r="Q1955" s="64"/>
    </row>
    <row r="1956" spans="10:17">
      <c r="J1956" s="64"/>
      <c r="K1956" s="64"/>
      <c r="N1956" s="64"/>
      <c r="O1956" s="64"/>
      <c r="P1956" s="64"/>
      <c r="Q1956" s="64"/>
    </row>
    <row r="1957" spans="10:17">
      <c r="J1957" s="64"/>
      <c r="K1957" s="64"/>
      <c r="N1957" s="64"/>
      <c r="O1957" s="64"/>
      <c r="P1957" s="64"/>
      <c r="Q1957" s="64"/>
    </row>
    <row r="1958" spans="10:17">
      <c r="J1958" s="64"/>
      <c r="K1958" s="64"/>
      <c r="N1958" s="64"/>
      <c r="O1958" s="64"/>
      <c r="P1958" s="64"/>
      <c r="Q1958" s="64"/>
    </row>
    <row r="1959" spans="10:17">
      <c r="J1959" s="64"/>
      <c r="K1959" s="64"/>
      <c r="N1959" s="64"/>
      <c r="O1959" s="64"/>
      <c r="P1959" s="64"/>
      <c r="Q1959" s="64"/>
    </row>
    <row r="1960" spans="10:17">
      <c r="J1960" s="64"/>
      <c r="K1960" s="64"/>
      <c r="N1960" s="64"/>
      <c r="O1960" s="64"/>
      <c r="P1960" s="64"/>
      <c r="Q1960" s="64"/>
    </row>
    <row r="1961" spans="10:17">
      <c r="J1961" s="64"/>
      <c r="K1961" s="64"/>
      <c r="N1961" s="64"/>
      <c r="O1961" s="64"/>
      <c r="P1961" s="64"/>
      <c r="Q1961" s="64"/>
    </row>
    <row r="1962" spans="10:17">
      <c r="J1962" s="64"/>
      <c r="K1962" s="64"/>
      <c r="N1962" s="64"/>
      <c r="O1962" s="64"/>
      <c r="P1962" s="64"/>
      <c r="Q1962" s="64"/>
    </row>
    <row r="1963" spans="10:17">
      <c r="J1963" s="64"/>
      <c r="K1963" s="64"/>
      <c r="N1963" s="64"/>
      <c r="O1963" s="64"/>
      <c r="P1963" s="64"/>
      <c r="Q1963" s="64"/>
    </row>
    <row r="1964" spans="10:17">
      <c r="J1964" s="64"/>
      <c r="K1964" s="64"/>
      <c r="N1964" s="64"/>
      <c r="O1964" s="64"/>
      <c r="P1964" s="64"/>
      <c r="Q1964" s="64"/>
    </row>
    <row r="1965" spans="10:17">
      <c r="J1965" s="64"/>
      <c r="K1965" s="64"/>
      <c r="N1965" s="64"/>
      <c r="O1965" s="64"/>
      <c r="P1965" s="64"/>
      <c r="Q1965" s="64"/>
    </row>
    <row r="1966" spans="10:17">
      <c r="J1966" s="64"/>
      <c r="K1966" s="64"/>
      <c r="N1966" s="64"/>
      <c r="O1966" s="64"/>
      <c r="P1966" s="64"/>
      <c r="Q1966" s="64"/>
    </row>
    <row r="1967" spans="10:17">
      <c r="J1967" s="64"/>
      <c r="K1967" s="64"/>
      <c r="N1967" s="64"/>
      <c r="O1967" s="64"/>
      <c r="P1967" s="64"/>
      <c r="Q1967" s="64"/>
    </row>
    <row r="1968" spans="10:17">
      <c r="J1968" s="64"/>
      <c r="K1968" s="64"/>
      <c r="N1968" s="64"/>
      <c r="O1968" s="64"/>
      <c r="P1968" s="64"/>
      <c r="Q1968" s="64"/>
    </row>
    <row r="1969" spans="10:17">
      <c r="J1969" s="64"/>
      <c r="K1969" s="64"/>
      <c r="N1969" s="64"/>
      <c r="O1969" s="64"/>
      <c r="P1969" s="64"/>
      <c r="Q1969" s="64"/>
    </row>
    <row r="1970" spans="10:17">
      <c r="J1970" s="64"/>
      <c r="K1970" s="64"/>
      <c r="N1970" s="64"/>
      <c r="O1970" s="64"/>
      <c r="P1970" s="64"/>
      <c r="Q1970" s="64"/>
    </row>
    <row r="1971" spans="10:17">
      <c r="J1971" s="64"/>
      <c r="K1971" s="64"/>
      <c r="N1971" s="64"/>
      <c r="O1971" s="64"/>
      <c r="P1971" s="64"/>
      <c r="Q1971" s="64"/>
    </row>
    <row r="1972" spans="10:17">
      <c r="J1972" s="64"/>
      <c r="K1972" s="64"/>
      <c r="N1972" s="64"/>
      <c r="O1972" s="64"/>
      <c r="P1972" s="64"/>
      <c r="Q1972" s="64"/>
    </row>
    <row r="1973" spans="10:17">
      <c r="J1973" s="64"/>
      <c r="K1973" s="64"/>
      <c r="N1973" s="64"/>
      <c r="O1973" s="64"/>
      <c r="P1973" s="64"/>
      <c r="Q1973" s="64"/>
    </row>
    <row r="1974" spans="10:17">
      <c r="J1974" s="64"/>
      <c r="K1974" s="64"/>
      <c r="N1974" s="64"/>
      <c r="O1974" s="64"/>
      <c r="P1974" s="64"/>
      <c r="Q1974" s="64"/>
    </row>
    <row r="1975" spans="10:17">
      <c r="J1975" s="64"/>
      <c r="K1975" s="64"/>
      <c r="N1975" s="64"/>
      <c r="O1975" s="64"/>
      <c r="P1975" s="64"/>
      <c r="Q1975" s="64"/>
    </row>
    <row r="1976" spans="10:17">
      <c r="J1976" s="64"/>
      <c r="K1976" s="64"/>
      <c r="N1976" s="64"/>
      <c r="O1976" s="64"/>
      <c r="P1976" s="64"/>
      <c r="Q1976" s="64"/>
    </row>
    <row r="1977" spans="10:17">
      <c r="J1977" s="64"/>
      <c r="K1977" s="64"/>
      <c r="N1977" s="64"/>
      <c r="O1977" s="64"/>
      <c r="P1977" s="64"/>
      <c r="Q1977" s="64"/>
    </row>
    <row r="1978" spans="10:17">
      <c r="J1978" s="64"/>
      <c r="K1978" s="64"/>
      <c r="N1978" s="64"/>
      <c r="O1978" s="64"/>
      <c r="P1978" s="64"/>
      <c r="Q1978" s="64"/>
    </row>
    <row r="1979" spans="10:17">
      <c r="J1979" s="64"/>
      <c r="K1979" s="64"/>
      <c r="N1979" s="64"/>
      <c r="O1979" s="64"/>
      <c r="P1979" s="64"/>
      <c r="Q1979" s="64"/>
    </row>
    <row r="1980" spans="10:17">
      <c r="J1980" s="64"/>
      <c r="K1980" s="64"/>
      <c r="N1980" s="64"/>
      <c r="O1980" s="64"/>
      <c r="P1980" s="64"/>
      <c r="Q1980" s="64"/>
    </row>
    <row r="1981" spans="10:17">
      <c r="J1981" s="64"/>
      <c r="K1981" s="64"/>
      <c r="N1981" s="64"/>
      <c r="O1981" s="64"/>
      <c r="P1981" s="64"/>
      <c r="Q1981" s="64"/>
    </row>
    <row r="1982" spans="10:17">
      <c r="J1982" s="64"/>
      <c r="K1982" s="64"/>
      <c r="N1982" s="64"/>
      <c r="O1982" s="64"/>
      <c r="P1982" s="64"/>
      <c r="Q1982" s="64"/>
    </row>
    <row r="1983" spans="10:17">
      <c r="J1983" s="64"/>
      <c r="K1983" s="64"/>
      <c r="N1983" s="64"/>
      <c r="O1983" s="64"/>
      <c r="P1983" s="64"/>
      <c r="Q1983" s="64"/>
    </row>
    <row r="1984" spans="10:17">
      <c r="J1984" s="64"/>
      <c r="K1984" s="64"/>
      <c r="N1984" s="64"/>
      <c r="O1984" s="64"/>
      <c r="P1984" s="64"/>
      <c r="Q1984" s="64"/>
    </row>
    <row r="1985" spans="10:17">
      <c r="J1985" s="64"/>
      <c r="K1985" s="64"/>
      <c r="N1985" s="64"/>
      <c r="O1985" s="64"/>
      <c r="P1985" s="64"/>
      <c r="Q1985" s="64"/>
    </row>
    <row r="1986" spans="10:17">
      <c r="J1986" s="64"/>
      <c r="K1986" s="64"/>
      <c r="N1986" s="64"/>
      <c r="O1986" s="64"/>
      <c r="P1986" s="64"/>
      <c r="Q1986" s="64"/>
    </row>
    <row r="1987" spans="10:17">
      <c r="J1987" s="64"/>
      <c r="K1987" s="64"/>
      <c r="N1987" s="64"/>
      <c r="O1987" s="64"/>
      <c r="P1987" s="64"/>
      <c r="Q1987" s="64"/>
    </row>
    <row r="1988" spans="10:17">
      <c r="J1988" s="64"/>
      <c r="K1988" s="64"/>
      <c r="N1988" s="64"/>
      <c r="O1988" s="64"/>
      <c r="P1988" s="64"/>
      <c r="Q1988" s="64"/>
    </row>
    <row r="1989" spans="10:17">
      <c r="J1989" s="64"/>
      <c r="K1989" s="64"/>
      <c r="N1989" s="64"/>
      <c r="O1989" s="64"/>
      <c r="P1989" s="64"/>
      <c r="Q1989" s="64"/>
    </row>
    <row r="1990" spans="10:17">
      <c r="J1990" s="64"/>
      <c r="K1990" s="64"/>
      <c r="N1990" s="64"/>
      <c r="O1990" s="64"/>
      <c r="P1990" s="64"/>
      <c r="Q1990" s="64"/>
    </row>
    <row r="1991" spans="10:17">
      <c r="J1991" s="64"/>
      <c r="K1991" s="64"/>
      <c r="N1991" s="64"/>
      <c r="O1991" s="64"/>
      <c r="P1991" s="64"/>
      <c r="Q1991" s="64"/>
    </row>
    <row r="1992" spans="10:17">
      <c r="J1992" s="64"/>
      <c r="K1992" s="64"/>
      <c r="N1992" s="64"/>
      <c r="O1992" s="64"/>
      <c r="P1992" s="64"/>
      <c r="Q1992" s="64"/>
    </row>
    <row r="1993" spans="10:17">
      <c r="J1993" s="64"/>
      <c r="K1993" s="64"/>
      <c r="N1993" s="64"/>
      <c r="O1993" s="64"/>
      <c r="P1993" s="64"/>
      <c r="Q1993" s="64"/>
    </row>
    <row r="1994" spans="10:17">
      <c r="J1994" s="64"/>
      <c r="K1994" s="64"/>
      <c r="N1994" s="64"/>
      <c r="O1994" s="64"/>
      <c r="P1994" s="64"/>
      <c r="Q1994" s="64"/>
    </row>
    <row r="1995" spans="10:17">
      <c r="J1995" s="64"/>
      <c r="K1995" s="64"/>
      <c r="N1995" s="64"/>
      <c r="O1995" s="64"/>
      <c r="P1995" s="64"/>
      <c r="Q1995" s="64"/>
    </row>
    <row r="1996" spans="10:17">
      <c r="J1996" s="64"/>
      <c r="K1996" s="64"/>
      <c r="N1996" s="64"/>
      <c r="O1996" s="64"/>
      <c r="P1996" s="64"/>
      <c r="Q1996" s="64"/>
    </row>
    <row r="1997" spans="10:17">
      <c r="J1997" s="64"/>
      <c r="K1997" s="64"/>
      <c r="N1997" s="64"/>
      <c r="O1997" s="64"/>
      <c r="P1997" s="64"/>
      <c r="Q1997" s="64"/>
    </row>
    <row r="1998" spans="10:17">
      <c r="J1998" s="64"/>
      <c r="K1998" s="64"/>
      <c r="N1998" s="64"/>
      <c r="O1998" s="64"/>
      <c r="P1998" s="64"/>
      <c r="Q1998" s="64"/>
    </row>
    <row r="1999" spans="10:17">
      <c r="J1999" s="64"/>
      <c r="K1999" s="64"/>
      <c r="N1999" s="64"/>
      <c r="O1999" s="64"/>
      <c r="P1999" s="64"/>
      <c r="Q1999" s="64"/>
    </row>
    <row r="2000" spans="10:17">
      <c r="J2000" s="64"/>
      <c r="K2000" s="64"/>
      <c r="N2000" s="64"/>
      <c r="O2000" s="64"/>
      <c r="P2000" s="64"/>
      <c r="Q2000" s="64"/>
    </row>
    <row r="2001" spans="10:17">
      <c r="J2001" s="64"/>
      <c r="K2001" s="64"/>
      <c r="N2001" s="64"/>
      <c r="O2001" s="64"/>
      <c r="P2001" s="64"/>
      <c r="Q2001" s="64"/>
    </row>
    <row r="2002" spans="10:17">
      <c r="J2002" s="64"/>
      <c r="K2002" s="64"/>
      <c r="N2002" s="64"/>
      <c r="O2002" s="64"/>
      <c r="P2002" s="64"/>
      <c r="Q2002" s="64"/>
    </row>
    <row r="2003" spans="10:17">
      <c r="J2003" s="64"/>
      <c r="K2003" s="64"/>
      <c r="N2003" s="64"/>
      <c r="O2003" s="64"/>
      <c r="P2003" s="64"/>
      <c r="Q2003" s="64"/>
    </row>
    <row r="2004" spans="10:17">
      <c r="J2004" s="64"/>
      <c r="K2004" s="64"/>
      <c r="N2004" s="64"/>
      <c r="O2004" s="64"/>
      <c r="P2004" s="64"/>
      <c r="Q2004" s="64"/>
    </row>
    <row r="2005" spans="10:17">
      <c r="J2005" s="64"/>
      <c r="K2005" s="64"/>
      <c r="N2005" s="64"/>
      <c r="O2005" s="64"/>
      <c r="P2005" s="64"/>
      <c r="Q2005" s="64"/>
    </row>
    <row r="2006" spans="10:17">
      <c r="J2006" s="64"/>
      <c r="K2006" s="64"/>
      <c r="N2006" s="64"/>
      <c r="O2006" s="64"/>
      <c r="P2006" s="64"/>
      <c r="Q2006" s="64"/>
    </row>
    <row r="2007" spans="10:17">
      <c r="J2007" s="64"/>
      <c r="K2007" s="64"/>
      <c r="N2007" s="64"/>
      <c r="O2007" s="64"/>
      <c r="P2007" s="64"/>
      <c r="Q2007" s="64"/>
    </row>
    <row r="2008" spans="10:17">
      <c r="J2008" s="64"/>
      <c r="K2008" s="64"/>
      <c r="N2008" s="64"/>
      <c r="O2008" s="64"/>
      <c r="P2008" s="64"/>
      <c r="Q2008" s="64"/>
    </row>
    <row r="2009" spans="10:17">
      <c r="J2009" s="64"/>
      <c r="K2009" s="64"/>
      <c r="N2009" s="64"/>
      <c r="O2009" s="64"/>
      <c r="P2009" s="64"/>
      <c r="Q2009" s="64"/>
    </row>
    <row r="2010" spans="10:17">
      <c r="J2010" s="64"/>
      <c r="K2010" s="64"/>
      <c r="N2010" s="64"/>
      <c r="O2010" s="64"/>
      <c r="P2010" s="64"/>
      <c r="Q2010" s="64"/>
    </row>
    <row r="2011" spans="10:17">
      <c r="J2011" s="64"/>
      <c r="K2011" s="64"/>
      <c r="N2011" s="64"/>
      <c r="O2011" s="64"/>
      <c r="P2011" s="64"/>
      <c r="Q2011" s="64"/>
    </row>
    <row r="2012" spans="10:17">
      <c r="J2012" s="64"/>
      <c r="K2012" s="64"/>
      <c r="N2012" s="64"/>
      <c r="O2012" s="64"/>
      <c r="P2012" s="64"/>
      <c r="Q2012" s="64"/>
    </row>
    <row r="2013" spans="10:17">
      <c r="J2013" s="64"/>
      <c r="K2013" s="64"/>
      <c r="N2013" s="64"/>
      <c r="O2013" s="64"/>
      <c r="P2013" s="64"/>
      <c r="Q2013" s="64"/>
    </row>
    <row r="2014" spans="10:17">
      <c r="J2014" s="64"/>
      <c r="K2014" s="64"/>
      <c r="N2014" s="64"/>
      <c r="O2014" s="64"/>
      <c r="P2014" s="64"/>
      <c r="Q2014" s="64"/>
    </row>
    <row r="2015" spans="10:17">
      <c r="J2015" s="64"/>
      <c r="K2015" s="64"/>
      <c r="N2015" s="64"/>
      <c r="O2015" s="64"/>
      <c r="P2015" s="64"/>
      <c r="Q2015" s="64"/>
    </row>
    <row r="2016" spans="10:17">
      <c r="J2016" s="64"/>
      <c r="K2016" s="64"/>
      <c r="N2016" s="64"/>
      <c r="O2016" s="64"/>
      <c r="P2016" s="64"/>
      <c r="Q2016" s="64"/>
    </row>
    <row r="2017" spans="10:17">
      <c r="J2017" s="64"/>
      <c r="K2017" s="64"/>
      <c r="N2017" s="64"/>
      <c r="O2017" s="64"/>
      <c r="P2017" s="64"/>
      <c r="Q2017" s="64"/>
    </row>
    <row r="2018" spans="10:17">
      <c r="J2018" s="64"/>
      <c r="K2018" s="64"/>
      <c r="N2018" s="64"/>
      <c r="O2018" s="64"/>
      <c r="P2018" s="64"/>
      <c r="Q2018" s="64"/>
    </row>
    <row r="2019" spans="10:17">
      <c r="J2019" s="64"/>
      <c r="K2019" s="64"/>
      <c r="N2019" s="64"/>
      <c r="O2019" s="64"/>
      <c r="P2019" s="64"/>
      <c r="Q2019" s="64"/>
    </row>
    <row r="2020" spans="10:17">
      <c r="J2020" s="64"/>
      <c r="K2020" s="64"/>
      <c r="N2020" s="64"/>
      <c r="O2020" s="64"/>
      <c r="P2020" s="64"/>
      <c r="Q2020" s="64"/>
    </row>
    <row r="2021" spans="10:17">
      <c r="J2021" s="64"/>
      <c r="K2021" s="64"/>
      <c r="N2021" s="64"/>
      <c r="O2021" s="64"/>
      <c r="P2021" s="64"/>
      <c r="Q2021" s="64"/>
    </row>
    <row r="2022" spans="10:17">
      <c r="J2022" s="64"/>
      <c r="K2022" s="64"/>
      <c r="N2022" s="64"/>
      <c r="O2022" s="64"/>
      <c r="P2022" s="64"/>
      <c r="Q2022" s="64"/>
    </row>
    <row r="2023" spans="10:17">
      <c r="J2023" s="64"/>
      <c r="K2023" s="64"/>
      <c r="N2023" s="64"/>
      <c r="O2023" s="64"/>
      <c r="P2023" s="64"/>
      <c r="Q2023" s="64"/>
    </row>
    <row r="2024" spans="10:17">
      <c r="J2024" s="64"/>
      <c r="K2024" s="64"/>
      <c r="N2024" s="64"/>
      <c r="O2024" s="64"/>
      <c r="P2024" s="64"/>
      <c r="Q2024" s="64"/>
    </row>
    <row r="2025" spans="10:17">
      <c r="J2025" s="64"/>
      <c r="K2025" s="64"/>
      <c r="N2025" s="64"/>
      <c r="O2025" s="64"/>
      <c r="P2025" s="64"/>
      <c r="Q2025" s="64"/>
    </row>
    <row r="2026" spans="10:17">
      <c r="J2026" s="64"/>
      <c r="K2026" s="64"/>
      <c r="N2026" s="64"/>
      <c r="O2026" s="64"/>
      <c r="P2026" s="64"/>
      <c r="Q2026" s="64"/>
    </row>
    <row r="2027" spans="10:17">
      <c r="J2027" s="64"/>
      <c r="K2027" s="64"/>
      <c r="N2027" s="64"/>
      <c r="O2027" s="64"/>
      <c r="P2027" s="64"/>
      <c r="Q2027" s="64"/>
    </row>
    <row r="2028" spans="10:17">
      <c r="J2028" s="64"/>
      <c r="K2028" s="64"/>
      <c r="N2028" s="64"/>
      <c r="O2028" s="64"/>
      <c r="P2028" s="64"/>
      <c r="Q2028" s="64"/>
    </row>
    <row r="2029" spans="10:17">
      <c r="J2029" s="64"/>
      <c r="K2029" s="64"/>
      <c r="N2029" s="64"/>
      <c r="O2029" s="64"/>
      <c r="P2029" s="64"/>
      <c r="Q2029" s="64"/>
    </row>
    <row r="2030" spans="10:17">
      <c r="J2030" s="64"/>
      <c r="K2030" s="64"/>
      <c r="N2030" s="64"/>
      <c r="O2030" s="64"/>
      <c r="P2030" s="64"/>
      <c r="Q2030" s="64"/>
    </row>
    <row r="2031" spans="10:17">
      <c r="J2031" s="64"/>
      <c r="K2031" s="64"/>
      <c r="N2031" s="64"/>
      <c r="O2031" s="64"/>
      <c r="P2031" s="64"/>
      <c r="Q2031" s="64"/>
    </row>
    <row r="2032" spans="10:17">
      <c r="J2032" s="64"/>
      <c r="K2032" s="64"/>
      <c r="N2032" s="64"/>
      <c r="O2032" s="64"/>
      <c r="P2032" s="64"/>
      <c r="Q2032" s="64"/>
    </row>
    <row r="2033" spans="10:17">
      <c r="J2033" s="64"/>
      <c r="K2033" s="64"/>
      <c r="N2033" s="64"/>
      <c r="O2033" s="64"/>
      <c r="P2033" s="64"/>
      <c r="Q2033" s="64"/>
    </row>
    <row r="2034" spans="10:17">
      <c r="J2034" s="64"/>
      <c r="K2034" s="64"/>
      <c r="N2034" s="64"/>
      <c r="O2034" s="64"/>
      <c r="P2034" s="64"/>
      <c r="Q2034" s="64"/>
    </row>
    <row r="2035" spans="10:17">
      <c r="J2035" s="64"/>
      <c r="K2035" s="64"/>
      <c r="N2035" s="64"/>
      <c r="O2035" s="64"/>
      <c r="P2035" s="64"/>
      <c r="Q2035" s="64"/>
    </row>
    <row r="2036" spans="10:17">
      <c r="J2036" s="64"/>
      <c r="K2036" s="64"/>
      <c r="N2036" s="64"/>
      <c r="O2036" s="64"/>
      <c r="P2036" s="64"/>
      <c r="Q2036" s="64"/>
    </row>
    <row r="2037" spans="10:17">
      <c r="J2037" s="64"/>
      <c r="K2037" s="64"/>
      <c r="N2037" s="64"/>
      <c r="O2037" s="64"/>
      <c r="P2037" s="64"/>
      <c r="Q2037" s="64"/>
    </row>
    <row r="2038" spans="10:17">
      <c r="J2038" s="64"/>
      <c r="K2038" s="64"/>
      <c r="N2038" s="64"/>
      <c r="O2038" s="64"/>
      <c r="P2038" s="64"/>
      <c r="Q2038" s="64"/>
    </row>
    <row r="2039" spans="10:17">
      <c r="J2039" s="64"/>
      <c r="K2039" s="64"/>
      <c r="N2039" s="64"/>
      <c r="O2039" s="64"/>
      <c r="P2039" s="64"/>
      <c r="Q2039" s="64"/>
    </row>
    <row r="2040" spans="10:17">
      <c r="J2040" s="64"/>
      <c r="K2040" s="64"/>
      <c r="N2040" s="64"/>
      <c r="O2040" s="64"/>
      <c r="P2040" s="64"/>
      <c r="Q2040" s="64"/>
    </row>
    <row r="2041" spans="10:17">
      <c r="J2041" s="64"/>
      <c r="K2041" s="64"/>
      <c r="N2041" s="64"/>
      <c r="O2041" s="64"/>
      <c r="P2041" s="64"/>
      <c r="Q2041" s="64"/>
    </row>
    <row r="2042" spans="10:17">
      <c r="J2042" s="64"/>
      <c r="K2042" s="64"/>
      <c r="N2042" s="64"/>
      <c r="O2042" s="64"/>
      <c r="P2042" s="64"/>
      <c r="Q2042" s="64"/>
    </row>
    <row r="2043" spans="10:17">
      <c r="J2043" s="64"/>
      <c r="K2043" s="64"/>
      <c r="N2043" s="64"/>
      <c r="O2043" s="64"/>
      <c r="P2043" s="64"/>
      <c r="Q2043" s="64"/>
    </row>
    <row r="2044" spans="10:17">
      <c r="J2044" s="64"/>
      <c r="K2044" s="64"/>
      <c r="N2044" s="64"/>
      <c r="O2044" s="64"/>
      <c r="P2044" s="64"/>
      <c r="Q2044" s="64"/>
    </row>
    <row r="2045" spans="10:17">
      <c r="J2045" s="64"/>
      <c r="K2045" s="64"/>
      <c r="N2045" s="64"/>
      <c r="O2045" s="64"/>
      <c r="P2045" s="64"/>
      <c r="Q2045" s="64"/>
    </row>
    <row r="2046" spans="10:17">
      <c r="J2046" s="64"/>
      <c r="K2046" s="64"/>
      <c r="N2046" s="64"/>
      <c r="O2046" s="64"/>
      <c r="P2046" s="64"/>
      <c r="Q2046" s="64"/>
    </row>
    <row r="2047" spans="10:17">
      <c r="J2047" s="64"/>
      <c r="K2047" s="64"/>
      <c r="N2047" s="64"/>
      <c r="O2047" s="64"/>
      <c r="P2047" s="64"/>
      <c r="Q2047" s="64"/>
    </row>
    <row r="2048" spans="10:17">
      <c r="J2048" s="64"/>
      <c r="K2048" s="64"/>
      <c r="N2048" s="64"/>
      <c r="O2048" s="64"/>
      <c r="P2048" s="64"/>
      <c r="Q2048" s="64"/>
    </row>
    <row r="2049" spans="10:17">
      <c r="J2049" s="64"/>
      <c r="K2049" s="64"/>
      <c r="N2049" s="64"/>
      <c r="O2049" s="64"/>
      <c r="P2049" s="64"/>
      <c r="Q2049" s="64"/>
    </row>
    <row r="2050" spans="10:17">
      <c r="J2050" s="64"/>
      <c r="K2050" s="64"/>
      <c r="N2050" s="64"/>
      <c r="O2050" s="64"/>
      <c r="P2050" s="64"/>
      <c r="Q2050" s="64"/>
    </row>
    <row r="2051" spans="10:17">
      <c r="J2051" s="64"/>
      <c r="K2051" s="64"/>
      <c r="N2051" s="64"/>
      <c r="O2051" s="64"/>
      <c r="P2051" s="64"/>
      <c r="Q2051" s="64"/>
    </row>
    <row r="2052" spans="10:17">
      <c r="J2052" s="64"/>
      <c r="K2052" s="64"/>
      <c r="N2052" s="64"/>
      <c r="O2052" s="64"/>
      <c r="P2052" s="64"/>
      <c r="Q2052" s="64"/>
    </row>
    <row r="2053" spans="10:17">
      <c r="J2053" s="64"/>
      <c r="K2053" s="64"/>
      <c r="N2053" s="64"/>
      <c r="O2053" s="64"/>
      <c r="P2053" s="64"/>
      <c r="Q2053" s="64"/>
    </row>
    <row r="2054" spans="10:17">
      <c r="J2054" s="64"/>
      <c r="K2054" s="64"/>
      <c r="N2054" s="64"/>
      <c r="O2054" s="64"/>
      <c r="P2054" s="64"/>
      <c r="Q2054" s="64"/>
    </row>
    <row r="2055" spans="10:17">
      <c r="J2055" s="64"/>
      <c r="K2055" s="64"/>
      <c r="N2055" s="64"/>
      <c r="O2055" s="64"/>
      <c r="P2055" s="64"/>
      <c r="Q2055" s="64"/>
    </row>
    <row r="2056" spans="10:17">
      <c r="J2056" s="64"/>
      <c r="K2056" s="64"/>
      <c r="N2056" s="64"/>
      <c r="O2056" s="64"/>
      <c r="P2056" s="64"/>
      <c r="Q2056" s="64"/>
    </row>
    <row r="2057" spans="10:17">
      <c r="J2057" s="64"/>
      <c r="K2057" s="64"/>
      <c r="N2057" s="64"/>
      <c r="O2057" s="64"/>
      <c r="P2057" s="64"/>
      <c r="Q2057" s="64"/>
    </row>
    <row r="2058" spans="10:17">
      <c r="J2058" s="64"/>
      <c r="K2058" s="64"/>
      <c r="N2058" s="64"/>
      <c r="O2058" s="64"/>
      <c r="P2058" s="64"/>
      <c r="Q2058" s="64"/>
    </row>
    <row r="2059" spans="10:17">
      <c r="J2059" s="64"/>
      <c r="K2059" s="64"/>
      <c r="N2059" s="64"/>
      <c r="O2059" s="64"/>
      <c r="P2059" s="64"/>
      <c r="Q2059" s="64"/>
    </row>
    <row r="2060" spans="10:17">
      <c r="J2060" s="64"/>
      <c r="K2060" s="64"/>
      <c r="N2060" s="64"/>
      <c r="O2060" s="64"/>
      <c r="P2060" s="64"/>
      <c r="Q2060" s="64"/>
    </row>
    <row r="2061" spans="10:17">
      <c r="J2061" s="64"/>
      <c r="K2061" s="64"/>
      <c r="N2061" s="64"/>
      <c r="O2061" s="64"/>
      <c r="P2061" s="64"/>
      <c r="Q2061" s="64"/>
    </row>
    <row r="2062" spans="10:17">
      <c r="J2062" s="64"/>
      <c r="K2062" s="64"/>
      <c r="N2062" s="64"/>
      <c r="O2062" s="64"/>
      <c r="P2062" s="64"/>
      <c r="Q2062" s="64"/>
    </row>
    <row r="2063" spans="10:17">
      <c r="J2063" s="64"/>
      <c r="K2063" s="64"/>
      <c r="N2063" s="64"/>
      <c r="O2063" s="64"/>
      <c r="P2063" s="64"/>
      <c r="Q2063" s="64"/>
    </row>
    <row r="2064" spans="10:17">
      <c r="J2064" s="64"/>
      <c r="K2064" s="64"/>
      <c r="N2064" s="64"/>
      <c r="O2064" s="64"/>
      <c r="P2064" s="64"/>
      <c r="Q2064" s="64"/>
    </row>
    <row r="2065" spans="10:17">
      <c r="J2065" s="64"/>
      <c r="K2065" s="64"/>
      <c r="N2065" s="64"/>
      <c r="O2065" s="64"/>
      <c r="P2065" s="64"/>
      <c r="Q2065" s="64"/>
    </row>
    <row r="2066" spans="10:17">
      <c r="J2066" s="64"/>
      <c r="K2066" s="64"/>
      <c r="N2066" s="64"/>
      <c r="O2066" s="64"/>
      <c r="P2066" s="64"/>
      <c r="Q2066" s="64"/>
    </row>
    <row r="2067" spans="10:17">
      <c r="J2067" s="64"/>
      <c r="K2067" s="64"/>
      <c r="N2067" s="64"/>
      <c r="O2067" s="64"/>
      <c r="P2067" s="64"/>
      <c r="Q2067" s="64"/>
    </row>
    <row r="2068" spans="10:17">
      <c r="J2068" s="64"/>
      <c r="K2068" s="64"/>
      <c r="N2068" s="64"/>
      <c r="O2068" s="64"/>
      <c r="P2068" s="64"/>
      <c r="Q2068" s="64"/>
    </row>
    <row r="2069" spans="10:17">
      <c r="J2069" s="64"/>
      <c r="K2069" s="64"/>
      <c r="N2069" s="64"/>
      <c r="O2069" s="64"/>
      <c r="P2069" s="64"/>
      <c r="Q2069" s="64"/>
    </row>
    <row r="2070" spans="10:17">
      <c r="J2070" s="64"/>
      <c r="K2070" s="64"/>
      <c r="N2070" s="64"/>
      <c r="O2070" s="64"/>
      <c r="P2070" s="64"/>
      <c r="Q2070" s="64"/>
    </row>
    <row r="2071" spans="10:17">
      <c r="J2071" s="64"/>
      <c r="K2071" s="64"/>
      <c r="N2071" s="64"/>
      <c r="O2071" s="64"/>
      <c r="P2071" s="64"/>
      <c r="Q2071" s="64"/>
    </row>
    <row r="2072" spans="10:17">
      <c r="J2072" s="64"/>
      <c r="K2072" s="64"/>
      <c r="N2072" s="64"/>
      <c r="O2072" s="64"/>
      <c r="P2072" s="64"/>
      <c r="Q2072" s="64"/>
    </row>
    <row r="2073" spans="10:17">
      <c r="J2073" s="64"/>
      <c r="K2073" s="64"/>
      <c r="N2073" s="64"/>
      <c r="O2073" s="64"/>
      <c r="P2073" s="64"/>
      <c r="Q2073" s="64"/>
    </row>
    <row r="2074" spans="10:17">
      <c r="J2074" s="64"/>
      <c r="K2074" s="64"/>
      <c r="N2074" s="64"/>
      <c r="O2074" s="64"/>
      <c r="P2074" s="64"/>
      <c r="Q2074" s="64"/>
    </row>
    <row r="2075" spans="10:17">
      <c r="J2075" s="64"/>
      <c r="K2075" s="64"/>
      <c r="N2075" s="64"/>
      <c r="O2075" s="64"/>
      <c r="P2075" s="64"/>
      <c r="Q2075" s="64"/>
    </row>
    <row r="2076" spans="10:17">
      <c r="J2076" s="64"/>
      <c r="K2076" s="64"/>
      <c r="N2076" s="64"/>
      <c r="O2076" s="64"/>
      <c r="P2076" s="64"/>
      <c r="Q2076" s="64"/>
    </row>
    <row r="2077" spans="10:17">
      <c r="J2077" s="64"/>
      <c r="K2077" s="64"/>
      <c r="N2077" s="64"/>
      <c r="O2077" s="64"/>
      <c r="P2077" s="64"/>
      <c r="Q2077" s="64"/>
    </row>
    <row r="2078" spans="10:17">
      <c r="J2078" s="64"/>
      <c r="K2078" s="64"/>
      <c r="N2078" s="64"/>
      <c r="O2078" s="64"/>
      <c r="P2078" s="64"/>
      <c r="Q2078" s="64"/>
    </row>
    <row r="2079" spans="10:17">
      <c r="J2079" s="64"/>
      <c r="K2079" s="64"/>
      <c r="N2079" s="64"/>
      <c r="O2079" s="64"/>
      <c r="P2079" s="64"/>
      <c r="Q2079" s="64"/>
    </row>
    <row r="2080" spans="10:17">
      <c r="J2080" s="64"/>
      <c r="K2080" s="64"/>
      <c r="N2080" s="64"/>
      <c r="O2080" s="64"/>
      <c r="P2080" s="64"/>
      <c r="Q2080" s="64"/>
    </row>
    <row r="2081" spans="10:17">
      <c r="J2081" s="64"/>
      <c r="K2081" s="64"/>
      <c r="N2081" s="64"/>
      <c r="O2081" s="64"/>
      <c r="P2081" s="64"/>
      <c r="Q2081" s="64"/>
    </row>
    <row r="2082" spans="10:17">
      <c r="J2082" s="64"/>
      <c r="K2082" s="64"/>
      <c r="N2082" s="64"/>
      <c r="O2082" s="64"/>
      <c r="P2082" s="64"/>
      <c r="Q2082" s="64"/>
    </row>
    <row r="2083" spans="10:17">
      <c r="J2083" s="64"/>
      <c r="K2083" s="64"/>
      <c r="N2083" s="64"/>
      <c r="O2083" s="64"/>
      <c r="P2083" s="64"/>
      <c r="Q2083" s="64"/>
    </row>
    <row r="2084" spans="10:17">
      <c r="J2084" s="64"/>
      <c r="K2084" s="64"/>
      <c r="N2084" s="64"/>
      <c r="O2084" s="64"/>
      <c r="P2084" s="64"/>
      <c r="Q2084" s="64"/>
    </row>
    <row r="2085" spans="10:17">
      <c r="J2085" s="64"/>
      <c r="K2085" s="64"/>
      <c r="N2085" s="64"/>
      <c r="O2085" s="64"/>
      <c r="P2085" s="64"/>
      <c r="Q2085" s="64"/>
    </row>
    <row r="2086" spans="10:17">
      <c r="J2086" s="64"/>
      <c r="K2086" s="64"/>
      <c r="N2086" s="64"/>
      <c r="O2086" s="64"/>
      <c r="P2086" s="64"/>
      <c r="Q2086" s="64"/>
    </row>
    <row r="2087" spans="10:17">
      <c r="J2087" s="64"/>
      <c r="K2087" s="64"/>
      <c r="N2087" s="64"/>
      <c r="O2087" s="64"/>
      <c r="P2087" s="64"/>
      <c r="Q2087" s="64"/>
    </row>
    <row r="2088" spans="10:17">
      <c r="J2088" s="64"/>
      <c r="K2088" s="64"/>
      <c r="N2088" s="64"/>
      <c r="O2088" s="64"/>
      <c r="P2088" s="64"/>
      <c r="Q2088" s="64"/>
    </row>
    <row r="2089" spans="10:17">
      <c r="J2089" s="64"/>
      <c r="K2089" s="64"/>
      <c r="N2089" s="64"/>
      <c r="O2089" s="64"/>
      <c r="P2089" s="64"/>
      <c r="Q2089" s="64"/>
    </row>
    <row r="2090" spans="10:17">
      <c r="J2090" s="64"/>
      <c r="K2090" s="64"/>
      <c r="N2090" s="64"/>
      <c r="O2090" s="64"/>
      <c r="P2090" s="64"/>
      <c r="Q2090" s="64"/>
    </row>
    <row r="2091" spans="10:17">
      <c r="J2091" s="64"/>
      <c r="K2091" s="64"/>
      <c r="N2091" s="64"/>
      <c r="O2091" s="64"/>
      <c r="P2091" s="64"/>
      <c r="Q2091" s="64"/>
    </row>
    <row r="2092" spans="10:17">
      <c r="J2092" s="64"/>
      <c r="K2092" s="64"/>
      <c r="N2092" s="64"/>
      <c r="O2092" s="64"/>
      <c r="P2092" s="64"/>
      <c r="Q2092" s="64"/>
    </row>
    <row r="2093" spans="10:17">
      <c r="J2093" s="64"/>
      <c r="K2093" s="64"/>
      <c r="N2093" s="64"/>
      <c r="O2093" s="64"/>
      <c r="P2093" s="64"/>
      <c r="Q2093" s="64"/>
    </row>
    <row r="2094" spans="10:17">
      <c r="J2094" s="64"/>
      <c r="K2094" s="64"/>
      <c r="N2094" s="64"/>
      <c r="O2094" s="64"/>
      <c r="P2094" s="64"/>
      <c r="Q2094" s="64"/>
    </row>
    <row r="2095" spans="10:17">
      <c r="J2095" s="64"/>
      <c r="K2095" s="64"/>
      <c r="N2095" s="64"/>
      <c r="O2095" s="64"/>
      <c r="P2095" s="64"/>
      <c r="Q2095" s="64"/>
    </row>
    <row r="2096" spans="10:17">
      <c r="J2096" s="64"/>
      <c r="K2096" s="64"/>
      <c r="N2096" s="64"/>
      <c r="O2096" s="64"/>
      <c r="P2096" s="64"/>
      <c r="Q2096" s="64"/>
    </row>
    <row r="2097" spans="10:17">
      <c r="J2097" s="64"/>
      <c r="K2097" s="64"/>
      <c r="N2097" s="64"/>
      <c r="O2097" s="64"/>
      <c r="P2097" s="64"/>
      <c r="Q2097" s="64"/>
    </row>
    <row r="2098" spans="10:17">
      <c r="J2098" s="64"/>
      <c r="K2098" s="64"/>
      <c r="N2098" s="64"/>
      <c r="O2098" s="64"/>
      <c r="P2098" s="64"/>
      <c r="Q2098" s="64"/>
    </row>
    <row r="2099" spans="10:17">
      <c r="J2099" s="64"/>
      <c r="K2099" s="64"/>
      <c r="N2099" s="64"/>
      <c r="O2099" s="64"/>
      <c r="P2099" s="64"/>
      <c r="Q2099" s="64"/>
    </row>
    <row r="2100" spans="10:17">
      <c r="J2100" s="64"/>
      <c r="K2100" s="64"/>
      <c r="N2100" s="64"/>
      <c r="O2100" s="64"/>
      <c r="P2100" s="64"/>
      <c r="Q2100" s="64"/>
    </row>
    <row r="2101" spans="10:17">
      <c r="J2101" s="64"/>
      <c r="K2101" s="64"/>
      <c r="N2101" s="64"/>
      <c r="O2101" s="64"/>
      <c r="P2101" s="64"/>
      <c r="Q2101" s="64"/>
    </row>
    <row r="2102" spans="10:17">
      <c r="J2102" s="64"/>
      <c r="K2102" s="64"/>
      <c r="N2102" s="64"/>
      <c r="O2102" s="64"/>
      <c r="P2102" s="64"/>
      <c r="Q2102" s="64"/>
    </row>
    <row r="2103" spans="10:17">
      <c r="J2103" s="64"/>
      <c r="K2103" s="64"/>
      <c r="N2103" s="64"/>
      <c r="O2103" s="64"/>
      <c r="P2103" s="64"/>
      <c r="Q2103" s="64"/>
    </row>
    <row r="2104" spans="10:17">
      <c r="J2104" s="64"/>
      <c r="K2104" s="64"/>
      <c r="N2104" s="64"/>
      <c r="O2104" s="64"/>
      <c r="P2104" s="64"/>
      <c r="Q2104" s="64"/>
    </row>
    <row r="2105" spans="10:17">
      <c r="J2105" s="64"/>
      <c r="K2105" s="64"/>
      <c r="N2105" s="64"/>
      <c r="O2105" s="64"/>
      <c r="P2105" s="64"/>
      <c r="Q2105" s="64"/>
    </row>
    <row r="2106" spans="10:17">
      <c r="J2106" s="64"/>
      <c r="K2106" s="64"/>
      <c r="N2106" s="64"/>
      <c r="O2106" s="64"/>
      <c r="P2106" s="64"/>
      <c r="Q2106" s="64"/>
    </row>
    <row r="2107" spans="10:17">
      <c r="J2107" s="64"/>
      <c r="K2107" s="64"/>
      <c r="N2107" s="64"/>
      <c r="O2107" s="64"/>
      <c r="P2107" s="64"/>
      <c r="Q2107" s="64"/>
    </row>
    <row r="2108" spans="10:17">
      <c r="J2108" s="64"/>
      <c r="K2108" s="64"/>
      <c r="N2108" s="64"/>
      <c r="O2108" s="64"/>
      <c r="P2108" s="64"/>
      <c r="Q2108" s="64"/>
    </row>
    <row r="2109" spans="10:17">
      <c r="J2109" s="64"/>
      <c r="K2109" s="64"/>
      <c r="N2109" s="64"/>
      <c r="O2109" s="64"/>
      <c r="P2109" s="64"/>
      <c r="Q2109" s="64"/>
    </row>
    <row r="2110" spans="10:17">
      <c r="J2110" s="64"/>
      <c r="K2110" s="64"/>
      <c r="N2110" s="64"/>
      <c r="O2110" s="64"/>
      <c r="P2110" s="64"/>
      <c r="Q2110" s="64"/>
    </row>
    <row r="2111" spans="10:17">
      <c r="J2111" s="64"/>
      <c r="K2111" s="64"/>
      <c r="N2111" s="64"/>
      <c r="O2111" s="64"/>
      <c r="P2111" s="64"/>
      <c r="Q2111" s="64"/>
    </row>
    <row r="2112" spans="10:17">
      <c r="J2112" s="64"/>
      <c r="K2112" s="64"/>
      <c r="N2112" s="64"/>
      <c r="O2112" s="64"/>
      <c r="P2112" s="64"/>
      <c r="Q2112" s="64"/>
    </row>
    <row r="2113" spans="10:17">
      <c r="J2113" s="64"/>
      <c r="K2113" s="64"/>
      <c r="N2113" s="64"/>
      <c r="O2113" s="64"/>
      <c r="P2113" s="64"/>
      <c r="Q2113" s="64"/>
    </row>
    <row r="2114" spans="10:17">
      <c r="J2114" s="64"/>
      <c r="K2114" s="64"/>
      <c r="N2114" s="64"/>
      <c r="O2114" s="64"/>
      <c r="P2114" s="64"/>
      <c r="Q2114" s="64"/>
    </row>
    <row r="2115" spans="10:17">
      <c r="J2115" s="64"/>
      <c r="K2115" s="64"/>
      <c r="N2115" s="64"/>
      <c r="O2115" s="64"/>
      <c r="P2115" s="64"/>
      <c r="Q2115" s="64"/>
    </row>
    <row r="2116" spans="10:17">
      <c r="J2116" s="64"/>
      <c r="K2116" s="64"/>
      <c r="N2116" s="64"/>
      <c r="O2116" s="64"/>
      <c r="P2116" s="64"/>
      <c r="Q2116" s="64"/>
    </row>
    <row r="2117" spans="10:17">
      <c r="J2117" s="64"/>
      <c r="K2117" s="64"/>
      <c r="N2117" s="64"/>
      <c r="O2117" s="64"/>
      <c r="P2117" s="64"/>
      <c r="Q2117" s="64"/>
    </row>
    <row r="2118" spans="10:17">
      <c r="J2118" s="64"/>
      <c r="K2118" s="64"/>
      <c r="N2118" s="64"/>
      <c r="O2118" s="64"/>
      <c r="P2118" s="64"/>
      <c r="Q2118" s="64"/>
    </row>
    <row r="2119" spans="10:17">
      <c r="J2119" s="64"/>
      <c r="K2119" s="64"/>
      <c r="N2119" s="64"/>
      <c r="O2119" s="64"/>
      <c r="P2119" s="64"/>
      <c r="Q2119" s="64"/>
    </row>
    <row r="2120" spans="10:17">
      <c r="J2120" s="64"/>
      <c r="K2120" s="64"/>
      <c r="N2120" s="64"/>
      <c r="O2120" s="64"/>
      <c r="P2120" s="64"/>
      <c r="Q2120" s="64"/>
    </row>
    <row r="2121" spans="10:17">
      <c r="J2121" s="64"/>
      <c r="K2121" s="64"/>
      <c r="N2121" s="64"/>
      <c r="O2121" s="64"/>
      <c r="P2121" s="64"/>
      <c r="Q2121" s="64"/>
    </row>
    <row r="2122" spans="10:17">
      <c r="J2122" s="64"/>
      <c r="K2122" s="64"/>
      <c r="N2122" s="64"/>
      <c r="O2122" s="64"/>
      <c r="P2122" s="64"/>
      <c r="Q2122" s="64"/>
    </row>
    <row r="2123" spans="10:17">
      <c r="J2123" s="64"/>
      <c r="K2123" s="64"/>
      <c r="N2123" s="64"/>
      <c r="O2123" s="64"/>
      <c r="P2123" s="64"/>
      <c r="Q2123" s="64"/>
    </row>
    <row r="2124" spans="10:17">
      <c r="J2124" s="64"/>
      <c r="K2124" s="64"/>
      <c r="N2124" s="64"/>
      <c r="O2124" s="64"/>
      <c r="P2124" s="64"/>
      <c r="Q2124" s="64"/>
    </row>
    <row r="2125" spans="10:17">
      <c r="J2125" s="64"/>
      <c r="K2125" s="64"/>
      <c r="N2125" s="64"/>
      <c r="O2125" s="64"/>
      <c r="P2125" s="64"/>
      <c r="Q2125" s="64"/>
    </row>
    <row r="2126" spans="10:17">
      <c r="J2126" s="64"/>
      <c r="K2126" s="64"/>
      <c r="N2126" s="64"/>
      <c r="O2126" s="64"/>
      <c r="P2126" s="64"/>
      <c r="Q2126" s="64"/>
    </row>
    <row r="2127" spans="10:17">
      <c r="J2127" s="64"/>
      <c r="K2127" s="64"/>
      <c r="N2127" s="64"/>
      <c r="O2127" s="64"/>
      <c r="P2127" s="64"/>
      <c r="Q2127" s="64"/>
    </row>
    <row r="2128" spans="10:17">
      <c r="J2128" s="64"/>
      <c r="K2128" s="64"/>
      <c r="N2128" s="64"/>
      <c r="O2128" s="64"/>
      <c r="P2128" s="64"/>
      <c r="Q2128" s="64"/>
    </row>
    <row r="2129" spans="10:17">
      <c r="J2129" s="64"/>
      <c r="K2129" s="64"/>
      <c r="N2129" s="64"/>
      <c r="O2129" s="64"/>
      <c r="P2129" s="64"/>
      <c r="Q2129" s="64"/>
    </row>
    <row r="2130" spans="10:17">
      <c r="J2130" s="64"/>
      <c r="K2130" s="64"/>
      <c r="N2130" s="64"/>
      <c r="O2130" s="64"/>
      <c r="P2130" s="64"/>
      <c r="Q2130" s="64"/>
    </row>
    <row r="2131" spans="10:17">
      <c r="J2131" s="64"/>
      <c r="K2131" s="64"/>
      <c r="N2131" s="64"/>
      <c r="O2131" s="64"/>
      <c r="P2131" s="64"/>
      <c r="Q2131" s="64"/>
    </row>
    <row r="2132" spans="10:17">
      <c r="J2132" s="64"/>
      <c r="K2132" s="64"/>
      <c r="N2132" s="64"/>
      <c r="O2132" s="64"/>
      <c r="P2132" s="64"/>
      <c r="Q2132" s="64"/>
    </row>
    <row r="2133" spans="10:17">
      <c r="J2133" s="64"/>
      <c r="K2133" s="64"/>
      <c r="N2133" s="64"/>
      <c r="O2133" s="64"/>
      <c r="P2133" s="64"/>
      <c r="Q2133" s="64"/>
    </row>
    <row r="2134" spans="10:17">
      <c r="J2134" s="64"/>
      <c r="K2134" s="64"/>
      <c r="N2134" s="64"/>
      <c r="O2134" s="64"/>
      <c r="P2134" s="64"/>
      <c r="Q2134" s="64"/>
    </row>
    <row r="2135" spans="10:17">
      <c r="J2135" s="64"/>
      <c r="K2135" s="64"/>
      <c r="N2135" s="64"/>
      <c r="O2135" s="64"/>
      <c r="P2135" s="64"/>
      <c r="Q2135" s="64"/>
    </row>
    <row r="2136" spans="10:17">
      <c r="J2136" s="64"/>
      <c r="K2136" s="64"/>
      <c r="N2136" s="64"/>
      <c r="O2136" s="64"/>
      <c r="P2136" s="64"/>
      <c r="Q2136" s="64"/>
    </row>
    <row r="2137" spans="10:17">
      <c r="J2137" s="64"/>
      <c r="K2137" s="64"/>
      <c r="N2137" s="64"/>
      <c r="O2137" s="64"/>
      <c r="P2137" s="64"/>
      <c r="Q2137" s="64"/>
    </row>
    <row r="2138" spans="10:17">
      <c r="J2138" s="64"/>
      <c r="K2138" s="64"/>
      <c r="N2138" s="64"/>
      <c r="O2138" s="64"/>
      <c r="P2138" s="64"/>
      <c r="Q2138" s="64"/>
    </row>
    <row r="2139" spans="10:17">
      <c r="J2139" s="64"/>
      <c r="K2139" s="64"/>
      <c r="N2139" s="64"/>
      <c r="O2139" s="64"/>
      <c r="P2139" s="64"/>
      <c r="Q2139" s="64"/>
    </row>
    <row r="2140" spans="10:17">
      <c r="J2140" s="64"/>
      <c r="K2140" s="64"/>
      <c r="N2140" s="64"/>
      <c r="O2140" s="64"/>
      <c r="P2140" s="64"/>
      <c r="Q2140" s="64"/>
    </row>
    <row r="2141" spans="10:17">
      <c r="J2141" s="64"/>
      <c r="K2141" s="64"/>
      <c r="N2141" s="64"/>
      <c r="O2141" s="64"/>
      <c r="P2141" s="64"/>
      <c r="Q2141" s="64"/>
    </row>
    <row r="2142" spans="10:17">
      <c r="J2142" s="64"/>
      <c r="K2142" s="64"/>
      <c r="N2142" s="64"/>
      <c r="O2142" s="64"/>
      <c r="P2142" s="64"/>
      <c r="Q2142" s="64"/>
    </row>
    <row r="2143" spans="10:17">
      <c r="J2143" s="64"/>
      <c r="K2143" s="64"/>
      <c r="N2143" s="64"/>
      <c r="O2143" s="64"/>
      <c r="P2143" s="64"/>
      <c r="Q2143" s="64"/>
    </row>
    <row r="2144" spans="10:17">
      <c r="J2144" s="64"/>
      <c r="K2144" s="64"/>
      <c r="N2144" s="64"/>
      <c r="O2144" s="64"/>
      <c r="P2144" s="64"/>
      <c r="Q2144" s="64"/>
    </row>
    <row r="2145" spans="10:17">
      <c r="J2145" s="64"/>
      <c r="K2145" s="64"/>
      <c r="N2145" s="64"/>
      <c r="O2145" s="64"/>
      <c r="P2145" s="64"/>
      <c r="Q2145" s="64"/>
    </row>
    <row r="2146" spans="10:17">
      <c r="J2146" s="64"/>
      <c r="K2146" s="64"/>
      <c r="N2146" s="64"/>
      <c r="O2146" s="64"/>
      <c r="P2146" s="64"/>
      <c r="Q2146" s="64"/>
    </row>
    <row r="2147" spans="10:17">
      <c r="J2147" s="64"/>
      <c r="K2147" s="64"/>
      <c r="N2147" s="64"/>
      <c r="O2147" s="64"/>
      <c r="P2147" s="64"/>
      <c r="Q2147" s="64"/>
    </row>
    <row r="2148" spans="10:17">
      <c r="J2148" s="64"/>
      <c r="K2148" s="64"/>
      <c r="N2148" s="64"/>
      <c r="O2148" s="64"/>
      <c r="P2148" s="64"/>
      <c r="Q2148" s="64"/>
    </row>
    <row r="2149" spans="10:17">
      <c r="J2149" s="64"/>
      <c r="K2149" s="64"/>
      <c r="N2149" s="64"/>
      <c r="O2149" s="64"/>
      <c r="P2149" s="64"/>
      <c r="Q2149" s="64"/>
    </row>
    <row r="2150" spans="10:17">
      <c r="J2150" s="64"/>
      <c r="K2150" s="64"/>
      <c r="N2150" s="64"/>
      <c r="O2150" s="64"/>
      <c r="P2150" s="64"/>
      <c r="Q2150" s="64"/>
    </row>
    <row r="2151" spans="10:17">
      <c r="J2151" s="64"/>
      <c r="K2151" s="64"/>
      <c r="N2151" s="64"/>
      <c r="O2151" s="64"/>
      <c r="P2151" s="64"/>
      <c r="Q2151" s="64"/>
    </row>
    <row r="2152" spans="10:17">
      <c r="J2152" s="64"/>
      <c r="K2152" s="64"/>
      <c r="N2152" s="64"/>
      <c r="O2152" s="64"/>
      <c r="P2152" s="64"/>
      <c r="Q2152" s="64"/>
    </row>
    <row r="2153" spans="10:17">
      <c r="J2153" s="64"/>
      <c r="K2153" s="64"/>
      <c r="N2153" s="64"/>
      <c r="O2153" s="64"/>
      <c r="P2153" s="64"/>
      <c r="Q2153" s="64"/>
    </row>
    <row r="2154" spans="10:17">
      <c r="J2154" s="64"/>
      <c r="K2154" s="64"/>
      <c r="N2154" s="64"/>
      <c r="O2154" s="64"/>
      <c r="P2154" s="64"/>
      <c r="Q2154" s="64"/>
    </row>
    <row r="2155" spans="10:17">
      <c r="J2155" s="64"/>
      <c r="K2155" s="64"/>
      <c r="N2155" s="64"/>
      <c r="O2155" s="64"/>
      <c r="P2155" s="64"/>
      <c r="Q2155" s="64"/>
    </row>
    <row r="2156" spans="10:17">
      <c r="J2156" s="64"/>
      <c r="K2156" s="64"/>
      <c r="N2156" s="64"/>
      <c r="O2156" s="64"/>
      <c r="P2156" s="64"/>
      <c r="Q2156" s="64"/>
    </row>
    <row r="2157" spans="10:17">
      <c r="J2157" s="64"/>
      <c r="K2157" s="64"/>
      <c r="N2157" s="64"/>
      <c r="O2157" s="64"/>
      <c r="P2157" s="64"/>
      <c r="Q2157" s="64"/>
    </row>
    <row r="2158" spans="10:17">
      <c r="J2158" s="64"/>
      <c r="K2158" s="64"/>
      <c r="N2158" s="64"/>
      <c r="O2158" s="64"/>
      <c r="P2158" s="64"/>
      <c r="Q2158" s="64"/>
    </row>
    <row r="2159" spans="10:17">
      <c r="J2159" s="64"/>
      <c r="K2159" s="64"/>
      <c r="N2159" s="64"/>
      <c r="O2159" s="64"/>
      <c r="P2159" s="64"/>
      <c r="Q2159" s="64"/>
    </row>
    <row r="2160" spans="10:17">
      <c r="J2160" s="64"/>
      <c r="K2160" s="64"/>
      <c r="N2160" s="64"/>
      <c r="O2160" s="64"/>
      <c r="P2160" s="64"/>
      <c r="Q2160" s="64"/>
    </row>
    <row r="2161" spans="10:17">
      <c r="J2161" s="64"/>
      <c r="K2161" s="64"/>
      <c r="N2161" s="64"/>
      <c r="O2161" s="64"/>
      <c r="P2161" s="64"/>
      <c r="Q2161" s="64"/>
    </row>
    <row r="2162" spans="10:17">
      <c r="J2162" s="64"/>
      <c r="K2162" s="64"/>
      <c r="N2162" s="64"/>
      <c r="O2162" s="64"/>
      <c r="P2162" s="64"/>
      <c r="Q2162" s="64"/>
    </row>
    <row r="2163" spans="10:17">
      <c r="J2163" s="64"/>
      <c r="K2163" s="64"/>
      <c r="N2163" s="64"/>
      <c r="O2163" s="64"/>
      <c r="P2163" s="64"/>
      <c r="Q2163" s="64"/>
    </row>
    <row r="2164" spans="10:17">
      <c r="J2164" s="64"/>
      <c r="K2164" s="64"/>
      <c r="N2164" s="64"/>
      <c r="O2164" s="64"/>
      <c r="P2164" s="64"/>
      <c r="Q2164" s="64"/>
    </row>
    <row r="2165" spans="10:17">
      <c r="J2165" s="64"/>
      <c r="K2165" s="64"/>
      <c r="N2165" s="64"/>
      <c r="O2165" s="64"/>
      <c r="P2165" s="64"/>
      <c r="Q2165" s="64"/>
    </row>
    <row r="2166" spans="10:17">
      <c r="J2166" s="64"/>
      <c r="K2166" s="64"/>
      <c r="N2166" s="64"/>
      <c r="O2166" s="64"/>
      <c r="P2166" s="64"/>
      <c r="Q2166" s="64"/>
    </row>
    <row r="2167" spans="10:17">
      <c r="J2167" s="64"/>
      <c r="K2167" s="64"/>
      <c r="N2167" s="64"/>
      <c r="O2167" s="64"/>
      <c r="P2167" s="64"/>
      <c r="Q2167" s="64"/>
    </row>
    <row r="2168" spans="10:17">
      <c r="J2168" s="64"/>
      <c r="K2168" s="64"/>
      <c r="N2168" s="64"/>
      <c r="O2168" s="64"/>
      <c r="P2168" s="64"/>
      <c r="Q2168" s="64"/>
    </row>
    <row r="2169" spans="10:17">
      <c r="J2169" s="64"/>
      <c r="K2169" s="64"/>
      <c r="N2169" s="64"/>
      <c r="O2169" s="64"/>
      <c r="P2169" s="64"/>
      <c r="Q2169" s="64"/>
    </row>
    <row r="2170" spans="10:17">
      <c r="J2170" s="64"/>
      <c r="K2170" s="64"/>
      <c r="N2170" s="64"/>
      <c r="O2170" s="64"/>
      <c r="P2170" s="64"/>
      <c r="Q2170" s="64"/>
    </row>
    <row r="2171" spans="10:17">
      <c r="J2171" s="64"/>
      <c r="K2171" s="64"/>
      <c r="N2171" s="64"/>
      <c r="O2171" s="64"/>
      <c r="P2171" s="64"/>
      <c r="Q2171" s="64"/>
    </row>
    <row r="2172" spans="10:17">
      <c r="J2172" s="64"/>
      <c r="K2172" s="64"/>
      <c r="N2172" s="64"/>
      <c r="O2172" s="64"/>
      <c r="P2172" s="64"/>
      <c r="Q2172" s="64"/>
    </row>
    <row r="2173" spans="10:17">
      <c r="J2173" s="64"/>
      <c r="K2173" s="64"/>
      <c r="N2173" s="64"/>
      <c r="O2173" s="64"/>
      <c r="P2173" s="64"/>
      <c r="Q2173" s="64"/>
    </row>
    <row r="2174" spans="10:17">
      <c r="J2174" s="64"/>
      <c r="K2174" s="64"/>
      <c r="N2174" s="64"/>
      <c r="O2174" s="64"/>
      <c r="P2174" s="64"/>
      <c r="Q2174" s="64"/>
    </row>
    <row r="2175" spans="10:17">
      <c r="J2175" s="64"/>
      <c r="K2175" s="64"/>
      <c r="N2175" s="64"/>
      <c r="O2175" s="64"/>
      <c r="P2175" s="64"/>
      <c r="Q2175" s="64"/>
    </row>
    <row r="2176" spans="10:17">
      <c r="J2176" s="64"/>
      <c r="K2176" s="64"/>
      <c r="N2176" s="64"/>
      <c r="O2176" s="64"/>
      <c r="P2176" s="64"/>
      <c r="Q2176" s="64"/>
    </row>
    <row r="2177" spans="10:17">
      <c r="J2177" s="64"/>
      <c r="K2177" s="64"/>
      <c r="N2177" s="64"/>
      <c r="O2177" s="64"/>
      <c r="P2177" s="64"/>
      <c r="Q2177" s="64"/>
    </row>
    <row r="2178" spans="10:17">
      <c r="J2178" s="64"/>
      <c r="K2178" s="64"/>
      <c r="N2178" s="64"/>
      <c r="O2178" s="64"/>
      <c r="P2178" s="64"/>
      <c r="Q2178" s="64"/>
    </row>
    <row r="2179" spans="10:17">
      <c r="J2179" s="64"/>
      <c r="K2179" s="64"/>
      <c r="N2179" s="64"/>
      <c r="O2179" s="64"/>
      <c r="P2179" s="64"/>
      <c r="Q2179" s="64"/>
    </row>
    <row r="2180" spans="10:17">
      <c r="J2180" s="64"/>
      <c r="K2180" s="64"/>
      <c r="N2180" s="64"/>
      <c r="O2180" s="64"/>
      <c r="P2180" s="64"/>
      <c r="Q2180" s="64"/>
    </row>
    <row r="2181" spans="10:17">
      <c r="J2181" s="64"/>
      <c r="K2181" s="64"/>
      <c r="N2181" s="64"/>
      <c r="O2181" s="64"/>
      <c r="P2181" s="64"/>
      <c r="Q2181" s="64"/>
    </row>
    <row r="2182" spans="10:17">
      <c r="J2182" s="64"/>
      <c r="K2182" s="64"/>
      <c r="N2182" s="64"/>
      <c r="O2182" s="64"/>
      <c r="P2182" s="64"/>
      <c r="Q2182" s="64"/>
    </row>
    <row r="2183" spans="10:17">
      <c r="J2183" s="64"/>
      <c r="K2183" s="64"/>
      <c r="N2183" s="64"/>
      <c r="O2183" s="64"/>
      <c r="P2183" s="64"/>
      <c r="Q2183" s="64"/>
    </row>
    <row r="2184" spans="10:17">
      <c r="J2184" s="64"/>
      <c r="K2184" s="64"/>
      <c r="N2184" s="64"/>
      <c r="O2184" s="64"/>
      <c r="P2184" s="64"/>
      <c r="Q2184" s="64"/>
    </row>
    <row r="2185" spans="10:17">
      <c r="J2185" s="64"/>
      <c r="K2185" s="64"/>
      <c r="N2185" s="64"/>
      <c r="O2185" s="64"/>
      <c r="P2185" s="64"/>
      <c r="Q2185" s="64"/>
    </row>
    <row r="2186" spans="10:17">
      <c r="J2186" s="64"/>
      <c r="K2186" s="64"/>
      <c r="N2186" s="64"/>
      <c r="O2186" s="64"/>
      <c r="P2186" s="64"/>
      <c r="Q2186" s="64"/>
    </row>
    <row r="2187" spans="10:17">
      <c r="J2187" s="64"/>
      <c r="K2187" s="64"/>
      <c r="N2187" s="64"/>
      <c r="O2187" s="64"/>
      <c r="P2187" s="64"/>
      <c r="Q2187" s="64"/>
    </row>
    <row r="2188" spans="10:17">
      <c r="J2188" s="64"/>
      <c r="K2188" s="64"/>
      <c r="N2188" s="64"/>
      <c r="O2188" s="64"/>
      <c r="P2188" s="64"/>
      <c r="Q2188" s="64"/>
    </row>
    <row r="2189" spans="10:17">
      <c r="J2189" s="64"/>
      <c r="K2189" s="64"/>
      <c r="N2189" s="64"/>
      <c r="O2189" s="64"/>
      <c r="P2189" s="64"/>
      <c r="Q2189" s="64"/>
    </row>
    <row r="2190" spans="10:17">
      <c r="J2190" s="64"/>
      <c r="K2190" s="64"/>
      <c r="N2190" s="64"/>
      <c r="O2190" s="64"/>
      <c r="P2190" s="64"/>
      <c r="Q2190" s="64"/>
    </row>
    <row r="2191" spans="10:17">
      <c r="J2191" s="64"/>
      <c r="K2191" s="64"/>
      <c r="N2191" s="64"/>
      <c r="O2191" s="64"/>
      <c r="P2191" s="64"/>
      <c r="Q2191" s="64"/>
    </row>
    <row r="2192" spans="10:17">
      <c r="J2192" s="64"/>
      <c r="K2192" s="64"/>
      <c r="N2192" s="64"/>
      <c r="O2192" s="64"/>
      <c r="P2192" s="64"/>
      <c r="Q2192" s="64"/>
    </row>
    <row r="2193" spans="10:17">
      <c r="J2193" s="64"/>
      <c r="K2193" s="64"/>
      <c r="N2193" s="64"/>
      <c r="O2193" s="64"/>
      <c r="P2193" s="64"/>
      <c r="Q2193" s="64"/>
    </row>
    <row r="2194" spans="10:17">
      <c r="J2194" s="64"/>
      <c r="K2194" s="64"/>
      <c r="N2194" s="64"/>
      <c r="O2194" s="64"/>
      <c r="P2194" s="64"/>
      <c r="Q2194" s="64"/>
    </row>
    <row r="2195" spans="10:17">
      <c r="J2195" s="64"/>
      <c r="K2195" s="64"/>
      <c r="N2195" s="64"/>
      <c r="O2195" s="64"/>
      <c r="P2195" s="64"/>
      <c r="Q2195" s="64"/>
    </row>
    <row r="2196" spans="10:17">
      <c r="J2196" s="64"/>
      <c r="K2196" s="64"/>
      <c r="N2196" s="64"/>
      <c r="O2196" s="64"/>
      <c r="P2196" s="64"/>
      <c r="Q2196" s="64"/>
    </row>
    <row r="2197" spans="10:17">
      <c r="J2197" s="64"/>
      <c r="K2197" s="64"/>
      <c r="N2197" s="64"/>
      <c r="O2197" s="64"/>
      <c r="P2197" s="64"/>
      <c r="Q2197" s="64"/>
    </row>
    <row r="2198" spans="10:17">
      <c r="J2198" s="64"/>
      <c r="K2198" s="64"/>
      <c r="N2198" s="64"/>
      <c r="O2198" s="64"/>
      <c r="P2198" s="64"/>
      <c r="Q2198" s="64"/>
    </row>
    <row r="2199" spans="10:17">
      <c r="J2199" s="64"/>
      <c r="K2199" s="64"/>
      <c r="N2199" s="64"/>
      <c r="O2199" s="64"/>
      <c r="P2199" s="64"/>
      <c r="Q2199" s="64"/>
    </row>
    <row r="2200" spans="10:17">
      <c r="J2200" s="64"/>
      <c r="K2200" s="64"/>
      <c r="N2200" s="64"/>
      <c r="O2200" s="64"/>
      <c r="P2200" s="64"/>
      <c r="Q2200" s="64"/>
    </row>
    <row r="2201" spans="10:17">
      <c r="J2201" s="64"/>
      <c r="K2201" s="64"/>
      <c r="N2201" s="64"/>
      <c r="O2201" s="64"/>
      <c r="P2201" s="64"/>
      <c r="Q2201" s="64"/>
    </row>
    <row r="2202" spans="10:17">
      <c r="J2202" s="64"/>
      <c r="K2202" s="64"/>
      <c r="N2202" s="64"/>
      <c r="O2202" s="64"/>
      <c r="P2202" s="64"/>
      <c r="Q2202" s="64"/>
    </row>
    <row r="2203" spans="10:17">
      <c r="J2203" s="64"/>
      <c r="K2203" s="64"/>
      <c r="N2203" s="64"/>
      <c r="O2203" s="64"/>
      <c r="P2203" s="64"/>
      <c r="Q2203" s="64"/>
    </row>
    <row r="2204" spans="10:17">
      <c r="J2204" s="64"/>
      <c r="K2204" s="64"/>
      <c r="N2204" s="64"/>
      <c r="O2204" s="64"/>
      <c r="P2204" s="64"/>
      <c r="Q2204" s="64"/>
    </row>
    <row r="2205" spans="10:17">
      <c r="J2205" s="64"/>
      <c r="K2205" s="64"/>
      <c r="N2205" s="64"/>
      <c r="O2205" s="64"/>
      <c r="P2205" s="64"/>
      <c r="Q2205" s="64"/>
    </row>
    <row r="2206" spans="10:17">
      <c r="J2206" s="64"/>
      <c r="K2206" s="64"/>
      <c r="N2206" s="64"/>
      <c r="O2206" s="64"/>
      <c r="P2206" s="64"/>
      <c r="Q2206" s="64"/>
    </row>
    <row r="2207" spans="10:17">
      <c r="J2207" s="64"/>
      <c r="K2207" s="64"/>
      <c r="N2207" s="64"/>
      <c r="O2207" s="64"/>
      <c r="P2207" s="64"/>
      <c r="Q2207" s="64"/>
    </row>
    <row r="2208" spans="10:17">
      <c r="J2208" s="64"/>
      <c r="K2208" s="64"/>
      <c r="N2208" s="64"/>
      <c r="O2208" s="64"/>
      <c r="P2208" s="64"/>
      <c r="Q2208" s="64"/>
    </row>
    <row r="2209" spans="10:17">
      <c r="J2209" s="64"/>
      <c r="K2209" s="64"/>
      <c r="N2209" s="64"/>
      <c r="O2209" s="64"/>
      <c r="P2209" s="64"/>
      <c r="Q2209" s="64"/>
    </row>
    <row r="2210" spans="10:17">
      <c r="J2210" s="64"/>
      <c r="K2210" s="64"/>
      <c r="N2210" s="64"/>
      <c r="O2210" s="64"/>
      <c r="P2210" s="64"/>
      <c r="Q2210" s="64"/>
    </row>
    <row r="2211" spans="10:17">
      <c r="J2211" s="64"/>
      <c r="K2211" s="64"/>
      <c r="N2211" s="64"/>
      <c r="O2211" s="64"/>
      <c r="P2211" s="64"/>
      <c r="Q2211" s="64"/>
    </row>
    <row r="2212" spans="10:17">
      <c r="J2212" s="64"/>
      <c r="K2212" s="64"/>
      <c r="N2212" s="64"/>
      <c r="O2212" s="64"/>
      <c r="P2212" s="64"/>
      <c r="Q2212" s="64"/>
    </row>
    <row r="2213" spans="10:17">
      <c r="J2213" s="64"/>
      <c r="K2213" s="64"/>
      <c r="N2213" s="64"/>
      <c r="O2213" s="64"/>
      <c r="P2213" s="64"/>
      <c r="Q2213" s="64"/>
    </row>
    <row r="2214" spans="10:17">
      <c r="J2214" s="64"/>
      <c r="K2214" s="64"/>
      <c r="N2214" s="64"/>
      <c r="O2214" s="64"/>
      <c r="P2214" s="64"/>
      <c r="Q2214" s="64"/>
    </row>
    <row r="2215" spans="10:17">
      <c r="J2215" s="64"/>
      <c r="K2215" s="64"/>
      <c r="N2215" s="64"/>
      <c r="O2215" s="64"/>
      <c r="P2215" s="64"/>
      <c r="Q2215" s="64"/>
    </row>
    <row r="2216" spans="10:17">
      <c r="J2216" s="64"/>
      <c r="K2216" s="64"/>
      <c r="N2216" s="64"/>
      <c r="O2216" s="64"/>
      <c r="P2216" s="64"/>
      <c r="Q2216" s="64"/>
    </row>
    <row r="2217" spans="10:17">
      <c r="J2217" s="64"/>
      <c r="K2217" s="64"/>
      <c r="N2217" s="64"/>
      <c r="O2217" s="64"/>
      <c r="P2217" s="64"/>
      <c r="Q2217" s="64"/>
    </row>
    <row r="2218" spans="10:17">
      <c r="J2218" s="64"/>
      <c r="K2218" s="64"/>
      <c r="N2218" s="64"/>
      <c r="O2218" s="64"/>
      <c r="P2218" s="64"/>
      <c r="Q2218" s="64"/>
    </row>
    <row r="2219" spans="10:17">
      <c r="J2219" s="64"/>
      <c r="K2219" s="64"/>
      <c r="N2219" s="64"/>
      <c r="O2219" s="64"/>
      <c r="P2219" s="64"/>
      <c r="Q2219" s="64"/>
    </row>
    <row r="2220" spans="10:17">
      <c r="J2220" s="64"/>
      <c r="K2220" s="64"/>
      <c r="N2220" s="64"/>
      <c r="O2220" s="64"/>
      <c r="P2220" s="64"/>
      <c r="Q2220" s="64"/>
    </row>
    <row r="2221" spans="10:17">
      <c r="J2221" s="64"/>
      <c r="K2221" s="64"/>
      <c r="N2221" s="64"/>
      <c r="O2221" s="64"/>
      <c r="P2221" s="64"/>
      <c r="Q2221" s="64"/>
    </row>
    <row r="2222" spans="10:17">
      <c r="J2222" s="64"/>
      <c r="K2222" s="64"/>
      <c r="N2222" s="64"/>
      <c r="O2222" s="64"/>
      <c r="P2222" s="64"/>
      <c r="Q2222" s="64"/>
    </row>
    <row r="2223" spans="10:17">
      <c r="J2223" s="64"/>
      <c r="K2223" s="64"/>
      <c r="N2223" s="64"/>
      <c r="O2223" s="64"/>
      <c r="P2223" s="64"/>
      <c r="Q2223" s="64"/>
    </row>
    <row r="2224" spans="10:17">
      <c r="J2224" s="64"/>
      <c r="K2224" s="64"/>
      <c r="N2224" s="64"/>
      <c r="O2224" s="64"/>
      <c r="P2224" s="64"/>
      <c r="Q2224" s="64"/>
    </row>
    <row r="2225" spans="10:17">
      <c r="J2225" s="64"/>
      <c r="K2225" s="64"/>
      <c r="N2225" s="64"/>
      <c r="O2225" s="64"/>
      <c r="P2225" s="64"/>
      <c r="Q2225" s="64"/>
    </row>
    <row r="2226" spans="10:17">
      <c r="J2226" s="64"/>
      <c r="K2226" s="64"/>
      <c r="N2226" s="64"/>
      <c r="O2226" s="64"/>
      <c r="P2226" s="64"/>
      <c r="Q2226" s="64"/>
    </row>
    <row r="2227" spans="10:17">
      <c r="J2227" s="64"/>
      <c r="K2227" s="64"/>
      <c r="N2227" s="64"/>
      <c r="O2227" s="64"/>
      <c r="P2227" s="64"/>
      <c r="Q2227" s="64"/>
    </row>
    <row r="2228" spans="10:17">
      <c r="J2228" s="64"/>
      <c r="K2228" s="64"/>
      <c r="N2228" s="64"/>
      <c r="O2228" s="64"/>
      <c r="P2228" s="64"/>
      <c r="Q2228" s="64"/>
    </row>
    <row r="2229" spans="10:17">
      <c r="J2229" s="64"/>
      <c r="K2229" s="64"/>
      <c r="N2229" s="64"/>
      <c r="O2229" s="64"/>
      <c r="P2229" s="64"/>
      <c r="Q2229" s="64"/>
    </row>
    <row r="2230" spans="10:17">
      <c r="J2230" s="64"/>
      <c r="K2230" s="64"/>
      <c r="N2230" s="64"/>
      <c r="O2230" s="64"/>
      <c r="P2230" s="64"/>
      <c r="Q2230" s="64"/>
    </row>
    <row r="2231" spans="10:17">
      <c r="J2231" s="64"/>
      <c r="K2231" s="64"/>
      <c r="N2231" s="64"/>
      <c r="O2231" s="64"/>
      <c r="P2231" s="64"/>
      <c r="Q2231" s="64"/>
    </row>
    <row r="2232" spans="10:17">
      <c r="J2232" s="64"/>
      <c r="K2232" s="64"/>
      <c r="N2232" s="64"/>
      <c r="O2232" s="64"/>
      <c r="P2232" s="64"/>
      <c r="Q2232" s="64"/>
    </row>
    <row r="2233" spans="10:17">
      <c r="J2233" s="64"/>
      <c r="K2233" s="64"/>
      <c r="N2233" s="64"/>
      <c r="O2233" s="64"/>
      <c r="P2233" s="64"/>
      <c r="Q2233" s="64"/>
    </row>
    <row r="2234" spans="10:17">
      <c r="J2234" s="64"/>
      <c r="K2234" s="64"/>
      <c r="N2234" s="64"/>
      <c r="O2234" s="64"/>
      <c r="P2234" s="64"/>
      <c r="Q2234" s="64"/>
    </row>
    <row r="2235" spans="10:17">
      <c r="J2235" s="64"/>
      <c r="K2235" s="64"/>
      <c r="N2235" s="64"/>
      <c r="O2235" s="64"/>
      <c r="P2235" s="64"/>
      <c r="Q2235" s="64"/>
    </row>
    <row r="2236" spans="10:17">
      <c r="J2236" s="64"/>
      <c r="K2236" s="64"/>
      <c r="N2236" s="64"/>
      <c r="O2236" s="64"/>
      <c r="P2236" s="64"/>
      <c r="Q2236" s="64"/>
    </row>
    <row r="2237" spans="10:17">
      <c r="J2237" s="64"/>
      <c r="K2237" s="64"/>
      <c r="N2237" s="64"/>
      <c r="O2237" s="64"/>
      <c r="P2237" s="64"/>
      <c r="Q2237" s="64"/>
    </row>
    <row r="2238" spans="10:17">
      <c r="J2238" s="64"/>
      <c r="K2238" s="64"/>
      <c r="N2238" s="64"/>
      <c r="O2238" s="64"/>
      <c r="P2238" s="64"/>
      <c r="Q2238" s="64"/>
    </row>
    <row r="2239" spans="10:17">
      <c r="J2239" s="64"/>
      <c r="K2239" s="64"/>
      <c r="N2239" s="64"/>
      <c r="O2239" s="64"/>
      <c r="P2239" s="64"/>
      <c r="Q2239" s="64"/>
    </row>
    <row r="2240" spans="10:17">
      <c r="J2240" s="64"/>
      <c r="K2240" s="64"/>
      <c r="N2240" s="64"/>
      <c r="O2240" s="64"/>
      <c r="P2240" s="64"/>
      <c r="Q2240" s="64"/>
    </row>
    <row r="2241" spans="10:17">
      <c r="J2241" s="64"/>
      <c r="K2241" s="64"/>
      <c r="N2241" s="64"/>
      <c r="O2241" s="64"/>
      <c r="P2241" s="64"/>
      <c r="Q2241" s="64"/>
    </row>
    <row r="2242" spans="10:17">
      <c r="J2242" s="64"/>
      <c r="K2242" s="64"/>
      <c r="N2242" s="64"/>
      <c r="O2242" s="64"/>
      <c r="P2242" s="64"/>
      <c r="Q2242" s="64"/>
    </row>
    <row r="2243" spans="10:17">
      <c r="J2243" s="64"/>
      <c r="K2243" s="64"/>
      <c r="N2243" s="64"/>
      <c r="O2243" s="64"/>
      <c r="P2243" s="64"/>
      <c r="Q2243" s="64"/>
    </row>
    <row r="2244" spans="10:17">
      <c r="J2244" s="64"/>
      <c r="K2244" s="64"/>
      <c r="N2244" s="64"/>
      <c r="O2244" s="64"/>
      <c r="P2244" s="64"/>
      <c r="Q2244" s="64"/>
    </row>
    <row r="2245" spans="10:17">
      <c r="J2245" s="64"/>
      <c r="K2245" s="64"/>
      <c r="N2245" s="64"/>
      <c r="O2245" s="64"/>
      <c r="P2245" s="64"/>
      <c r="Q2245" s="64"/>
    </row>
    <row r="2246" spans="10:17">
      <c r="J2246" s="64"/>
      <c r="K2246" s="64"/>
      <c r="N2246" s="64"/>
      <c r="O2246" s="64"/>
      <c r="P2246" s="64"/>
      <c r="Q2246" s="64"/>
    </row>
    <row r="2247" spans="10:17">
      <c r="J2247" s="64"/>
      <c r="K2247" s="64"/>
      <c r="N2247" s="64"/>
      <c r="O2247" s="64"/>
      <c r="P2247" s="64"/>
      <c r="Q2247" s="64"/>
    </row>
    <row r="2248" spans="10:17">
      <c r="J2248" s="64"/>
      <c r="K2248" s="64"/>
      <c r="N2248" s="64"/>
      <c r="O2248" s="64"/>
      <c r="P2248" s="64"/>
      <c r="Q2248" s="64"/>
    </row>
    <row r="2249" spans="10:17">
      <c r="J2249" s="64"/>
      <c r="K2249" s="64"/>
      <c r="N2249" s="64"/>
      <c r="O2249" s="64"/>
      <c r="P2249" s="64"/>
      <c r="Q2249" s="64"/>
    </row>
    <row r="2250" spans="10:17">
      <c r="J2250" s="64"/>
      <c r="K2250" s="64"/>
      <c r="N2250" s="64"/>
      <c r="O2250" s="64"/>
      <c r="P2250" s="64"/>
      <c r="Q2250" s="64"/>
    </row>
    <row r="2251" spans="10:17">
      <c r="J2251" s="64"/>
      <c r="K2251" s="64"/>
      <c r="N2251" s="64"/>
      <c r="O2251" s="64"/>
      <c r="P2251" s="64"/>
      <c r="Q2251" s="64"/>
    </row>
    <row r="2252" spans="10:17">
      <c r="J2252" s="64"/>
      <c r="K2252" s="64"/>
      <c r="N2252" s="64"/>
      <c r="O2252" s="64"/>
      <c r="P2252" s="64"/>
      <c r="Q2252" s="64"/>
    </row>
    <row r="2253" spans="10:17">
      <c r="J2253" s="64"/>
      <c r="K2253" s="64"/>
      <c r="N2253" s="64"/>
      <c r="O2253" s="64"/>
      <c r="P2253" s="64"/>
      <c r="Q2253" s="64"/>
    </row>
    <row r="2254" spans="10:17">
      <c r="J2254" s="64"/>
      <c r="K2254" s="64"/>
      <c r="N2254" s="64"/>
      <c r="O2254" s="64"/>
      <c r="P2254" s="64"/>
      <c r="Q2254" s="64"/>
    </row>
    <row r="2255" spans="10:17">
      <c r="J2255" s="64"/>
      <c r="K2255" s="64"/>
      <c r="N2255" s="64"/>
      <c r="O2255" s="64"/>
      <c r="P2255" s="64"/>
      <c r="Q2255" s="64"/>
    </row>
    <row r="2256" spans="10:17">
      <c r="J2256" s="64"/>
      <c r="K2256" s="64"/>
      <c r="N2256" s="64"/>
      <c r="O2256" s="64"/>
      <c r="P2256" s="64"/>
      <c r="Q2256" s="64"/>
    </row>
    <row r="2257" spans="10:17">
      <c r="J2257" s="64"/>
      <c r="K2257" s="64"/>
      <c r="N2257" s="64"/>
      <c r="O2257" s="64"/>
      <c r="P2257" s="64"/>
      <c r="Q2257" s="64"/>
    </row>
    <row r="2258" spans="10:17">
      <c r="J2258" s="64"/>
      <c r="K2258" s="64"/>
      <c r="N2258" s="64"/>
      <c r="O2258" s="64"/>
      <c r="P2258" s="64"/>
      <c r="Q2258" s="64"/>
    </row>
    <row r="2259" spans="10:17">
      <c r="J2259" s="64"/>
      <c r="K2259" s="64"/>
      <c r="N2259" s="64"/>
      <c r="O2259" s="64"/>
      <c r="P2259" s="64"/>
      <c r="Q2259" s="64"/>
    </row>
    <row r="2260" spans="10:17">
      <c r="J2260" s="64"/>
      <c r="K2260" s="64"/>
      <c r="N2260" s="64"/>
      <c r="O2260" s="64"/>
      <c r="P2260" s="64"/>
      <c r="Q2260" s="64"/>
    </row>
    <row r="2261" spans="10:17">
      <c r="J2261" s="64"/>
      <c r="K2261" s="64"/>
      <c r="N2261" s="64"/>
      <c r="O2261" s="64"/>
      <c r="P2261" s="64"/>
      <c r="Q2261" s="64"/>
    </row>
    <row r="2262" spans="10:17">
      <c r="J2262" s="64"/>
      <c r="K2262" s="64"/>
      <c r="N2262" s="64"/>
      <c r="O2262" s="64"/>
      <c r="P2262" s="64"/>
      <c r="Q2262" s="64"/>
    </row>
    <row r="2263" spans="10:17">
      <c r="J2263" s="64"/>
      <c r="K2263" s="64"/>
      <c r="N2263" s="64"/>
      <c r="O2263" s="64"/>
      <c r="P2263" s="64"/>
      <c r="Q2263" s="64"/>
    </row>
    <row r="2264" spans="10:17">
      <c r="J2264" s="64"/>
      <c r="K2264" s="64"/>
      <c r="N2264" s="64"/>
      <c r="O2264" s="64"/>
      <c r="P2264" s="64"/>
      <c r="Q2264" s="64"/>
    </row>
    <row r="2265" spans="10:17">
      <c r="J2265" s="64"/>
      <c r="K2265" s="64"/>
      <c r="N2265" s="64"/>
      <c r="O2265" s="64"/>
      <c r="P2265" s="64"/>
      <c r="Q2265" s="64"/>
    </row>
    <row r="2266" spans="10:17">
      <c r="J2266" s="64"/>
      <c r="K2266" s="64"/>
      <c r="N2266" s="64"/>
      <c r="O2266" s="64"/>
      <c r="P2266" s="64"/>
      <c r="Q2266" s="64"/>
    </row>
    <row r="2267" spans="10:17">
      <c r="J2267" s="64"/>
      <c r="K2267" s="64"/>
      <c r="N2267" s="64"/>
      <c r="O2267" s="64"/>
      <c r="P2267" s="64"/>
      <c r="Q2267" s="64"/>
    </row>
    <row r="2268" spans="10:17">
      <c r="J2268" s="64"/>
      <c r="K2268" s="64"/>
      <c r="N2268" s="64"/>
      <c r="O2268" s="64"/>
      <c r="P2268" s="64"/>
      <c r="Q2268" s="64"/>
    </row>
    <row r="2269" spans="10:17">
      <c r="J2269" s="64"/>
      <c r="K2269" s="64"/>
      <c r="N2269" s="64"/>
      <c r="O2269" s="64"/>
      <c r="P2269" s="64"/>
      <c r="Q2269" s="64"/>
    </row>
    <row r="2270" spans="10:17">
      <c r="J2270" s="64"/>
      <c r="K2270" s="64"/>
      <c r="N2270" s="64"/>
      <c r="O2270" s="64"/>
      <c r="P2270" s="64"/>
      <c r="Q2270" s="64"/>
    </row>
    <row r="2271" spans="10:17">
      <c r="J2271" s="64"/>
      <c r="K2271" s="64"/>
      <c r="N2271" s="64"/>
      <c r="O2271" s="64"/>
      <c r="P2271" s="64"/>
      <c r="Q2271" s="64"/>
    </row>
    <row r="2272" spans="10:17">
      <c r="J2272" s="64"/>
      <c r="K2272" s="64"/>
      <c r="N2272" s="64"/>
      <c r="O2272" s="64"/>
      <c r="P2272" s="64"/>
      <c r="Q2272" s="64"/>
    </row>
    <row r="2273" spans="10:17">
      <c r="J2273" s="64"/>
      <c r="K2273" s="64"/>
      <c r="N2273" s="64"/>
      <c r="O2273" s="64"/>
      <c r="P2273" s="64"/>
      <c r="Q2273" s="64"/>
    </row>
    <row r="2274" spans="10:17">
      <c r="J2274" s="64"/>
      <c r="K2274" s="64"/>
      <c r="N2274" s="64"/>
      <c r="O2274" s="64"/>
      <c r="P2274" s="64"/>
      <c r="Q2274" s="64"/>
    </row>
    <row r="2275" spans="10:17">
      <c r="J2275" s="64"/>
      <c r="K2275" s="64"/>
      <c r="N2275" s="64"/>
      <c r="O2275" s="64"/>
      <c r="P2275" s="64"/>
      <c r="Q2275" s="64"/>
    </row>
    <row r="2276" spans="10:17">
      <c r="J2276" s="64"/>
      <c r="K2276" s="64"/>
      <c r="N2276" s="64"/>
      <c r="O2276" s="64"/>
      <c r="P2276" s="64"/>
      <c r="Q2276" s="64"/>
    </row>
    <row r="2277" spans="10:17">
      <c r="J2277" s="64"/>
      <c r="K2277" s="64"/>
      <c r="N2277" s="64"/>
      <c r="O2277" s="64"/>
      <c r="P2277" s="64"/>
      <c r="Q2277" s="64"/>
    </row>
    <row r="2278" spans="10:17">
      <c r="J2278" s="64"/>
      <c r="K2278" s="64"/>
      <c r="N2278" s="64"/>
      <c r="O2278" s="64"/>
      <c r="P2278" s="64"/>
      <c r="Q2278" s="64"/>
    </row>
    <row r="2279" spans="10:17">
      <c r="J2279" s="64"/>
      <c r="K2279" s="64"/>
      <c r="N2279" s="64"/>
      <c r="O2279" s="64"/>
      <c r="P2279" s="64"/>
      <c r="Q2279" s="64"/>
    </row>
    <row r="2280" spans="10:17">
      <c r="J2280" s="64"/>
      <c r="K2280" s="64"/>
      <c r="N2280" s="64"/>
      <c r="O2280" s="64"/>
      <c r="P2280" s="64"/>
      <c r="Q2280" s="64"/>
    </row>
    <row r="2281" spans="10:17">
      <c r="J2281" s="64"/>
      <c r="K2281" s="64"/>
      <c r="N2281" s="64"/>
      <c r="O2281" s="64"/>
      <c r="P2281" s="64"/>
      <c r="Q2281" s="64"/>
    </row>
    <row r="2282" spans="10:17">
      <c r="J2282" s="64"/>
      <c r="K2282" s="64"/>
      <c r="N2282" s="64"/>
      <c r="O2282" s="64"/>
      <c r="P2282" s="64"/>
      <c r="Q2282" s="64"/>
    </row>
    <row r="2283" spans="10:17">
      <c r="J2283" s="64"/>
      <c r="K2283" s="64"/>
      <c r="N2283" s="64"/>
      <c r="O2283" s="64"/>
      <c r="P2283" s="64"/>
      <c r="Q2283" s="64"/>
    </row>
    <row r="2284" spans="10:17">
      <c r="J2284" s="64"/>
      <c r="K2284" s="64"/>
      <c r="N2284" s="64"/>
      <c r="O2284" s="64"/>
      <c r="P2284" s="64"/>
      <c r="Q2284" s="64"/>
    </row>
    <row r="2285" spans="10:17">
      <c r="J2285" s="64"/>
      <c r="K2285" s="64"/>
      <c r="N2285" s="64"/>
      <c r="O2285" s="64"/>
      <c r="P2285" s="64"/>
      <c r="Q2285" s="64"/>
    </row>
    <row r="2286" spans="10:17">
      <c r="J2286" s="64"/>
      <c r="K2286" s="64"/>
      <c r="N2286" s="64"/>
      <c r="O2286" s="64"/>
      <c r="P2286" s="64"/>
      <c r="Q2286" s="64"/>
    </row>
    <row r="2287" spans="10:17">
      <c r="J2287" s="64"/>
      <c r="K2287" s="64"/>
      <c r="N2287" s="64"/>
      <c r="O2287" s="64"/>
      <c r="P2287" s="64"/>
      <c r="Q2287" s="64"/>
    </row>
    <row r="2288" spans="10:17">
      <c r="J2288" s="64"/>
      <c r="K2288" s="64"/>
      <c r="N2288" s="64"/>
      <c r="O2288" s="64"/>
      <c r="P2288" s="64"/>
      <c r="Q2288" s="64"/>
    </row>
    <row r="2289" spans="10:17">
      <c r="J2289" s="64"/>
      <c r="K2289" s="64"/>
      <c r="N2289" s="64"/>
      <c r="O2289" s="64"/>
      <c r="P2289" s="64"/>
      <c r="Q2289" s="64"/>
    </row>
    <row r="2290" spans="10:17">
      <c r="J2290" s="64"/>
      <c r="K2290" s="64"/>
      <c r="N2290" s="64"/>
      <c r="O2290" s="64"/>
      <c r="P2290" s="64"/>
      <c r="Q2290" s="64"/>
    </row>
    <row r="2291" spans="10:17">
      <c r="J2291" s="64"/>
      <c r="K2291" s="64"/>
      <c r="N2291" s="64"/>
      <c r="O2291" s="64"/>
      <c r="P2291" s="64"/>
      <c r="Q2291" s="64"/>
    </row>
    <row r="2292" spans="10:17">
      <c r="J2292" s="64"/>
      <c r="K2292" s="64"/>
      <c r="N2292" s="64"/>
      <c r="O2292" s="64"/>
      <c r="P2292" s="64"/>
      <c r="Q2292" s="64"/>
    </row>
    <row r="2293" spans="10:17">
      <c r="J2293" s="64"/>
      <c r="K2293" s="64"/>
      <c r="N2293" s="64"/>
      <c r="O2293" s="64"/>
      <c r="P2293" s="64"/>
      <c r="Q2293" s="64"/>
    </row>
    <row r="2294" spans="10:17">
      <c r="J2294" s="64"/>
      <c r="K2294" s="64"/>
      <c r="N2294" s="64"/>
      <c r="O2294" s="64"/>
      <c r="P2294" s="64"/>
      <c r="Q2294" s="64"/>
    </row>
    <row r="2295" spans="10:17">
      <c r="J2295" s="64"/>
      <c r="K2295" s="64"/>
      <c r="N2295" s="64"/>
      <c r="O2295" s="64"/>
      <c r="P2295" s="64"/>
      <c r="Q2295" s="64"/>
    </row>
    <row r="2296" spans="10:17">
      <c r="J2296" s="64"/>
      <c r="K2296" s="64"/>
      <c r="N2296" s="64"/>
      <c r="O2296" s="64"/>
      <c r="P2296" s="64"/>
      <c r="Q2296" s="64"/>
    </row>
    <row r="2297" spans="10:17">
      <c r="J2297" s="64"/>
      <c r="K2297" s="64"/>
      <c r="N2297" s="64"/>
      <c r="O2297" s="64"/>
      <c r="P2297" s="64"/>
      <c r="Q2297" s="64"/>
    </row>
    <row r="2298" spans="10:17">
      <c r="J2298" s="64"/>
      <c r="K2298" s="64"/>
      <c r="N2298" s="64"/>
      <c r="O2298" s="64"/>
      <c r="P2298" s="64"/>
      <c r="Q2298" s="64"/>
    </row>
    <row r="2299" spans="10:17">
      <c r="J2299" s="64"/>
      <c r="K2299" s="64"/>
      <c r="N2299" s="64"/>
      <c r="O2299" s="64"/>
      <c r="P2299" s="64"/>
      <c r="Q2299" s="64"/>
    </row>
    <row r="2300" spans="10:17">
      <c r="J2300" s="64"/>
      <c r="K2300" s="64"/>
      <c r="N2300" s="64"/>
      <c r="O2300" s="64"/>
      <c r="P2300" s="64"/>
      <c r="Q2300" s="64"/>
    </row>
    <row r="2301" spans="10:17">
      <c r="J2301" s="64"/>
      <c r="K2301" s="64"/>
      <c r="N2301" s="64"/>
      <c r="O2301" s="64"/>
      <c r="P2301" s="64"/>
      <c r="Q2301" s="64"/>
    </row>
    <row r="2302" spans="10:17">
      <c r="J2302" s="64"/>
      <c r="K2302" s="64"/>
      <c r="N2302" s="64"/>
      <c r="O2302" s="64"/>
      <c r="P2302" s="64"/>
      <c r="Q2302" s="64"/>
    </row>
    <row r="2303" spans="10:17">
      <c r="J2303" s="64"/>
      <c r="K2303" s="64"/>
      <c r="N2303" s="64"/>
      <c r="O2303" s="64"/>
      <c r="P2303" s="64"/>
      <c r="Q2303" s="64"/>
    </row>
    <row r="2304" spans="10:17">
      <c r="J2304" s="64"/>
      <c r="K2304" s="64"/>
      <c r="N2304" s="64"/>
      <c r="O2304" s="64"/>
      <c r="P2304" s="64"/>
      <c r="Q2304" s="64"/>
    </row>
    <row r="2305" spans="10:17">
      <c r="J2305" s="64"/>
      <c r="K2305" s="64"/>
      <c r="N2305" s="64"/>
      <c r="O2305" s="64"/>
      <c r="P2305" s="64"/>
      <c r="Q2305" s="64"/>
    </row>
    <row r="2306" spans="10:17">
      <c r="J2306" s="64"/>
      <c r="K2306" s="64"/>
      <c r="N2306" s="64"/>
      <c r="O2306" s="64"/>
      <c r="P2306" s="64"/>
      <c r="Q2306" s="64"/>
    </row>
    <row r="2307" spans="10:17">
      <c r="J2307" s="64"/>
      <c r="K2307" s="64"/>
      <c r="N2307" s="64"/>
      <c r="O2307" s="64"/>
      <c r="P2307" s="64"/>
      <c r="Q2307" s="64"/>
    </row>
    <row r="2308" spans="10:17">
      <c r="J2308" s="64"/>
      <c r="K2308" s="64"/>
      <c r="N2308" s="64"/>
      <c r="O2308" s="64"/>
      <c r="P2308" s="64"/>
      <c r="Q2308" s="64"/>
    </row>
    <row r="2309" spans="10:17">
      <c r="J2309" s="64"/>
      <c r="K2309" s="64"/>
      <c r="N2309" s="64"/>
      <c r="O2309" s="64"/>
      <c r="P2309" s="64"/>
      <c r="Q2309" s="64"/>
    </row>
    <row r="2310" spans="10:17">
      <c r="J2310" s="64"/>
      <c r="K2310" s="64"/>
      <c r="N2310" s="64"/>
      <c r="O2310" s="64"/>
      <c r="P2310" s="64"/>
      <c r="Q2310" s="64"/>
    </row>
    <row r="2311" spans="10:17">
      <c r="J2311" s="64"/>
      <c r="K2311" s="64"/>
      <c r="N2311" s="64"/>
      <c r="O2311" s="64"/>
      <c r="P2311" s="64"/>
      <c r="Q2311" s="64"/>
    </row>
    <row r="2312" spans="10:17">
      <c r="J2312" s="64"/>
      <c r="K2312" s="64"/>
      <c r="N2312" s="64"/>
      <c r="O2312" s="64"/>
      <c r="P2312" s="64"/>
      <c r="Q2312" s="64"/>
    </row>
    <row r="2313" spans="10:17">
      <c r="J2313" s="64"/>
      <c r="K2313" s="64"/>
      <c r="N2313" s="64"/>
      <c r="O2313" s="64"/>
      <c r="P2313" s="64"/>
      <c r="Q2313" s="64"/>
    </row>
    <row r="2314" spans="10:17">
      <c r="J2314" s="64"/>
      <c r="K2314" s="64"/>
      <c r="N2314" s="64"/>
      <c r="O2314" s="64"/>
      <c r="P2314" s="64"/>
      <c r="Q2314" s="64"/>
    </row>
    <row r="2315" spans="10:17">
      <c r="J2315" s="64"/>
      <c r="K2315" s="64"/>
      <c r="N2315" s="64"/>
      <c r="O2315" s="64"/>
      <c r="P2315" s="64"/>
      <c r="Q2315" s="64"/>
    </row>
    <row r="2316" spans="10:17">
      <c r="J2316" s="64"/>
      <c r="K2316" s="64"/>
      <c r="N2316" s="64"/>
      <c r="O2316" s="64"/>
      <c r="P2316" s="64"/>
      <c r="Q2316" s="64"/>
    </row>
    <row r="2317" spans="10:17">
      <c r="J2317" s="64"/>
      <c r="K2317" s="64"/>
      <c r="N2317" s="64"/>
      <c r="O2317" s="64"/>
      <c r="P2317" s="64"/>
      <c r="Q2317" s="64"/>
    </row>
    <row r="2318" spans="10:17">
      <c r="J2318" s="64"/>
      <c r="K2318" s="64"/>
      <c r="N2318" s="64"/>
      <c r="O2318" s="64"/>
      <c r="P2318" s="64"/>
      <c r="Q2318" s="64"/>
    </row>
    <row r="2319" spans="10:17">
      <c r="J2319" s="64"/>
      <c r="K2319" s="64"/>
      <c r="N2319" s="64"/>
      <c r="O2319" s="64"/>
      <c r="P2319" s="64"/>
      <c r="Q2319" s="64"/>
    </row>
    <row r="2320" spans="10:17">
      <c r="J2320" s="64"/>
      <c r="K2320" s="64"/>
      <c r="N2320" s="64"/>
      <c r="O2320" s="64"/>
      <c r="P2320" s="64"/>
      <c r="Q2320" s="64"/>
    </row>
    <row r="2321" spans="10:17">
      <c r="J2321" s="64"/>
      <c r="K2321" s="64"/>
      <c r="N2321" s="64"/>
      <c r="O2321" s="64"/>
      <c r="P2321" s="64"/>
      <c r="Q2321" s="64"/>
    </row>
    <row r="2322" spans="10:17">
      <c r="J2322" s="64"/>
      <c r="K2322" s="64"/>
      <c r="N2322" s="64"/>
      <c r="O2322" s="64"/>
      <c r="P2322" s="64"/>
      <c r="Q2322" s="64"/>
    </row>
    <row r="2323" spans="10:17">
      <c r="J2323" s="64"/>
      <c r="K2323" s="64"/>
      <c r="N2323" s="64"/>
      <c r="O2323" s="64"/>
      <c r="P2323" s="64"/>
      <c r="Q2323" s="64"/>
    </row>
    <row r="2324" spans="10:17">
      <c r="J2324" s="64"/>
      <c r="K2324" s="64"/>
      <c r="N2324" s="64"/>
      <c r="O2324" s="64"/>
      <c r="P2324" s="64"/>
      <c r="Q2324" s="64"/>
    </row>
    <row r="2325" spans="10:17">
      <c r="J2325" s="64"/>
      <c r="K2325" s="64"/>
      <c r="N2325" s="64"/>
      <c r="O2325" s="64"/>
      <c r="P2325" s="64"/>
      <c r="Q2325" s="64"/>
    </row>
    <row r="2326" spans="10:17">
      <c r="J2326" s="64"/>
      <c r="K2326" s="64"/>
      <c r="N2326" s="64"/>
      <c r="O2326" s="64"/>
      <c r="P2326" s="64"/>
      <c r="Q2326" s="64"/>
    </row>
    <row r="2327" spans="10:17">
      <c r="J2327" s="64"/>
      <c r="K2327" s="64"/>
      <c r="N2327" s="64"/>
      <c r="O2327" s="64"/>
      <c r="P2327" s="64"/>
      <c r="Q2327" s="64"/>
    </row>
    <row r="2328" spans="10:17">
      <c r="J2328" s="64"/>
      <c r="K2328" s="64"/>
      <c r="N2328" s="64"/>
      <c r="O2328" s="64"/>
      <c r="P2328" s="64"/>
      <c r="Q2328" s="64"/>
    </row>
    <row r="2329" spans="10:17">
      <c r="J2329" s="64"/>
      <c r="K2329" s="64"/>
      <c r="N2329" s="64"/>
      <c r="O2329" s="64"/>
      <c r="P2329" s="64"/>
      <c r="Q2329" s="64"/>
    </row>
    <row r="2330" spans="10:17">
      <c r="J2330" s="64"/>
      <c r="K2330" s="64"/>
      <c r="N2330" s="64"/>
      <c r="O2330" s="64"/>
      <c r="P2330" s="64"/>
      <c r="Q2330" s="64"/>
    </row>
    <row r="2331" spans="10:17">
      <c r="J2331" s="64"/>
      <c r="K2331" s="64"/>
      <c r="N2331" s="64"/>
      <c r="O2331" s="64"/>
      <c r="P2331" s="64"/>
      <c r="Q2331" s="64"/>
    </row>
    <row r="2332" spans="10:17">
      <c r="J2332" s="64"/>
      <c r="K2332" s="64"/>
      <c r="N2332" s="64"/>
      <c r="O2332" s="64"/>
      <c r="P2332" s="64"/>
      <c r="Q2332" s="64"/>
    </row>
    <row r="2333" spans="10:17">
      <c r="J2333" s="64"/>
      <c r="K2333" s="64"/>
      <c r="N2333" s="64"/>
      <c r="O2333" s="64"/>
      <c r="P2333" s="64"/>
      <c r="Q2333" s="64"/>
    </row>
    <row r="2334" spans="10:17">
      <c r="J2334" s="64"/>
      <c r="K2334" s="64"/>
      <c r="N2334" s="64"/>
      <c r="O2334" s="64"/>
      <c r="P2334" s="64"/>
      <c r="Q2334" s="64"/>
    </row>
    <row r="2335" spans="10:17">
      <c r="J2335" s="64"/>
      <c r="K2335" s="64"/>
      <c r="N2335" s="64"/>
      <c r="O2335" s="64"/>
      <c r="P2335" s="64"/>
      <c r="Q2335" s="64"/>
    </row>
    <row r="2336" spans="10:17">
      <c r="J2336" s="64"/>
      <c r="K2336" s="64"/>
      <c r="N2336" s="64"/>
      <c r="O2336" s="64"/>
      <c r="P2336" s="64"/>
      <c r="Q2336" s="64"/>
    </row>
    <row r="2337" spans="10:17">
      <c r="J2337" s="64"/>
      <c r="K2337" s="64"/>
      <c r="N2337" s="64"/>
      <c r="O2337" s="64"/>
      <c r="P2337" s="64"/>
      <c r="Q2337" s="64"/>
    </row>
    <row r="2338" spans="10:17">
      <c r="J2338" s="64"/>
      <c r="K2338" s="64"/>
      <c r="N2338" s="64"/>
      <c r="O2338" s="64"/>
      <c r="P2338" s="64"/>
      <c r="Q2338" s="64"/>
    </row>
    <row r="2339" spans="10:17">
      <c r="J2339" s="64"/>
      <c r="K2339" s="64"/>
      <c r="N2339" s="64"/>
      <c r="O2339" s="64"/>
      <c r="P2339" s="64"/>
      <c r="Q2339" s="64"/>
    </row>
    <row r="2340" spans="10:17">
      <c r="J2340" s="64"/>
      <c r="K2340" s="64"/>
      <c r="N2340" s="64"/>
      <c r="O2340" s="64"/>
      <c r="P2340" s="64"/>
      <c r="Q2340" s="64"/>
    </row>
    <row r="2341" spans="10:17">
      <c r="J2341" s="64"/>
      <c r="K2341" s="64"/>
      <c r="N2341" s="64"/>
      <c r="O2341" s="64"/>
      <c r="P2341" s="64"/>
      <c r="Q2341" s="64"/>
    </row>
    <row r="2342" spans="10:17">
      <c r="J2342" s="64"/>
      <c r="K2342" s="64"/>
      <c r="N2342" s="64"/>
      <c r="O2342" s="64"/>
      <c r="P2342" s="64"/>
      <c r="Q2342" s="64"/>
    </row>
    <row r="2343" spans="10:17">
      <c r="J2343" s="64"/>
      <c r="K2343" s="64"/>
      <c r="N2343" s="64"/>
      <c r="O2343" s="64"/>
      <c r="P2343" s="64"/>
      <c r="Q2343" s="64"/>
    </row>
    <row r="2344" spans="10:17">
      <c r="J2344" s="64"/>
      <c r="K2344" s="64"/>
      <c r="N2344" s="64"/>
      <c r="O2344" s="64"/>
      <c r="P2344" s="64"/>
      <c r="Q2344" s="64"/>
    </row>
    <row r="2345" spans="10:17">
      <c r="J2345" s="64"/>
      <c r="K2345" s="64"/>
      <c r="N2345" s="64"/>
      <c r="O2345" s="64"/>
      <c r="P2345" s="64"/>
      <c r="Q2345" s="64"/>
    </row>
    <row r="2346" spans="10:17">
      <c r="J2346" s="64"/>
      <c r="K2346" s="64"/>
      <c r="N2346" s="64"/>
      <c r="O2346" s="64"/>
      <c r="P2346" s="64"/>
      <c r="Q2346" s="64"/>
    </row>
    <row r="2347" spans="10:17">
      <c r="J2347" s="64"/>
      <c r="K2347" s="64"/>
      <c r="N2347" s="64"/>
      <c r="O2347" s="64"/>
      <c r="P2347" s="64"/>
      <c r="Q2347" s="64"/>
    </row>
    <row r="2348" spans="10:17">
      <c r="J2348" s="64"/>
      <c r="K2348" s="64"/>
      <c r="N2348" s="64"/>
      <c r="O2348" s="64"/>
      <c r="P2348" s="64"/>
      <c r="Q2348" s="64"/>
    </row>
    <row r="2349" spans="10:17">
      <c r="J2349" s="64"/>
      <c r="K2349" s="64"/>
      <c r="N2349" s="64"/>
      <c r="O2349" s="64"/>
      <c r="P2349" s="64"/>
      <c r="Q2349" s="64"/>
    </row>
    <row r="2350" spans="10:17">
      <c r="J2350" s="64"/>
      <c r="K2350" s="64"/>
      <c r="N2350" s="64"/>
      <c r="O2350" s="64"/>
      <c r="P2350" s="64"/>
      <c r="Q2350" s="64"/>
    </row>
    <row r="2351" spans="10:17">
      <c r="J2351" s="64"/>
      <c r="K2351" s="64"/>
      <c r="N2351" s="64"/>
      <c r="O2351" s="64"/>
      <c r="P2351" s="64"/>
      <c r="Q2351" s="64"/>
    </row>
    <row r="2352" spans="10:17">
      <c r="J2352" s="64"/>
      <c r="K2352" s="64"/>
      <c r="N2352" s="64"/>
      <c r="O2352" s="64"/>
      <c r="P2352" s="64"/>
      <c r="Q2352" s="64"/>
    </row>
    <row r="2353" spans="10:17">
      <c r="J2353" s="64"/>
      <c r="K2353" s="64"/>
      <c r="N2353" s="64"/>
      <c r="O2353" s="64"/>
      <c r="P2353" s="64"/>
      <c r="Q2353" s="64"/>
    </row>
    <row r="2354" spans="10:17">
      <c r="J2354" s="64"/>
      <c r="K2354" s="64"/>
      <c r="N2354" s="64"/>
      <c r="O2354" s="64"/>
      <c r="P2354" s="64"/>
      <c r="Q2354" s="64"/>
    </row>
    <row r="2355" spans="10:17">
      <c r="J2355" s="64"/>
      <c r="K2355" s="64"/>
      <c r="N2355" s="64"/>
      <c r="O2355" s="64"/>
      <c r="P2355" s="64"/>
      <c r="Q2355" s="64"/>
    </row>
    <row r="2356" spans="10:17">
      <c r="J2356" s="64"/>
      <c r="K2356" s="64"/>
      <c r="N2356" s="64"/>
      <c r="O2356" s="64"/>
      <c r="P2356" s="64"/>
      <c r="Q2356" s="64"/>
    </row>
    <row r="2357" spans="10:17">
      <c r="J2357" s="64"/>
      <c r="K2357" s="64"/>
      <c r="N2357" s="64"/>
      <c r="O2357" s="64"/>
      <c r="P2357" s="64"/>
      <c r="Q2357" s="64"/>
    </row>
    <row r="2358" spans="10:17">
      <c r="J2358" s="64"/>
      <c r="K2358" s="64"/>
      <c r="N2358" s="64"/>
      <c r="O2358" s="64"/>
      <c r="P2358" s="64"/>
      <c r="Q2358" s="64"/>
    </row>
    <row r="2359" spans="10:17">
      <c r="J2359" s="64"/>
      <c r="K2359" s="64"/>
      <c r="N2359" s="64"/>
      <c r="O2359" s="64"/>
      <c r="P2359" s="64"/>
      <c r="Q2359" s="64"/>
    </row>
    <row r="2360" spans="10:17">
      <c r="J2360" s="64"/>
      <c r="K2360" s="64"/>
      <c r="N2360" s="64"/>
      <c r="O2360" s="64"/>
      <c r="P2360" s="64"/>
      <c r="Q2360" s="64"/>
    </row>
    <row r="2361" spans="10:17">
      <c r="J2361" s="64"/>
      <c r="K2361" s="64"/>
      <c r="N2361" s="64"/>
      <c r="O2361" s="64"/>
      <c r="P2361" s="64"/>
      <c r="Q2361" s="64"/>
    </row>
    <row r="2362" spans="10:17">
      <c r="J2362" s="64"/>
      <c r="K2362" s="64"/>
      <c r="N2362" s="64"/>
      <c r="O2362" s="64"/>
      <c r="P2362" s="64"/>
      <c r="Q2362" s="64"/>
    </row>
    <row r="2363" spans="10:17">
      <c r="J2363" s="64"/>
      <c r="K2363" s="64"/>
      <c r="N2363" s="64"/>
      <c r="O2363" s="64"/>
      <c r="P2363" s="64"/>
      <c r="Q2363" s="64"/>
    </row>
    <row r="2364" spans="10:17">
      <c r="J2364" s="64"/>
      <c r="K2364" s="64"/>
      <c r="N2364" s="64"/>
      <c r="O2364" s="64"/>
      <c r="P2364" s="64"/>
      <c r="Q2364" s="64"/>
    </row>
    <row r="2365" spans="10:17">
      <c r="J2365" s="64"/>
      <c r="K2365" s="64"/>
      <c r="N2365" s="64"/>
      <c r="O2365" s="64"/>
      <c r="P2365" s="64"/>
      <c r="Q2365" s="64"/>
    </row>
    <row r="2366" spans="10:17">
      <c r="J2366" s="64"/>
      <c r="K2366" s="64"/>
      <c r="N2366" s="64"/>
      <c r="O2366" s="64"/>
      <c r="P2366" s="64"/>
      <c r="Q2366" s="64"/>
    </row>
    <row r="2367" spans="10:17">
      <c r="J2367" s="64"/>
      <c r="K2367" s="64"/>
      <c r="N2367" s="64"/>
      <c r="O2367" s="64"/>
      <c r="P2367" s="64"/>
      <c r="Q2367" s="64"/>
    </row>
    <row r="2368" spans="10:17">
      <c r="J2368" s="64"/>
      <c r="K2368" s="64"/>
      <c r="N2368" s="64"/>
      <c r="O2368" s="64"/>
      <c r="P2368" s="64"/>
      <c r="Q2368" s="64"/>
    </row>
    <row r="2369" spans="10:17">
      <c r="J2369" s="64"/>
      <c r="K2369" s="64"/>
      <c r="N2369" s="64"/>
      <c r="O2369" s="64"/>
      <c r="P2369" s="64"/>
      <c r="Q2369" s="64"/>
    </row>
    <row r="2370" spans="10:17">
      <c r="J2370" s="64"/>
      <c r="K2370" s="64"/>
      <c r="N2370" s="64"/>
      <c r="O2370" s="64"/>
      <c r="P2370" s="64"/>
      <c r="Q2370" s="64"/>
    </row>
    <row r="2371" spans="10:17">
      <c r="J2371" s="64"/>
      <c r="K2371" s="64"/>
      <c r="N2371" s="64"/>
      <c r="O2371" s="64"/>
      <c r="P2371" s="64"/>
      <c r="Q2371" s="64"/>
    </row>
    <row r="2372" spans="10:17">
      <c r="J2372" s="64"/>
      <c r="K2372" s="64"/>
      <c r="N2372" s="64"/>
      <c r="O2372" s="64"/>
      <c r="P2372" s="64"/>
      <c r="Q2372" s="64"/>
    </row>
    <row r="2373" spans="10:17">
      <c r="J2373" s="64"/>
      <c r="K2373" s="64"/>
      <c r="N2373" s="64"/>
      <c r="O2373" s="64"/>
      <c r="P2373" s="64"/>
      <c r="Q2373" s="64"/>
    </row>
    <row r="2374" spans="10:17">
      <c r="J2374" s="64"/>
      <c r="K2374" s="64"/>
      <c r="N2374" s="64"/>
      <c r="O2374" s="64"/>
      <c r="P2374" s="64"/>
      <c r="Q2374" s="64"/>
    </row>
    <row r="2375" spans="10:17">
      <c r="J2375" s="64"/>
      <c r="K2375" s="64"/>
      <c r="N2375" s="64"/>
      <c r="O2375" s="64"/>
      <c r="P2375" s="64"/>
      <c r="Q2375" s="64"/>
    </row>
    <row r="2376" spans="10:17">
      <c r="J2376" s="64"/>
      <c r="K2376" s="64"/>
      <c r="N2376" s="64"/>
      <c r="O2376" s="64"/>
      <c r="P2376" s="64"/>
      <c r="Q2376" s="64"/>
    </row>
    <row r="2377" spans="10:17">
      <c r="J2377" s="64"/>
      <c r="K2377" s="64"/>
      <c r="N2377" s="64"/>
      <c r="O2377" s="64"/>
      <c r="P2377" s="64"/>
      <c r="Q2377" s="64"/>
    </row>
    <row r="2378" spans="10:17">
      <c r="J2378" s="64"/>
      <c r="K2378" s="64"/>
      <c r="N2378" s="64"/>
      <c r="O2378" s="64"/>
      <c r="P2378" s="64"/>
      <c r="Q2378" s="64"/>
    </row>
    <row r="2379" spans="10:17">
      <c r="J2379" s="64"/>
      <c r="K2379" s="64"/>
      <c r="N2379" s="64"/>
      <c r="O2379" s="64"/>
      <c r="P2379" s="64"/>
      <c r="Q2379" s="64"/>
    </row>
    <row r="2380" spans="10:17">
      <c r="J2380" s="64"/>
      <c r="K2380" s="64"/>
      <c r="N2380" s="64"/>
      <c r="O2380" s="64"/>
      <c r="P2380" s="64"/>
      <c r="Q2380" s="64"/>
    </row>
    <row r="2381" spans="10:17">
      <c r="J2381" s="64"/>
      <c r="K2381" s="64"/>
      <c r="N2381" s="64"/>
      <c r="O2381" s="64"/>
      <c r="P2381" s="64"/>
      <c r="Q2381" s="64"/>
    </row>
    <row r="2382" spans="10:17">
      <c r="J2382" s="64"/>
      <c r="K2382" s="64"/>
      <c r="N2382" s="64"/>
      <c r="O2382" s="64"/>
      <c r="P2382" s="64"/>
      <c r="Q2382" s="64"/>
    </row>
    <row r="2383" spans="10:17">
      <c r="J2383" s="64"/>
      <c r="K2383" s="64"/>
      <c r="N2383" s="64"/>
      <c r="O2383" s="64"/>
      <c r="P2383" s="64"/>
      <c r="Q2383" s="64"/>
    </row>
    <row r="2384" spans="10:17">
      <c r="J2384" s="64"/>
      <c r="K2384" s="64"/>
      <c r="N2384" s="64"/>
      <c r="O2384" s="64"/>
      <c r="P2384" s="64"/>
      <c r="Q2384" s="64"/>
    </row>
    <row r="2385" spans="10:17">
      <c r="J2385" s="64"/>
      <c r="K2385" s="64"/>
      <c r="N2385" s="64"/>
      <c r="O2385" s="64"/>
      <c r="P2385" s="64"/>
      <c r="Q2385" s="64"/>
    </row>
    <row r="2386" spans="10:17">
      <c r="J2386" s="64"/>
      <c r="K2386" s="64"/>
      <c r="N2386" s="64"/>
      <c r="O2386" s="64"/>
      <c r="P2386" s="64"/>
      <c r="Q2386" s="64"/>
    </row>
    <row r="2387" spans="10:17">
      <c r="J2387" s="64"/>
      <c r="K2387" s="64"/>
      <c r="N2387" s="64"/>
      <c r="O2387" s="64"/>
      <c r="P2387" s="64"/>
      <c r="Q2387" s="64"/>
    </row>
    <row r="2388" spans="10:17">
      <c r="J2388" s="64"/>
      <c r="K2388" s="64"/>
      <c r="N2388" s="64"/>
      <c r="O2388" s="64"/>
      <c r="P2388" s="64"/>
      <c r="Q2388" s="64"/>
    </row>
    <row r="2389" spans="10:17">
      <c r="J2389" s="64"/>
      <c r="K2389" s="64"/>
      <c r="N2389" s="64"/>
      <c r="O2389" s="64"/>
      <c r="P2389" s="64"/>
      <c r="Q2389" s="64"/>
    </row>
    <row r="2390" spans="10:17">
      <c r="J2390" s="64"/>
      <c r="K2390" s="64"/>
      <c r="N2390" s="64"/>
      <c r="O2390" s="64"/>
      <c r="P2390" s="64"/>
      <c r="Q2390" s="64"/>
    </row>
    <row r="2391" spans="10:17">
      <c r="J2391" s="64"/>
      <c r="K2391" s="64"/>
      <c r="N2391" s="64"/>
      <c r="O2391" s="64"/>
      <c r="P2391" s="64"/>
      <c r="Q2391" s="64"/>
    </row>
    <row r="2392" spans="10:17">
      <c r="J2392" s="64"/>
      <c r="K2392" s="64"/>
      <c r="N2392" s="64"/>
      <c r="O2392" s="64"/>
      <c r="P2392" s="64"/>
      <c r="Q2392" s="64"/>
    </row>
    <row r="2393" spans="10:17">
      <c r="J2393" s="64"/>
      <c r="K2393" s="64"/>
      <c r="N2393" s="64"/>
      <c r="O2393" s="64"/>
      <c r="P2393" s="64"/>
      <c r="Q2393" s="64"/>
    </row>
    <row r="2394" spans="10:17">
      <c r="J2394" s="64"/>
      <c r="K2394" s="64"/>
      <c r="N2394" s="64"/>
      <c r="O2394" s="64"/>
      <c r="P2394" s="64"/>
      <c r="Q2394" s="64"/>
    </row>
    <row r="2395" spans="10:17">
      <c r="J2395" s="64"/>
      <c r="K2395" s="64"/>
      <c r="N2395" s="64"/>
      <c r="O2395" s="64"/>
      <c r="P2395" s="64"/>
      <c r="Q2395" s="64"/>
    </row>
    <row r="2396" spans="10:17">
      <c r="J2396" s="64"/>
      <c r="K2396" s="64"/>
      <c r="N2396" s="64"/>
      <c r="O2396" s="64"/>
      <c r="P2396" s="64"/>
      <c r="Q2396" s="64"/>
    </row>
    <row r="2397" spans="10:17">
      <c r="J2397" s="64"/>
      <c r="K2397" s="64"/>
      <c r="N2397" s="64"/>
      <c r="O2397" s="64"/>
      <c r="P2397" s="64"/>
      <c r="Q2397" s="64"/>
    </row>
    <row r="2398" spans="10:17">
      <c r="J2398" s="64"/>
      <c r="K2398" s="64"/>
      <c r="N2398" s="64"/>
      <c r="O2398" s="64"/>
      <c r="P2398" s="64"/>
      <c r="Q2398" s="64"/>
    </row>
    <row r="2399" spans="10:17">
      <c r="J2399" s="64"/>
      <c r="K2399" s="64"/>
      <c r="N2399" s="64"/>
      <c r="O2399" s="64"/>
      <c r="P2399" s="64"/>
      <c r="Q2399" s="64"/>
    </row>
    <row r="2400" spans="10:17">
      <c r="J2400" s="64"/>
      <c r="K2400" s="64"/>
      <c r="N2400" s="64"/>
      <c r="O2400" s="64"/>
      <c r="P2400" s="64"/>
      <c r="Q2400" s="64"/>
    </row>
    <row r="2401" spans="10:17">
      <c r="J2401" s="64"/>
      <c r="K2401" s="64"/>
      <c r="N2401" s="64"/>
      <c r="O2401" s="64"/>
      <c r="P2401" s="64"/>
      <c r="Q2401" s="64"/>
    </row>
    <row r="2402" spans="10:17">
      <c r="J2402" s="64"/>
      <c r="K2402" s="64"/>
      <c r="N2402" s="64"/>
      <c r="O2402" s="64"/>
      <c r="P2402" s="64"/>
      <c r="Q2402" s="64"/>
    </row>
    <row r="2403" spans="10:17">
      <c r="J2403" s="64"/>
      <c r="K2403" s="64"/>
      <c r="N2403" s="64"/>
      <c r="O2403" s="64"/>
      <c r="P2403" s="64"/>
      <c r="Q2403" s="64"/>
    </row>
    <row r="2404" spans="10:17">
      <c r="J2404" s="64"/>
      <c r="K2404" s="64"/>
      <c r="N2404" s="64"/>
      <c r="O2404" s="64"/>
      <c r="P2404" s="64"/>
      <c r="Q2404" s="64"/>
    </row>
    <row r="2405" spans="10:17">
      <c r="J2405" s="64"/>
      <c r="K2405" s="64"/>
      <c r="N2405" s="64"/>
      <c r="O2405" s="64"/>
      <c r="P2405" s="64"/>
      <c r="Q2405" s="64"/>
    </row>
    <row r="2406" spans="10:17">
      <c r="J2406" s="64"/>
      <c r="K2406" s="64"/>
      <c r="N2406" s="64"/>
      <c r="O2406" s="64"/>
      <c r="P2406" s="64"/>
      <c r="Q2406" s="64"/>
    </row>
    <row r="2407" spans="10:17">
      <c r="J2407" s="64"/>
      <c r="K2407" s="64"/>
      <c r="N2407" s="64"/>
      <c r="O2407" s="64"/>
      <c r="P2407" s="64"/>
      <c r="Q2407" s="64"/>
    </row>
    <row r="2408" spans="10:17">
      <c r="J2408" s="64"/>
      <c r="K2408" s="64"/>
      <c r="N2408" s="64"/>
      <c r="O2408" s="64"/>
      <c r="P2408" s="64"/>
      <c r="Q2408" s="64"/>
    </row>
    <row r="2409" spans="10:17">
      <c r="J2409" s="64"/>
      <c r="K2409" s="64"/>
      <c r="N2409" s="64"/>
      <c r="O2409" s="64"/>
      <c r="P2409" s="64"/>
      <c r="Q2409" s="64"/>
    </row>
    <row r="2410" spans="10:17">
      <c r="J2410" s="64"/>
      <c r="K2410" s="64"/>
      <c r="N2410" s="64"/>
      <c r="O2410" s="64"/>
      <c r="P2410" s="64"/>
      <c r="Q2410" s="64"/>
    </row>
    <row r="2411" spans="10:17">
      <c r="J2411" s="64"/>
      <c r="K2411" s="64"/>
      <c r="N2411" s="64"/>
      <c r="O2411" s="64"/>
      <c r="P2411" s="64"/>
      <c r="Q2411" s="64"/>
    </row>
    <row r="2412" spans="10:17">
      <c r="J2412" s="64"/>
      <c r="K2412" s="64"/>
      <c r="N2412" s="64"/>
      <c r="O2412" s="64"/>
      <c r="P2412" s="64"/>
      <c r="Q2412" s="64"/>
    </row>
    <row r="2413" spans="10:17">
      <c r="J2413" s="64"/>
      <c r="K2413" s="64"/>
      <c r="N2413" s="64"/>
      <c r="O2413" s="64"/>
      <c r="P2413" s="64"/>
      <c r="Q2413" s="64"/>
    </row>
    <row r="2414" spans="10:17">
      <c r="J2414" s="64"/>
      <c r="K2414" s="64"/>
      <c r="N2414" s="64"/>
      <c r="O2414" s="64"/>
      <c r="P2414" s="64"/>
      <c r="Q2414" s="64"/>
    </row>
    <row r="2415" spans="10:17">
      <c r="J2415" s="64"/>
      <c r="K2415" s="64"/>
      <c r="N2415" s="64"/>
      <c r="O2415" s="64"/>
      <c r="P2415" s="64"/>
      <c r="Q2415" s="64"/>
    </row>
    <row r="2416" spans="10:17">
      <c r="J2416" s="64"/>
      <c r="K2416" s="64"/>
      <c r="N2416" s="64"/>
      <c r="O2416" s="64"/>
      <c r="P2416" s="64"/>
      <c r="Q2416" s="64"/>
    </row>
    <row r="2417" spans="10:17">
      <c r="J2417" s="64"/>
      <c r="K2417" s="64"/>
      <c r="N2417" s="64"/>
      <c r="O2417" s="64"/>
      <c r="P2417" s="64"/>
      <c r="Q2417" s="64"/>
    </row>
    <row r="2418" spans="10:17">
      <c r="J2418" s="64"/>
      <c r="K2418" s="64"/>
      <c r="N2418" s="64"/>
      <c r="O2418" s="64"/>
      <c r="P2418" s="64"/>
      <c r="Q2418" s="64"/>
    </row>
    <row r="2419" spans="10:17">
      <c r="J2419" s="64"/>
      <c r="K2419" s="64"/>
      <c r="N2419" s="64"/>
      <c r="O2419" s="64"/>
      <c r="P2419" s="64"/>
      <c r="Q2419" s="64"/>
    </row>
    <row r="2420" spans="10:17">
      <c r="J2420" s="64"/>
      <c r="K2420" s="64"/>
      <c r="N2420" s="64"/>
      <c r="O2420" s="64"/>
      <c r="P2420" s="64"/>
      <c r="Q2420" s="64"/>
    </row>
    <row r="2421" spans="10:17">
      <c r="J2421" s="64"/>
      <c r="K2421" s="64"/>
      <c r="N2421" s="64"/>
      <c r="O2421" s="64"/>
      <c r="P2421" s="64"/>
      <c r="Q2421" s="64"/>
    </row>
    <row r="2422" spans="10:17">
      <c r="J2422" s="64"/>
      <c r="K2422" s="64"/>
      <c r="N2422" s="64"/>
      <c r="O2422" s="64"/>
      <c r="P2422" s="64"/>
      <c r="Q2422" s="64"/>
    </row>
    <row r="2423" spans="10:17">
      <c r="J2423" s="64"/>
      <c r="K2423" s="64"/>
      <c r="N2423" s="64"/>
      <c r="O2423" s="64"/>
      <c r="P2423" s="64"/>
      <c r="Q2423" s="64"/>
    </row>
    <row r="2424" spans="10:17">
      <c r="J2424" s="64"/>
      <c r="K2424" s="64"/>
      <c r="N2424" s="64"/>
      <c r="O2424" s="64"/>
      <c r="P2424" s="64"/>
      <c r="Q2424" s="64"/>
    </row>
    <row r="2425" spans="10:17">
      <c r="J2425" s="64"/>
      <c r="K2425" s="64"/>
      <c r="N2425" s="64"/>
      <c r="O2425" s="64"/>
      <c r="P2425" s="64"/>
      <c r="Q2425" s="64"/>
    </row>
    <row r="2426" spans="10:17">
      <c r="J2426" s="64"/>
      <c r="K2426" s="64"/>
      <c r="N2426" s="64"/>
      <c r="O2426" s="64"/>
      <c r="P2426" s="64"/>
      <c r="Q2426" s="64"/>
    </row>
    <row r="2427" spans="10:17">
      <c r="J2427" s="64"/>
      <c r="K2427" s="64"/>
      <c r="N2427" s="64"/>
      <c r="O2427" s="64"/>
      <c r="P2427" s="64"/>
      <c r="Q2427" s="64"/>
    </row>
    <row r="2428" spans="10:17">
      <c r="J2428" s="64"/>
      <c r="K2428" s="64"/>
      <c r="N2428" s="64"/>
      <c r="O2428" s="64"/>
      <c r="P2428" s="64"/>
      <c r="Q2428" s="64"/>
    </row>
    <row r="2429" spans="10:17">
      <c r="J2429" s="64"/>
      <c r="K2429" s="64"/>
      <c r="N2429" s="64"/>
      <c r="O2429" s="64"/>
      <c r="P2429" s="64"/>
      <c r="Q2429" s="64"/>
    </row>
    <row r="2430" spans="10:17">
      <c r="J2430" s="64"/>
      <c r="K2430" s="64"/>
      <c r="N2430" s="64"/>
      <c r="O2430" s="64"/>
      <c r="P2430" s="64"/>
      <c r="Q2430" s="64"/>
    </row>
    <row r="2431" spans="10:17">
      <c r="J2431" s="64"/>
      <c r="K2431" s="64"/>
      <c r="N2431" s="64"/>
      <c r="O2431" s="64"/>
      <c r="P2431" s="64"/>
      <c r="Q2431" s="64"/>
    </row>
    <row r="2432" spans="10:17">
      <c r="J2432" s="64"/>
      <c r="K2432" s="64"/>
      <c r="N2432" s="64"/>
      <c r="O2432" s="64"/>
      <c r="P2432" s="64"/>
      <c r="Q2432" s="64"/>
    </row>
    <row r="2433" spans="10:17">
      <c r="J2433" s="64"/>
      <c r="K2433" s="64"/>
      <c r="N2433" s="64"/>
      <c r="O2433" s="64"/>
      <c r="P2433" s="64"/>
      <c r="Q2433" s="64"/>
    </row>
    <row r="2434" spans="10:17">
      <c r="J2434" s="64"/>
      <c r="K2434" s="64"/>
      <c r="N2434" s="64"/>
      <c r="O2434" s="64"/>
      <c r="P2434" s="64"/>
      <c r="Q2434" s="64"/>
    </row>
    <row r="2435" spans="10:17">
      <c r="J2435" s="64"/>
      <c r="K2435" s="64"/>
      <c r="N2435" s="64"/>
      <c r="O2435" s="64"/>
      <c r="P2435" s="64"/>
      <c r="Q2435" s="64"/>
    </row>
    <row r="2436" spans="10:17">
      <c r="J2436" s="64"/>
      <c r="K2436" s="64"/>
      <c r="N2436" s="64"/>
      <c r="O2436" s="64"/>
      <c r="P2436" s="64"/>
      <c r="Q2436" s="64"/>
    </row>
    <row r="2437" spans="10:17">
      <c r="J2437" s="64"/>
      <c r="K2437" s="64"/>
      <c r="N2437" s="64"/>
      <c r="O2437" s="64"/>
      <c r="P2437" s="64"/>
      <c r="Q2437" s="64"/>
    </row>
    <row r="2438" spans="10:17">
      <c r="J2438" s="64"/>
      <c r="K2438" s="64"/>
      <c r="N2438" s="64"/>
      <c r="O2438" s="64"/>
      <c r="P2438" s="64"/>
      <c r="Q2438" s="64"/>
    </row>
    <row r="2439" spans="10:17">
      <c r="J2439" s="64"/>
      <c r="K2439" s="64"/>
      <c r="N2439" s="64"/>
      <c r="O2439" s="64"/>
      <c r="P2439" s="64"/>
      <c r="Q2439" s="64"/>
    </row>
    <row r="2440" spans="10:17">
      <c r="J2440" s="64"/>
      <c r="K2440" s="64"/>
      <c r="N2440" s="64"/>
      <c r="O2440" s="64"/>
      <c r="P2440" s="64"/>
      <c r="Q2440" s="64"/>
    </row>
    <row r="2441" spans="10:17">
      <c r="J2441" s="64"/>
      <c r="K2441" s="64"/>
      <c r="N2441" s="64"/>
      <c r="O2441" s="64"/>
      <c r="P2441" s="64"/>
      <c r="Q2441" s="64"/>
    </row>
    <row r="2442" spans="10:17">
      <c r="J2442" s="64"/>
      <c r="K2442" s="64"/>
      <c r="N2442" s="64"/>
      <c r="O2442" s="64"/>
      <c r="P2442" s="64"/>
      <c r="Q2442" s="64"/>
    </row>
    <row r="2443" spans="10:17">
      <c r="J2443" s="64"/>
      <c r="K2443" s="64"/>
      <c r="N2443" s="64"/>
      <c r="O2443" s="64"/>
      <c r="P2443" s="64"/>
      <c r="Q2443" s="64"/>
    </row>
    <row r="2444" spans="10:17">
      <c r="J2444" s="64"/>
      <c r="K2444" s="64"/>
      <c r="N2444" s="64"/>
      <c r="O2444" s="64"/>
      <c r="P2444" s="64"/>
      <c r="Q2444" s="64"/>
    </row>
    <row r="2445" spans="10:17">
      <c r="J2445" s="64"/>
      <c r="K2445" s="64"/>
      <c r="N2445" s="64"/>
      <c r="O2445" s="64"/>
      <c r="P2445" s="64"/>
      <c r="Q2445" s="64"/>
    </row>
    <row r="2446" spans="10:17">
      <c r="J2446" s="64"/>
      <c r="K2446" s="64"/>
      <c r="N2446" s="64"/>
      <c r="O2446" s="64"/>
      <c r="P2446" s="64"/>
      <c r="Q2446" s="64"/>
    </row>
    <row r="2447" spans="10:17">
      <c r="J2447" s="64"/>
      <c r="K2447" s="64"/>
      <c r="N2447" s="64"/>
      <c r="O2447" s="64"/>
      <c r="P2447" s="64"/>
      <c r="Q2447" s="64"/>
    </row>
    <row r="2448" spans="10:17">
      <c r="J2448" s="64"/>
      <c r="K2448" s="64"/>
      <c r="N2448" s="64"/>
      <c r="O2448" s="64"/>
      <c r="P2448" s="64"/>
      <c r="Q2448" s="64"/>
    </row>
    <row r="2449" spans="10:17">
      <c r="J2449" s="64"/>
      <c r="K2449" s="64"/>
      <c r="N2449" s="64"/>
      <c r="O2449" s="64"/>
      <c r="P2449" s="64"/>
      <c r="Q2449" s="64"/>
    </row>
    <row r="2450" spans="10:17">
      <c r="J2450" s="64"/>
      <c r="K2450" s="64"/>
      <c r="N2450" s="64"/>
      <c r="O2450" s="64"/>
      <c r="P2450" s="64"/>
      <c r="Q2450" s="64"/>
    </row>
    <row r="2451" spans="10:17">
      <c r="J2451" s="64"/>
      <c r="K2451" s="64"/>
      <c r="N2451" s="64"/>
      <c r="O2451" s="64"/>
      <c r="P2451" s="64"/>
      <c r="Q2451" s="64"/>
    </row>
    <row r="2452" spans="10:17">
      <c r="J2452" s="64"/>
      <c r="K2452" s="64"/>
      <c r="N2452" s="64"/>
      <c r="O2452" s="64"/>
      <c r="P2452" s="64"/>
      <c r="Q2452" s="64"/>
    </row>
    <row r="2453" spans="10:17">
      <c r="J2453" s="64"/>
      <c r="K2453" s="64"/>
      <c r="N2453" s="64"/>
      <c r="O2453" s="64"/>
      <c r="P2453" s="64"/>
      <c r="Q2453" s="64"/>
    </row>
    <row r="2454" spans="10:17">
      <c r="J2454" s="64"/>
      <c r="K2454" s="64"/>
      <c r="N2454" s="64"/>
      <c r="O2454" s="64"/>
      <c r="P2454" s="64"/>
      <c r="Q2454" s="64"/>
    </row>
    <row r="2455" spans="10:17">
      <c r="J2455" s="64"/>
      <c r="K2455" s="64"/>
      <c r="N2455" s="64"/>
      <c r="O2455" s="64"/>
      <c r="P2455" s="64"/>
      <c r="Q2455" s="64"/>
    </row>
    <row r="2456" spans="10:17">
      <c r="J2456" s="64"/>
      <c r="K2456" s="64"/>
      <c r="N2456" s="64"/>
      <c r="O2456" s="64"/>
      <c r="P2456" s="64"/>
      <c r="Q2456" s="64"/>
    </row>
    <row r="2457" spans="10:17">
      <c r="J2457" s="64"/>
      <c r="K2457" s="64"/>
      <c r="N2457" s="64"/>
      <c r="O2457" s="64"/>
      <c r="P2457" s="64"/>
      <c r="Q2457" s="64"/>
    </row>
    <row r="2458" spans="10:17">
      <c r="J2458" s="64"/>
      <c r="K2458" s="64"/>
      <c r="N2458" s="64"/>
      <c r="O2458" s="64"/>
      <c r="P2458" s="64"/>
      <c r="Q2458" s="64"/>
    </row>
    <row r="2459" spans="10:17">
      <c r="J2459" s="64"/>
      <c r="K2459" s="64"/>
      <c r="N2459" s="64"/>
      <c r="O2459" s="64"/>
      <c r="P2459" s="64"/>
      <c r="Q2459" s="64"/>
    </row>
    <row r="2460" spans="10:17">
      <c r="J2460" s="64"/>
      <c r="K2460" s="64"/>
      <c r="N2460" s="64"/>
      <c r="O2460" s="64"/>
      <c r="P2460" s="64"/>
      <c r="Q2460" s="64"/>
    </row>
    <row r="2461" spans="10:17">
      <c r="J2461" s="64"/>
      <c r="K2461" s="64"/>
      <c r="N2461" s="64"/>
      <c r="O2461" s="64"/>
      <c r="P2461" s="64"/>
      <c r="Q2461" s="64"/>
    </row>
    <row r="2462" spans="10:17">
      <c r="J2462" s="64"/>
      <c r="K2462" s="64"/>
      <c r="N2462" s="64"/>
      <c r="O2462" s="64"/>
      <c r="P2462" s="64"/>
      <c r="Q2462" s="64"/>
    </row>
    <row r="2463" spans="10:17">
      <c r="J2463" s="64"/>
      <c r="K2463" s="64"/>
      <c r="N2463" s="64"/>
      <c r="O2463" s="64"/>
      <c r="P2463" s="64"/>
      <c r="Q2463" s="64"/>
    </row>
    <row r="2464" spans="10:17">
      <c r="J2464" s="64"/>
      <c r="K2464" s="64"/>
      <c r="N2464" s="64"/>
      <c r="O2464" s="64"/>
      <c r="P2464" s="64"/>
      <c r="Q2464" s="64"/>
    </row>
    <row r="2465" spans="10:17">
      <c r="J2465" s="64"/>
      <c r="K2465" s="64"/>
      <c r="N2465" s="64"/>
      <c r="O2465" s="64"/>
      <c r="P2465" s="64"/>
      <c r="Q2465" s="64"/>
    </row>
    <row r="2466" spans="10:17">
      <c r="J2466" s="64"/>
      <c r="K2466" s="64"/>
      <c r="N2466" s="64"/>
      <c r="O2466" s="64"/>
      <c r="P2466" s="64"/>
      <c r="Q2466" s="64"/>
    </row>
    <row r="2467" spans="10:17">
      <c r="J2467" s="64"/>
      <c r="K2467" s="64"/>
      <c r="N2467" s="64"/>
      <c r="O2467" s="64"/>
      <c r="P2467" s="64"/>
      <c r="Q2467" s="64"/>
    </row>
    <row r="2468" spans="10:17">
      <c r="J2468" s="64"/>
      <c r="K2468" s="64"/>
      <c r="N2468" s="64"/>
      <c r="O2468" s="64"/>
      <c r="P2468" s="64"/>
      <c r="Q2468" s="64"/>
    </row>
    <row r="2469" spans="10:17">
      <c r="J2469" s="64"/>
      <c r="K2469" s="64"/>
      <c r="N2469" s="64"/>
      <c r="O2469" s="64"/>
      <c r="P2469" s="64"/>
      <c r="Q2469" s="64"/>
    </row>
    <row r="2470" spans="10:17">
      <c r="J2470" s="64"/>
      <c r="K2470" s="64"/>
      <c r="N2470" s="64"/>
      <c r="O2470" s="64"/>
      <c r="P2470" s="64"/>
      <c r="Q2470" s="64"/>
    </row>
    <row r="2471" spans="10:17">
      <c r="J2471" s="64"/>
      <c r="K2471" s="64"/>
      <c r="N2471" s="64"/>
      <c r="O2471" s="64"/>
      <c r="P2471" s="64"/>
      <c r="Q2471" s="64"/>
    </row>
    <row r="2472" spans="10:17">
      <c r="J2472" s="64"/>
      <c r="K2472" s="64"/>
      <c r="N2472" s="64"/>
      <c r="O2472" s="64"/>
      <c r="P2472" s="64"/>
      <c r="Q2472" s="64"/>
    </row>
    <row r="2473" spans="10:17">
      <c r="J2473" s="64"/>
      <c r="K2473" s="64"/>
      <c r="N2473" s="64"/>
      <c r="O2473" s="64"/>
      <c r="P2473" s="64"/>
      <c r="Q2473" s="64"/>
    </row>
    <row r="2474" spans="10:17">
      <c r="J2474" s="64"/>
      <c r="K2474" s="64"/>
      <c r="N2474" s="64"/>
      <c r="O2474" s="64"/>
      <c r="P2474" s="64"/>
      <c r="Q2474" s="64"/>
    </row>
    <row r="2475" spans="10:17">
      <c r="J2475" s="64"/>
      <c r="K2475" s="64"/>
      <c r="N2475" s="64"/>
      <c r="O2475" s="64"/>
      <c r="P2475" s="64"/>
      <c r="Q2475" s="64"/>
    </row>
    <row r="2476" spans="10:17">
      <c r="J2476" s="64"/>
      <c r="K2476" s="64"/>
      <c r="N2476" s="64"/>
      <c r="O2476" s="64"/>
      <c r="P2476" s="64"/>
      <c r="Q2476" s="64"/>
    </row>
    <row r="2477" spans="10:17">
      <c r="J2477" s="64"/>
      <c r="K2477" s="64"/>
      <c r="N2477" s="64"/>
      <c r="O2477" s="64"/>
      <c r="P2477" s="64"/>
      <c r="Q2477" s="64"/>
    </row>
    <row r="2478" spans="10:17">
      <c r="J2478" s="64"/>
      <c r="K2478" s="64"/>
      <c r="N2478" s="64"/>
      <c r="O2478" s="64"/>
      <c r="P2478" s="64"/>
      <c r="Q2478" s="64"/>
    </row>
    <row r="2479" spans="10:17">
      <c r="J2479" s="64"/>
      <c r="K2479" s="64"/>
      <c r="N2479" s="64"/>
      <c r="O2479" s="64"/>
      <c r="P2479" s="64"/>
      <c r="Q2479" s="64"/>
    </row>
    <row r="2480" spans="10:17">
      <c r="J2480" s="64"/>
      <c r="K2480" s="64"/>
      <c r="N2480" s="64"/>
      <c r="O2480" s="64"/>
      <c r="P2480" s="64"/>
      <c r="Q2480" s="64"/>
    </row>
    <row r="2481" spans="10:17">
      <c r="J2481" s="64"/>
      <c r="K2481" s="64"/>
      <c r="N2481" s="64"/>
      <c r="O2481" s="64"/>
      <c r="P2481" s="64"/>
      <c r="Q2481" s="64"/>
    </row>
    <row r="2482" spans="10:17">
      <c r="J2482" s="64"/>
      <c r="K2482" s="64"/>
      <c r="N2482" s="64"/>
      <c r="O2482" s="64"/>
      <c r="P2482" s="64"/>
      <c r="Q2482" s="64"/>
    </row>
    <row r="2483" spans="10:17">
      <c r="J2483" s="64"/>
      <c r="K2483" s="64"/>
      <c r="N2483" s="64"/>
      <c r="O2483" s="64"/>
      <c r="P2483" s="64"/>
      <c r="Q2483" s="64"/>
    </row>
    <row r="2484" spans="10:17">
      <c r="J2484" s="64"/>
      <c r="K2484" s="64"/>
      <c r="N2484" s="64"/>
      <c r="O2484" s="64"/>
      <c r="P2484" s="64"/>
      <c r="Q2484" s="64"/>
    </row>
    <row r="2485" spans="10:17">
      <c r="J2485" s="64"/>
      <c r="K2485" s="64"/>
      <c r="N2485" s="64"/>
      <c r="O2485" s="64"/>
      <c r="P2485" s="64"/>
      <c r="Q2485" s="64"/>
    </row>
    <row r="2486" spans="10:17">
      <c r="J2486" s="64"/>
      <c r="K2486" s="64"/>
      <c r="N2486" s="64"/>
      <c r="O2486" s="64"/>
      <c r="P2486" s="64"/>
      <c r="Q2486" s="64"/>
    </row>
    <row r="2487" spans="10:17">
      <c r="J2487" s="64"/>
      <c r="K2487" s="64"/>
      <c r="N2487" s="64"/>
      <c r="O2487" s="64"/>
      <c r="P2487" s="64"/>
      <c r="Q2487" s="64"/>
    </row>
    <row r="2488" spans="10:17">
      <c r="J2488" s="64"/>
      <c r="K2488" s="64"/>
      <c r="N2488" s="64"/>
      <c r="O2488" s="64"/>
      <c r="P2488" s="64"/>
      <c r="Q2488" s="64"/>
    </row>
    <row r="2489" spans="10:17">
      <c r="J2489" s="64"/>
      <c r="K2489" s="64"/>
      <c r="N2489" s="64"/>
      <c r="O2489" s="64"/>
      <c r="P2489" s="64"/>
      <c r="Q2489" s="64"/>
    </row>
    <row r="2490" spans="10:17">
      <c r="J2490" s="64"/>
      <c r="K2490" s="64"/>
      <c r="N2490" s="64"/>
      <c r="O2490" s="64"/>
      <c r="P2490" s="64"/>
      <c r="Q2490" s="64"/>
    </row>
    <row r="2491" spans="10:17">
      <c r="J2491" s="64"/>
      <c r="K2491" s="64"/>
      <c r="N2491" s="64"/>
      <c r="O2491" s="64"/>
      <c r="P2491" s="64"/>
      <c r="Q2491" s="64"/>
    </row>
    <row r="2492" spans="10:17">
      <c r="J2492" s="64"/>
      <c r="K2492" s="64"/>
      <c r="N2492" s="64"/>
      <c r="O2492" s="64"/>
      <c r="P2492" s="64"/>
      <c r="Q2492" s="64"/>
    </row>
    <row r="2493" spans="10:17">
      <c r="J2493" s="64"/>
      <c r="K2493" s="64"/>
      <c r="N2493" s="64"/>
      <c r="O2493" s="64"/>
      <c r="P2493" s="64"/>
      <c r="Q2493" s="64"/>
    </row>
    <row r="2494" spans="10:17">
      <c r="J2494" s="64"/>
      <c r="K2494" s="64"/>
      <c r="N2494" s="64"/>
      <c r="O2494" s="64"/>
      <c r="P2494" s="64"/>
      <c r="Q2494" s="64"/>
    </row>
    <row r="2495" spans="10:17">
      <c r="J2495" s="64"/>
      <c r="K2495" s="64"/>
      <c r="N2495" s="64"/>
      <c r="O2495" s="64"/>
      <c r="P2495" s="64"/>
      <c r="Q2495" s="64"/>
    </row>
    <row r="2496" spans="10:17">
      <c r="J2496" s="64"/>
      <c r="K2496" s="64"/>
      <c r="N2496" s="64"/>
      <c r="O2496" s="64"/>
      <c r="P2496" s="64"/>
      <c r="Q2496" s="64"/>
    </row>
    <row r="2497" spans="10:17">
      <c r="J2497" s="64"/>
      <c r="K2497" s="64"/>
      <c r="N2497" s="64"/>
      <c r="O2497" s="64"/>
      <c r="P2497" s="64"/>
      <c r="Q2497" s="64"/>
    </row>
    <row r="2498" spans="10:17">
      <c r="J2498" s="64"/>
      <c r="K2498" s="64"/>
      <c r="N2498" s="64"/>
      <c r="O2498" s="64"/>
      <c r="P2498" s="64"/>
      <c r="Q2498" s="64"/>
    </row>
    <row r="2499" spans="10:17">
      <c r="J2499" s="64"/>
      <c r="K2499" s="64"/>
      <c r="N2499" s="64"/>
      <c r="O2499" s="64"/>
      <c r="P2499" s="64"/>
      <c r="Q2499" s="64"/>
    </row>
    <row r="2500" spans="10:17">
      <c r="J2500" s="64"/>
      <c r="K2500" s="64"/>
      <c r="N2500" s="64"/>
      <c r="O2500" s="64"/>
      <c r="P2500" s="64"/>
      <c r="Q2500" s="64"/>
    </row>
    <row r="2501" spans="10:17">
      <c r="J2501" s="64"/>
      <c r="K2501" s="64"/>
      <c r="N2501" s="64"/>
      <c r="O2501" s="64"/>
      <c r="P2501" s="64"/>
      <c r="Q2501" s="64"/>
    </row>
    <row r="2502" spans="10:17">
      <c r="J2502" s="64"/>
      <c r="K2502" s="64"/>
      <c r="N2502" s="64"/>
      <c r="O2502" s="64"/>
      <c r="P2502" s="64"/>
      <c r="Q2502" s="64"/>
    </row>
    <row r="2503" spans="10:17">
      <c r="J2503" s="64"/>
      <c r="K2503" s="64"/>
      <c r="N2503" s="64"/>
      <c r="O2503" s="64"/>
      <c r="P2503" s="64"/>
      <c r="Q2503" s="64"/>
    </row>
    <row r="2504" spans="10:17">
      <c r="J2504" s="64"/>
      <c r="K2504" s="64"/>
      <c r="N2504" s="64"/>
      <c r="O2504" s="64"/>
      <c r="P2504" s="64"/>
      <c r="Q2504" s="64"/>
    </row>
    <row r="2505" spans="10:17">
      <c r="J2505" s="64"/>
      <c r="K2505" s="64"/>
      <c r="N2505" s="64"/>
      <c r="O2505" s="64"/>
      <c r="P2505" s="64"/>
      <c r="Q2505" s="64"/>
    </row>
    <row r="2506" spans="10:17">
      <c r="J2506" s="64"/>
      <c r="K2506" s="64"/>
      <c r="N2506" s="64"/>
      <c r="O2506" s="64"/>
      <c r="P2506" s="64"/>
      <c r="Q2506" s="64"/>
    </row>
    <row r="2507" spans="10:17">
      <c r="J2507" s="64"/>
      <c r="K2507" s="64"/>
      <c r="N2507" s="64"/>
      <c r="O2507" s="64"/>
      <c r="P2507" s="64"/>
      <c r="Q2507" s="64"/>
    </row>
    <row r="2508" spans="10:17">
      <c r="J2508" s="64"/>
      <c r="K2508" s="64"/>
      <c r="N2508" s="64"/>
      <c r="O2508" s="64"/>
      <c r="P2508" s="64"/>
      <c r="Q2508" s="64"/>
    </row>
    <row r="2509" spans="10:17">
      <c r="J2509" s="64"/>
      <c r="K2509" s="64"/>
      <c r="N2509" s="64"/>
      <c r="O2509" s="64"/>
      <c r="P2509" s="64"/>
      <c r="Q2509" s="64"/>
    </row>
    <row r="2510" spans="10:17">
      <c r="J2510" s="64"/>
      <c r="K2510" s="64"/>
      <c r="N2510" s="64"/>
      <c r="O2510" s="64"/>
      <c r="P2510" s="64"/>
      <c r="Q2510" s="64"/>
    </row>
    <row r="2511" spans="10:17">
      <c r="J2511" s="64"/>
      <c r="K2511" s="64"/>
      <c r="N2511" s="64"/>
      <c r="O2511" s="64"/>
      <c r="P2511" s="64"/>
      <c r="Q2511" s="64"/>
    </row>
    <row r="2512" spans="10:17">
      <c r="J2512" s="64"/>
      <c r="K2512" s="64"/>
      <c r="N2512" s="64"/>
      <c r="O2512" s="64"/>
      <c r="P2512" s="64"/>
      <c r="Q2512" s="64"/>
    </row>
    <row r="2513" spans="10:17">
      <c r="J2513" s="64"/>
      <c r="K2513" s="64"/>
      <c r="N2513" s="64"/>
      <c r="O2513" s="64"/>
      <c r="P2513" s="64"/>
      <c r="Q2513" s="64"/>
    </row>
    <row r="2514" spans="10:17">
      <c r="J2514" s="64"/>
      <c r="K2514" s="64"/>
      <c r="N2514" s="64"/>
      <c r="O2514" s="64"/>
      <c r="P2514" s="64"/>
      <c r="Q2514" s="64"/>
    </row>
    <row r="2515" spans="10:17">
      <c r="J2515" s="64"/>
      <c r="K2515" s="64"/>
      <c r="N2515" s="64"/>
      <c r="O2515" s="64"/>
      <c r="P2515" s="64"/>
      <c r="Q2515" s="64"/>
    </row>
    <row r="2516" spans="10:17">
      <c r="J2516" s="64"/>
      <c r="K2516" s="64"/>
      <c r="N2516" s="64"/>
      <c r="O2516" s="64"/>
      <c r="P2516" s="64"/>
      <c r="Q2516" s="64"/>
    </row>
    <row r="2517" spans="10:17">
      <c r="J2517" s="64"/>
      <c r="K2517" s="64"/>
      <c r="N2517" s="64"/>
      <c r="O2517" s="64"/>
      <c r="P2517" s="64"/>
      <c r="Q2517" s="64"/>
    </row>
    <row r="2518" spans="10:17">
      <c r="J2518" s="64"/>
      <c r="K2518" s="64"/>
      <c r="N2518" s="64"/>
      <c r="O2518" s="64"/>
      <c r="P2518" s="64"/>
      <c r="Q2518" s="64"/>
    </row>
    <row r="2519" spans="10:17">
      <c r="J2519" s="64"/>
      <c r="K2519" s="64"/>
      <c r="N2519" s="64"/>
      <c r="O2519" s="64"/>
      <c r="P2519" s="64"/>
      <c r="Q2519" s="64"/>
    </row>
    <row r="2520" spans="10:17">
      <c r="J2520" s="64"/>
      <c r="K2520" s="64"/>
      <c r="N2520" s="64"/>
      <c r="O2520" s="64"/>
      <c r="P2520" s="64"/>
      <c r="Q2520" s="64"/>
    </row>
    <row r="2521" spans="10:17">
      <c r="J2521" s="64"/>
      <c r="K2521" s="64"/>
      <c r="N2521" s="64"/>
      <c r="O2521" s="64"/>
      <c r="P2521" s="64"/>
      <c r="Q2521" s="64"/>
    </row>
    <row r="2522" spans="10:17">
      <c r="J2522" s="64"/>
      <c r="K2522" s="64"/>
      <c r="N2522" s="64"/>
      <c r="O2522" s="64"/>
      <c r="P2522" s="64"/>
      <c r="Q2522" s="64"/>
    </row>
    <row r="2523" spans="10:17">
      <c r="J2523" s="64"/>
      <c r="K2523" s="64"/>
      <c r="N2523" s="64"/>
      <c r="O2523" s="64"/>
      <c r="P2523" s="64"/>
      <c r="Q2523" s="64"/>
    </row>
    <row r="2524" spans="10:17">
      <c r="J2524" s="64"/>
      <c r="K2524" s="64"/>
      <c r="N2524" s="64"/>
      <c r="O2524" s="64"/>
      <c r="P2524" s="64"/>
      <c r="Q2524" s="64"/>
    </row>
    <row r="2525" spans="10:17">
      <c r="J2525" s="64"/>
      <c r="K2525" s="64"/>
      <c r="N2525" s="64"/>
      <c r="O2525" s="64"/>
      <c r="P2525" s="64"/>
      <c r="Q2525" s="64"/>
    </row>
    <row r="2526" spans="10:17">
      <c r="J2526" s="64"/>
      <c r="K2526" s="64"/>
      <c r="N2526" s="64"/>
      <c r="O2526" s="64"/>
      <c r="P2526" s="64"/>
      <c r="Q2526" s="64"/>
    </row>
    <row r="2527" spans="10:17">
      <c r="J2527" s="64"/>
      <c r="K2527" s="64"/>
      <c r="N2527" s="64"/>
      <c r="O2527" s="64"/>
      <c r="P2527" s="64"/>
      <c r="Q2527" s="64"/>
    </row>
    <row r="2528" spans="10:17">
      <c r="J2528" s="64"/>
      <c r="K2528" s="64"/>
      <c r="N2528" s="64"/>
      <c r="O2528" s="64"/>
      <c r="P2528" s="64"/>
      <c r="Q2528" s="64"/>
    </row>
    <row r="2529" spans="10:17">
      <c r="J2529" s="64"/>
      <c r="K2529" s="64"/>
      <c r="N2529" s="64"/>
      <c r="O2529" s="64"/>
      <c r="P2529" s="64"/>
      <c r="Q2529" s="64"/>
    </row>
    <row r="2530" spans="10:17">
      <c r="J2530" s="64"/>
      <c r="K2530" s="64"/>
      <c r="N2530" s="64"/>
      <c r="O2530" s="64"/>
      <c r="P2530" s="64"/>
      <c r="Q2530" s="64"/>
    </row>
    <row r="2531" spans="10:17">
      <c r="J2531" s="64"/>
      <c r="K2531" s="64"/>
      <c r="N2531" s="64"/>
      <c r="O2531" s="64"/>
      <c r="P2531" s="64"/>
      <c r="Q2531" s="64"/>
    </row>
    <row r="2532" spans="10:17">
      <c r="J2532" s="64"/>
      <c r="K2532" s="64"/>
      <c r="N2532" s="64"/>
      <c r="O2532" s="64"/>
      <c r="P2532" s="64"/>
      <c r="Q2532" s="64"/>
    </row>
    <row r="2533" spans="10:17">
      <c r="J2533" s="64"/>
      <c r="K2533" s="64"/>
      <c r="N2533" s="64"/>
      <c r="O2533" s="64"/>
      <c r="P2533" s="64"/>
      <c r="Q2533" s="64"/>
    </row>
    <row r="2534" spans="10:17">
      <c r="J2534" s="64"/>
      <c r="K2534" s="64"/>
      <c r="N2534" s="64"/>
      <c r="O2534" s="64"/>
      <c r="P2534" s="64"/>
      <c r="Q2534" s="64"/>
    </row>
    <row r="2535" spans="10:17">
      <c r="J2535" s="64"/>
      <c r="K2535" s="64"/>
      <c r="N2535" s="64"/>
      <c r="O2535" s="64"/>
      <c r="P2535" s="64"/>
      <c r="Q2535" s="64"/>
    </row>
    <row r="2536" spans="10:17">
      <c r="J2536" s="64"/>
      <c r="K2536" s="64"/>
      <c r="N2536" s="64"/>
      <c r="O2536" s="64"/>
      <c r="P2536" s="64"/>
      <c r="Q2536" s="64"/>
    </row>
    <row r="2537" spans="10:17">
      <c r="J2537" s="64"/>
      <c r="K2537" s="64"/>
      <c r="N2537" s="64"/>
      <c r="O2537" s="64"/>
      <c r="P2537" s="64"/>
      <c r="Q2537" s="64"/>
    </row>
    <row r="2538" spans="10:17">
      <c r="J2538" s="64"/>
      <c r="K2538" s="64"/>
      <c r="N2538" s="64"/>
      <c r="O2538" s="64"/>
      <c r="P2538" s="64"/>
      <c r="Q2538" s="64"/>
    </row>
    <row r="2539" spans="10:17">
      <c r="J2539" s="64"/>
      <c r="K2539" s="64"/>
      <c r="N2539" s="64"/>
      <c r="O2539" s="64"/>
      <c r="P2539" s="64"/>
      <c r="Q2539" s="64"/>
    </row>
    <row r="2540" spans="10:17">
      <c r="J2540" s="64"/>
      <c r="K2540" s="64"/>
      <c r="N2540" s="64"/>
      <c r="O2540" s="64"/>
      <c r="P2540" s="64"/>
      <c r="Q2540" s="64"/>
    </row>
    <row r="2541" spans="10:17">
      <c r="J2541" s="64"/>
      <c r="K2541" s="64"/>
      <c r="N2541" s="64"/>
      <c r="O2541" s="64"/>
      <c r="P2541" s="64"/>
      <c r="Q2541" s="64"/>
    </row>
    <row r="2542" spans="10:17">
      <c r="J2542" s="64"/>
      <c r="K2542" s="64"/>
      <c r="N2542" s="64"/>
      <c r="O2542" s="64"/>
      <c r="P2542" s="64"/>
      <c r="Q2542" s="64"/>
    </row>
    <row r="2543" spans="10:17">
      <c r="J2543" s="64"/>
      <c r="K2543" s="64"/>
      <c r="N2543" s="64"/>
      <c r="O2543" s="64"/>
      <c r="P2543" s="64"/>
      <c r="Q2543" s="64"/>
    </row>
    <row r="2544" spans="10:17">
      <c r="J2544" s="64"/>
      <c r="K2544" s="64"/>
      <c r="N2544" s="64"/>
      <c r="O2544" s="64"/>
      <c r="P2544" s="64"/>
      <c r="Q2544" s="64"/>
    </row>
    <row r="2545" spans="10:17">
      <c r="J2545" s="64"/>
      <c r="K2545" s="64"/>
      <c r="N2545" s="64"/>
      <c r="O2545" s="64"/>
      <c r="P2545" s="64"/>
      <c r="Q2545" s="64"/>
    </row>
    <row r="2546" spans="10:17">
      <c r="J2546" s="64"/>
      <c r="K2546" s="64"/>
      <c r="N2546" s="64"/>
      <c r="O2546" s="64"/>
      <c r="P2546" s="64"/>
      <c r="Q2546" s="64"/>
    </row>
    <row r="2547" spans="10:17">
      <c r="J2547" s="64"/>
      <c r="K2547" s="64"/>
      <c r="N2547" s="64"/>
      <c r="O2547" s="64"/>
      <c r="P2547" s="64"/>
      <c r="Q2547" s="64"/>
    </row>
    <row r="2548" spans="10:17">
      <c r="J2548" s="64"/>
      <c r="K2548" s="64"/>
      <c r="N2548" s="64"/>
      <c r="O2548" s="64"/>
      <c r="P2548" s="64"/>
      <c r="Q2548" s="64"/>
    </row>
    <row r="2549" spans="10:17">
      <c r="J2549" s="64"/>
      <c r="K2549" s="64"/>
      <c r="N2549" s="64"/>
      <c r="O2549" s="64"/>
      <c r="P2549" s="64"/>
      <c r="Q2549" s="64"/>
    </row>
    <row r="2550" spans="10:17">
      <c r="J2550" s="64"/>
      <c r="K2550" s="64"/>
      <c r="N2550" s="64"/>
      <c r="O2550" s="64"/>
      <c r="P2550" s="64"/>
      <c r="Q2550" s="64"/>
    </row>
    <row r="2551" spans="10:17">
      <c r="J2551" s="64"/>
      <c r="K2551" s="64"/>
      <c r="N2551" s="64"/>
      <c r="O2551" s="64"/>
      <c r="P2551" s="64"/>
      <c r="Q2551" s="64"/>
    </row>
    <row r="2552" spans="10:17">
      <c r="J2552" s="64"/>
      <c r="K2552" s="64"/>
      <c r="N2552" s="64"/>
      <c r="O2552" s="64"/>
      <c r="P2552" s="64"/>
      <c r="Q2552" s="64"/>
    </row>
    <row r="2553" spans="10:17">
      <c r="J2553" s="64"/>
      <c r="K2553" s="64"/>
      <c r="N2553" s="64"/>
      <c r="O2553" s="64"/>
      <c r="P2553" s="64"/>
      <c r="Q2553" s="64"/>
    </row>
    <row r="2554" spans="10:17">
      <c r="J2554" s="64"/>
      <c r="K2554" s="64"/>
      <c r="N2554" s="64"/>
      <c r="O2554" s="64"/>
      <c r="P2554" s="64"/>
      <c r="Q2554" s="64"/>
    </row>
    <row r="2555" spans="10:17">
      <c r="J2555" s="64"/>
      <c r="K2555" s="64"/>
      <c r="N2555" s="64"/>
      <c r="O2555" s="64"/>
      <c r="P2555" s="64"/>
      <c r="Q2555" s="64"/>
    </row>
    <row r="2556" spans="10:17">
      <c r="J2556" s="64"/>
      <c r="K2556" s="64"/>
      <c r="N2556" s="64"/>
      <c r="O2556" s="64"/>
      <c r="P2556" s="64"/>
      <c r="Q2556" s="64"/>
    </row>
    <row r="2557" spans="10:17">
      <c r="J2557" s="64"/>
      <c r="K2557" s="64"/>
      <c r="N2557" s="64"/>
      <c r="O2557" s="64"/>
      <c r="P2557" s="64"/>
      <c r="Q2557" s="64"/>
    </row>
    <row r="2558" spans="10:17">
      <c r="J2558" s="64"/>
      <c r="K2558" s="64"/>
      <c r="N2558" s="64"/>
      <c r="O2558" s="64"/>
      <c r="P2558" s="64"/>
      <c r="Q2558" s="64"/>
    </row>
    <row r="2559" spans="10:17">
      <c r="J2559" s="64"/>
      <c r="K2559" s="64"/>
      <c r="N2559" s="64"/>
      <c r="O2559" s="64"/>
      <c r="P2559" s="64"/>
      <c r="Q2559" s="64"/>
    </row>
    <row r="2560" spans="10:17">
      <c r="J2560" s="64"/>
      <c r="K2560" s="64"/>
      <c r="N2560" s="64"/>
      <c r="O2560" s="64"/>
      <c r="P2560" s="64"/>
      <c r="Q2560" s="64"/>
    </row>
    <row r="2561" spans="10:17">
      <c r="J2561" s="64"/>
      <c r="K2561" s="64"/>
      <c r="N2561" s="64"/>
      <c r="O2561" s="64"/>
      <c r="P2561" s="64"/>
      <c r="Q2561" s="64"/>
    </row>
    <row r="2562" spans="10:17">
      <c r="J2562" s="64"/>
      <c r="K2562" s="64"/>
      <c r="N2562" s="64"/>
      <c r="O2562" s="64"/>
      <c r="P2562" s="64"/>
      <c r="Q2562" s="64"/>
    </row>
    <row r="2563" spans="10:17">
      <c r="J2563" s="64"/>
      <c r="K2563" s="64"/>
      <c r="N2563" s="64"/>
      <c r="O2563" s="64"/>
      <c r="P2563" s="64"/>
      <c r="Q2563" s="64"/>
    </row>
    <row r="2564" spans="10:17">
      <c r="J2564" s="64"/>
      <c r="K2564" s="64"/>
      <c r="N2564" s="64"/>
      <c r="O2564" s="64"/>
      <c r="P2564" s="64"/>
      <c r="Q2564" s="64"/>
    </row>
    <row r="2565" spans="10:17">
      <c r="J2565" s="64"/>
      <c r="K2565" s="64"/>
      <c r="N2565" s="64"/>
      <c r="O2565" s="64"/>
      <c r="P2565" s="64"/>
      <c r="Q2565" s="64"/>
    </row>
    <row r="2566" spans="10:17">
      <c r="J2566" s="64"/>
      <c r="K2566" s="64"/>
      <c r="N2566" s="64"/>
      <c r="O2566" s="64"/>
      <c r="P2566" s="64"/>
      <c r="Q2566" s="64"/>
    </row>
    <row r="2567" spans="10:17">
      <c r="J2567" s="64"/>
      <c r="K2567" s="64"/>
      <c r="N2567" s="64"/>
      <c r="O2567" s="64"/>
      <c r="P2567" s="64"/>
      <c r="Q2567" s="64"/>
    </row>
    <row r="2568" spans="10:17">
      <c r="J2568" s="64"/>
      <c r="K2568" s="64"/>
      <c r="N2568" s="64"/>
      <c r="O2568" s="64"/>
      <c r="P2568" s="64"/>
      <c r="Q2568" s="64"/>
    </row>
    <row r="2569" spans="10:17">
      <c r="J2569" s="64"/>
      <c r="K2569" s="64"/>
      <c r="N2569" s="64"/>
      <c r="O2569" s="64"/>
      <c r="P2569" s="64"/>
      <c r="Q2569" s="64"/>
    </row>
    <row r="2570" spans="10:17">
      <c r="J2570" s="64"/>
      <c r="K2570" s="64"/>
      <c r="N2570" s="64"/>
      <c r="O2570" s="64"/>
      <c r="P2570" s="64"/>
      <c r="Q2570" s="64"/>
    </row>
    <row r="2571" spans="10:17">
      <c r="J2571" s="64"/>
      <c r="K2571" s="64"/>
      <c r="N2571" s="64"/>
      <c r="O2571" s="64"/>
      <c r="P2571" s="64"/>
      <c r="Q2571" s="64"/>
    </row>
    <row r="2572" spans="10:17">
      <c r="J2572" s="64"/>
      <c r="K2572" s="64"/>
      <c r="N2572" s="64"/>
      <c r="O2572" s="64"/>
      <c r="P2572" s="64"/>
      <c r="Q2572" s="64"/>
    </row>
    <row r="2573" spans="10:17">
      <c r="J2573" s="64"/>
      <c r="K2573" s="64"/>
      <c r="N2573" s="64"/>
      <c r="O2573" s="64"/>
      <c r="P2573" s="64"/>
      <c r="Q2573" s="64"/>
    </row>
    <row r="2574" spans="10:17">
      <c r="J2574" s="64"/>
      <c r="K2574" s="64"/>
      <c r="N2574" s="64"/>
      <c r="O2574" s="64"/>
      <c r="P2574" s="64"/>
      <c r="Q2574" s="64"/>
    </row>
    <row r="2575" spans="10:17">
      <c r="J2575" s="64"/>
      <c r="K2575" s="64"/>
      <c r="N2575" s="64"/>
      <c r="O2575" s="64"/>
      <c r="P2575" s="64"/>
      <c r="Q2575" s="64"/>
    </row>
    <row r="2576" spans="10:17">
      <c r="J2576" s="64"/>
      <c r="K2576" s="64"/>
      <c r="N2576" s="64"/>
      <c r="O2576" s="64"/>
      <c r="P2576" s="64"/>
      <c r="Q2576" s="64"/>
    </row>
    <row r="2577" spans="10:17">
      <c r="J2577" s="64"/>
      <c r="K2577" s="64"/>
      <c r="N2577" s="64"/>
      <c r="O2577" s="64"/>
      <c r="P2577" s="64"/>
      <c r="Q2577" s="64"/>
    </row>
    <row r="2578" spans="10:17">
      <c r="J2578" s="64"/>
      <c r="K2578" s="64"/>
      <c r="N2578" s="64"/>
      <c r="O2578" s="64"/>
      <c r="P2578" s="64"/>
      <c r="Q2578" s="64"/>
    </row>
    <row r="2579" spans="10:17">
      <c r="J2579" s="64"/>
      <c r="K2579" s="64"/>
      <c r="N2579" s="64"/>
      <c r="O2579" s="64"/>
      <c r="P2579" s="64"/>
      <c r="Q2579" s="64"/>
    </row>
    <row r="2580" spans="10:17">
      <c r="J2580" s="64"/>
      <c r="K2580" s="64"/>
      <c r="N2580" s="64"/>
      <c r="O2580" s="64"/>
      <c r="P2580" s="64"/>
      <c r="Q2580" s="64"/>
    </row>
    <row r="2581" spans="10:17">
      <c r="J2581" s="64"/>
      <c r="K2581" s="64"/>
      <c r="N2581" s="64"/>
      <c r="O2581" s="64"/>
      <c r="P2581" s="64"/>
      <c r="Q2581" s="64"/>
    </row>
    <row r="2582" spans="10:17">
      <c r="J2582" s="64"/>
      <c r="K2582" s="64"/>
      <c r="N2582" s="64"/>
      <c r="O2582" s="64"/>
      <c r="P2582" s="64"/>
      <c r="Q2582" s="64"/>
    </row>
    <row r="2583" spans="10:17">
      <c r="J2583" s="64"/>
      <c r="K2583" s="64"/>
      <c r="N2583" s="64"/>
      <c r="O2583" s="64"/>
      <c r="P2583" s="64"/>
      <c r="Q2583" s="64"/>
    </row>
    <row r="2584" spans="10:17">
      <c r="J2584" s="64"/>
      <c r="K2584" s="64"/>
      <c r="N2584" s="64"/>
      <c r="O2584" s="64"/>
      <c r="P2584" s="64"/>
      <c r="Q2584" s="64"/>
    </row>
    <row r="2585" spans="10:17">
      <c r="J2585" s="64"/>
      <c r="K2585" s="64"/>
      <c r="N2585" s="64"/>
      <c r="O2585" s="64"/>
      <c r="P2585" s="64"/>
      <c r="Q2585" s="64"/>
    </row>
    <row r="2586" spans="10:17">
      <c r="J2586" s="64"/>
      <c r="K2586" s="64"/>
      <c r="N2586" s="64"/>
      <c r="O2586" s="64"/>
      <c r="P2586" s="64"/>
      <c r="Q2586" s="64"/>
    </row>
    <row r="2587" spans="10:17">
      <c r="J2587" s="64"/>
      <c r="K2587" s="64"/>
      <c r="N2587" s="64"/>
      <c r="O2587" s="64"/>
      <c r="P2587" s="64"/>
      <c r="Q2587" s="64"/>
    </row>
    <row r="2588" spans="10:17">
      <c r="J2588" s="64"/>
      <c r="K2588" s="64"/>
      <c r="N2588" s="64"/>
      <c r="O2588" s="64"/>
      <c r="P2588" s="64"/>
      <c r="Q2588" s="64"/>
    </row>
    <row r="2589" spans="10:17">
      <c r="J2589" s="64"/>
      <c r="K2589" s="64"/>
      <c r="N2589" s="64"/>
      <c r="O2589" s="64"/>
      <c r="P2589" s="64"/>
      <c r="Q2589" s="64"/>
    </row>
    <row r="2590" spans="10:17">
      <c r="J2590" s="64"/>
      <c r="K2590" s="64"/>
      <c r="N2590" s="64"/>
      <c r="O2590" s="64"/>
      <c r="P2590" s="64"/>
      <c r="Q2590" s="64"/>
    </row>
    <row r="2591" spans="10:17">
      <c r="J2591" s="64"/>
      <c r="K2591" s="64"/>
      <c r="N2591" s="64"/>
      <c r="O2591" s="64"/>
      <c r="P2591" s="64"/>
      <c r="Q2591" s="64"/>
    </row>
    <row r="2592" spans="10:17">
      <c r="J2592" s="64"/>
      <c r="K2592" s="64"/>
      <c r="N2592" s="64"/>
      <c r="O2592" s="64"/>
      <c r="P2592" s="64"/>
      <c r="Q2592" s="64"/>
    </row>
    <row r="2593" spans="10:17">
      <c r="J2593" s="64"/>
      <c r="K2593" s="64"/>
      <c r="N2593" s="64"/>
      <c r="O2593" s="64"/>
      <c r="P2593" s="64"/>
      <c r="Q2593" s="64"/>
    </row>
    <row r="2594" spans="10:17">
      <c r="J2594" s="64"/>
      <c r="K2594" s="64"/>
      <c r="N2594" s="64"/>
      <c r="O2594" s="64"/>
      <c r="P2594" s="64"/>
      <c r="Q2594" s="64"/>
    </row>
    <row r="2595" spans="10:17">
      <c r="J2595" s="64"/>
      <c r="K2595" s="64"/>
      <c r="N2595" s="64"/>
      <c r="O2595" s="64"/>
      <c r="P2595" s="64"/>
      <c r="Q2595" s="64"/>
    </row>
    <row r="2596" spans="10:17">
      <c r="J2596" s="64"/>
      <c r="K2596" s="64"/>
      <c r="N2596" s="64"/>
      <c r="O2596" s="64"/>
      <c r="P2596" s="64"/>
      <c r="Q2596" s="64"/>
    </row>
    <row r="2597" spans="10:17">
      <c r="J2597" s="64"/>
      <c r="K2597" s="64"/>
      <c r="N2597" s="64"/>
      <c r="O2597" s="64"/>
      <c r="P2597" s="64"/>
      <c r="Q2597" s="64"/>
    </row>
    <row r="2598" spans="10:17">
      <c r="J2598" s="64"/>
      <c r="K2598" s="64"/>
      <c r="N2598" s="64"/>
      <c r="O2598" s="64"/>
      <c r="P2598" s="64"/>
      <c r="Q2598" s="64"/>
    </row>
    <row r="2599" spans="10:17">
      <c r="J2599" s="64"/>
      <c r="K2599" s="64"/>
      <c r="N2599" s="64"/>
      <c r="O2599" s="64"/>
      <c r="P2599" s="64"/>
      <c r="Q2599" s="64"/>
    </row>
    <row r="2600" spans="10:17">
      <c r="J2600" s="64"/>
      <c r="K2600" s="64"/>
      <c r="N2600" s="64"/>
      <c r="O2600" s="64"/>
      <c r="P2600" s="64"/>
      <c r="Q2600" s="64"/>
    </row>
    <row r="2601" spans="10:17">
      <c r="J2601" s="64"/>
      <c r="K2601" s="64"/>
      <c r="N2601" s="64"/>
      <c r="O2601" s="64"/>
      <c r="P2601" s="64"/>
      <c r="Q2601" s="64"/>
    </row>
    <row r="2602" spans="10:17">
      <c r="J2602" s="64"/>
      <c r="K2602" s="64"/>
      <c r="N2602" s="64"/>
      <c r="O2602" s="64"/>
      <c r="P2602" s="64"/>
      <c r="Q2602" s="64"/>
    </row>
    <row r="2603" spans="10:17">
      <c r="J2603" s="64"/>
      <c r="K2603" s="64"/>
      <c r="N2603" s="64"/>
      <c r="O2603" s="64"/>
      <c r="P2603" s="64"/>
      <c r="Q2603" s="64"/>
    </row>
    <row r="2604" spans="10:17">
      <c r="J2604" s="64"/>
      <c r="K2604" s="64"/>
      <c r="N2604" s="64"/>
      <c r="O2604" s="64"/>
      <c r="P2604" s="64"/>
      <c r="Q2604" s="64"/>
    </row>
    <row r="2605" spans="10:17">
      <c r="J2605" s="64"/>
      <c r="K2605" s="64"/>
      <c r="N2605" s="64"/>
      <c r="O2605" s="64"/>
      <c r="P2605" s="64"/>
      <c r="Q2605" s="64"/>
    </row>
    <row r="2606" spans="10:17">
      <c r="J2606" s="64"/>
      <c r="K2606" s="64"/>
      <c r="N2606" s="64"/>
      <c r="O2606" s="64"/>
      <c r="P2606" s="64"/>
      <c r="Q2606" s="64"/>
    </row>
    <row r="2607" spans="10:17">
      <c r="J2607" s="64"/>
      <c r="K2607" s="64"/>
      <c r="N2607" s="64"/>
      <c r="O2607" s="64"/>
      <c r="P2607" s="64"/>
      <c r="Q2607" s="64"/>
    </row>
    <row r="2608" spans="10:17">
      <c r="J2608" s="64"/>
      <c r="K2608" s="64"/>
      <c r="N2608" s="64"/>
      <c r="O2608" s="64"/>
      <c r="P2608" s="64"/>
      <c r="Q2608" s="64"/>
    </row>
    <row r="2609" spans="10:17">
      <c r="J2609" s="64"/>
      <c r="K2609" s="64"/>
      <c r="N2609" s="64"/>
      <c r="O2609" s="64"/>
      <c r="P2609" s="64"/>
      <c r="Q2609" s="64"/>
    </row>
    <row r="2610" spans="10:17">
      <c r="J2610" s="64"/>
      <c r="K2610" s="64"/>
      <c r="N2610" s="64"/>
      <c r="O2610" s="64"/>
      <c r="P2610" s="64"/>
      <c r="Q2610" s="64"/>
    </row>
    <row r="2611" spans="10:17">
      <c r="J2611" s="64"/>
      <c r="K2611" s="64"/>
      <c r="N2611" s="64"/>
      <c r="O2611" s="64"/>
      <c r="P2611" s="64"/>
      <c r="Q2611" s="64"/>
    </row>
    <row r="2612" spans="10:17">
      <c r="J2612" s="64"/>
      <c r="K2612" s="64"/>
      <c r="N2612" s="64"/>
      <c r="O2612" s="64"/>
      <c r="P2612" s="64"/>
      <c r="Q2612" s="64"/>
    </row>
    <row r="2613" spans="10:17">
      <c r="J2613" s="64"/>
      <c r="K2613" s="64"/>
      <c r="N2613" s="64"/>
      <c r="O2613" s="64"/>
      <c r="P2613" s="64"/>
      <c r="Q2613" s="64"/>
    </row>
    <row r="2614" spans="10:17">
      <c r="J2614" s="64"/>
      <c r="K2614" s="64"/>
      <c r="N2614" s="64"/>
      <c r="O2614" s="64"/>
      <c r="P2614" s="64"/>
      <c r="Q2614" s="64"/>
    </row>
    <row r="2615" spans="10:17">
      <c r="J2615" s="64"/>
      <c r="K2615" s="64"/>
      <c r="N2615" s="64"/>
      <c r="O2615" s="64"/>
      <c r="P2615" s="64"/>
      <c r="Q2615" s="64"/>
    </row>
    <row r="2616" spans="10:17">
      <c r="J2616" s="64"/>
      <c r="K2616" s="64"/>
      <c r="N2616" s="64"/>
      <c r="O2616" s="64"/>
      <c r="P2616" s="64"/>
      <c r="Q2616" s="64"/>
    </row>
    <row r="2617" spans="10:17">
      <c r="J2617" s="64"/>
      <c r="K2617" s="64"/>
      <c r="N2617" s="64"/>
      <c r="O2617" s="64"/>
      <c r="P2617" s="64"/>
      <c r="Q2617" s="64"/>
    </row>
    <row r="2618" spans="10:17">
      <c r="J2618" s="64"/>
      <c r="K2618" s="64"/>
      <c r="N2618" s="64"/>
      <c r="O2618" s="64"/>
      <c r="P2618" s="64"/>
      <c r="Q2618" s="64"/>
    </row>
    <row r="2619" spans="10:17">
      <c r="J2619" s="64"/>
      <c r="K2619" s="64"/>
      <c r="N2619" s="64"/>
      <c r="O2619" s="64"/>
      <c r="P2619" s="64"/>
      <c r="Q2619" s="64"/>
    </row>
    <row r="2620" spans="10:17">
      <c r="J2620" s="64"/>
      <c r="K2620" s="64"/>
      <c r="N2620" s="64"/>
      <c r="O2620" s="64"/>
      <c r="P2620" s="64"/>
      <c r="Q2620" s="64"/>
    </row>
    <row r="2621" spans="10:17">
      <c r="J2621" s="64"/>
      <c r="K2621" s="64"/>
      <c r="N2621" s="64"/>
      <c r="O2621" s="64"/>
      <c r="P2621" s="64"/>
      <c r="Q2621" s="64"/>
    </row>
    <row r="2622" spans="10:17">
      <c r="J2622" s="64"/>
      <c r="K2622" s="64"/>
      <c r="N2622" s="64"/>
      <c r="O2622" s="64"/>
      <c r="P2622" s="64"/>
      <c r="Q2622" s="64"/>
    </row>
    <row r="2623" spans="10:17">
      <c r="J2623" s="64"/>
      <c r="K2623" s="64"/>
      <c r="N2623" s="64"/>
      <c r="O2623" s="64"/>
      <c r="P2623" s="64"/>
      <c r="Q2623" s="64"/>
    </row>
    <row r="2624" spans="10:17">
      <c r="J2624" s="64"/>
      <c r="K2624" s="64"/>
      <c r="N2624" s="64"/>
      <c r="O2624" s="64"/>
      <c r="P2624" s="64"/>
      <c r="Q2624" s="64"/>
    </row>
    <row r="2625" spans="10:17">
      <c r="J2625" s="64"/>
      <c r="K2625" s="64"/>
      <c r="N2625" s="64"/>
      <c r="O2625" s="64"/>
      <c r="P2625" s="64"/>
      <c r="Q2625" s="64"/>
    </row>
    <row r="2626" spans="10:17">
      <c r="J2626" s="64"/>
      <c r="K2626" s="64"/>
      <c r="N2626" s="64"/>
      <c r="O2626" s="64"/>
      <c r="P2626" s="64"/>
      <c r="Q2626" s="64"/>
    </row>
    <row r="2627" spans="10:17">
      <c r="J2627" s="64"/>
      <c r="K2627" s="64"/>
      <c r="N2627" s="64"/>
      <c r="O2627" s="64"/>
      <c r="P2627" s="64"/>
      <c r="Q2627" s="64"/>
    </row>
    <row r="2628" spans="10:17">
      <c r="J2628" s="64"/>
      <c r="K2628" s="64"/>
      <c r="N2628" s="64"/>
      <c r="O2628" s="64"/>
      <c r="P2628" s="64"/>
      <c r="Q2628" s="64"/>
    </row>
    <row r="2629" spans="10:17">
      <c r="J2629" s="64"/>
      <c r="K2629" s="64"/>
      <c r="N2629" s="64"/>
      <c r="O2629" s="64"/>
      <c r="P2629" s="64"/>
      <c r="Q2629" s="64"/>
    </row>
    <row r="2630" spans="10:17">
      <c r="J2630" s="64"/>
      <c r="K2630" s="64"/>
      <c r="N2630" s="64"/>
      <c r="O2630" s="64"/>
      <c r="P2630" s="64"/>
      <c r="Q2630" s="64"/>
    </row>
    <row r="2631" spans="10:17">
      <c r="J2631" s="64"/>
      <c r="K2631" s="64"/>
      <c r="N2631" s="64"/>
      <c r="O2631" s="64"/>
      <c r="P2631" s="64"/>
      <c r="Q2631" s="64"/>
    </row>
    <row r="2632" spans="10:17">
      <c r="J2632" s="64"/>
      <c r="K2632" s="64"/>
      <c r="N2632" s="64"/>
      <c r="O2632" s="64"/>
      <c r="P2632" s="64"/>
      <c r="Q2632" s="64"/>
    </row>
    <row r="2633" spans="10:17">
      <c r="J2633" s="64"/>
      <c r="K2633" s="64"/>
      <c r="N2633" s="64"/>
      <c r="O2633" s="64"/>
      <c r="P2633" s="64"/>
      <c r="Q2633" s="64"/>
    </row>
    <row r="2634" spans="10:17">
      <c r="J2634" s="64"/>
      <c r="K2634" s="64"/>
      <c r="N2634" s="64"/>
      <c r="O2634" s="64"/>
      <c r="P2634" s="64"/>
      <c r="Q2634" s="64"/>
    </row>
    <row r="2635" spans="10:17">
      <c r="J2635" s="64"/>
      <c r="K2635" s="64"/>
      <c r="N2635" s="64"/>
      <c r="O2635" s="64"/>
      <c r="P2635" s="64"/>
      <c r="Q2635" s="64"/>
    </row>
    <row r="2636" spans="10:17">
      <c r="J2636" s="64"/>
      <c r="K2636" s="64"/>
      <c r="N2636" s="64"/>
      <c r="O2636" s="64"/>
      <c r="P2636" s="64"/>
      <c r="Q2636" s="64"/>
    </row>
    <row r="2637" spans="10:17">
      <c r="J2637" s="64"/>
      <c r="K2637" s="64"/>
      <c r="N2637" s="64"/>
      <c r="O2637" s="64"/>
      <c r="P2637" s="64"/>
      <c r="Q2637" s="64"/>
    </row>
    <row r="2638" spans="10:17">
      <c r="J2638" s="64"/>
      <c r="K2638" s="64"/>
      <c r="N2638" s="64"/>
      <c r="O2638" s="64"/>
      <c r="P2638" s="64"/>
      <c r="Q2638" s="64"/>
    </row>
    <row r="2639" spans="10:17">
      <c r="J2639" s="64"/>
      <c r="K2639" s="64"/>
      <c r="N2639" s="64"/>
      <c r="O2639" s="64"/>
      <c r="P2639" s="64"/>
      <c r="Q2639" s="64"/>
    </row>
    <row r="2640" spans="10:17">
      <c r="J2640" s="64"/>
      <c r="K2640" s="64"/>
      <c r="N2640" s="64"/>
      <c r="O2640" s="64"/>
      <c r="P2640" s="64"/>
      <c r="Q2640" s="64"/>
    </row>
    <row r="2641" spans="10:17">
      <c r="J2641" s="64"/>
      <c r="K2641" s="64"/>
      <c r="N2641" s="64"/>
      <c r="O2641" s="64"/>
      <c r="P2641" s="64"/>
      <c r="Q2641" s="64"/>
    </row>
    <row r="2642" spans="10:17">
      <c r="J2642" s="64"/>
      <c r="K2642" s="64"/>
      <c r="N2642" s="64"/>
      <c r="O2642" s="64"/>
      <c r="P2642" s="64"/>
      <c r="Q2642" s="64"/>
    </row>
    <row r="2643" spans="10:17">
      <c r="J2643" s="64"/>
      <c r="K2643" s="64"/>
      <c r="N2643" s="64"/>
      <c r="O2643" s="64"/>
      <c r="P2643" s="64"/>
      <c r="Q2643" s="64"/>
    </row>
    <row r="2644" spans="10:17">
      <c r="J2644" s="64"/>
      <c r="K2644" s="64"/>
      <c r="N2644" s="64"/>
      <c r="O2644" s="64"/>
      <c r="P2644" s="64"/>
      <c r="Q2644" s="64"/>
    </row>
    <row r="2645" spans="10:17">
      <c r="J2645" s="64"/>
      <c r="K2645" s="64"/>
      <c r="N2645" s="64"/>
      <c r="O2645" s="64"/>
      <c r="P2645" s="64"/>
      <c r="Q2645" s="64"/>
    </row>
    <row r="2646" spans="10:17">
      <c r="J2646" s="64"/>
      <c r="K2646" s="64"/>
      <c r="N2646" s="64"/>
      <c r="O2646" s="64"/>
      <c r="P2646" s="64"/>
      <c r="Q2646" s="64"/>
    </row>
    <row r="2647" spans="10:17">
      <c r="J2647" s="64"/>
      <c r="K2647" s="64"/>
      <c r="N2647" s="64"/>
      <c r="O2647" s="64"/>
      <c r="P2647" s="64"/>
      <c r="Q2647" s="64"/>
    </row>
    <row r="2648" spans="10:17">
      <c r="J2648" s="64"/>
      <c r="K2648" s="64"/>
      <c r="N2648" s="64"/>
      <c r="O2648" s="64"/>
      <c r="P2648" s="64"/>
      <c r="Q2648" s="64"/>
    </row>
    <row r="2649" spans="10:17">
      <c r="J2649" s="64"/>
      <c r="K2649" s="64"/>
      <c r="N2649" s="64"/>
      <c r="O2649" s="64"/>
      <c r="P2649" s="64"/>
      <c r="Q2649" s="64"/>
    </row>
    <row r="2650" spans="10:17">
      <c r="J2650" s="64"/>
      <c r="K2650" s="64"/>
      <c r="N2650" s="64"/>
      <c r="O2650" s="64"/>
      <c r="P2650" s="64"/>
      <c r="Q2650" s="64"/>
    </row>
    <row r="2651" spans="10:17">
      <c r="J2651" s="64"/>
      <c r="K2651" s="64"/>
      <c r="N2651" s="64"/>
      <c r="O2651" s="64"/>
      <c r="P2651" s="64"/>
      <c r="Q2651" s="64"/>
    </row>
    <row r="2652" spans="10:17">
      <c r="J2652" s="64"/>
      <c r="K2652" s="64"/>
      <c r="N2652" s="64"/>
      <c r="O2652" s="64"/>
      <c r="P2652" s="64"/>
      <c r="Q2652" s="64"/>
    </row>
    <row r="2653" spans="10:17">
      <c r="J2653" s="64"/>
      <c r="K2653" s="64"/>
      <c r="N2653" s="64"/>
      <c r="O2653" s="64"/>
      <c r="P2653" s="64"/>
      <c r="Q2653" s="64"/>
    </row>
    <row r="2654" spans="10:17">
      <c r="J2654" s="64"/>
      <c r="K2654" s="64"/>
      <c r="N2654" s="64"/>
      <c r="O2654" s="64"/>
      <c r="P2654" s="64"/>
      <c r="Q2654" s="64"/>
    </row>
    <row r="2655" spans="10:17">
      <c r="J2655" s="64"/>
      <c r="K2655" s="64"/>
      <c r="N2655" s="64"/>
      <c r="O2655" s="64"/>
      <c r="P2655" s="64"/>
      <c r="Q2655" s="64"/>
    </row>
    <row r="2656" spans="10:17">
      <c r="J2656" s="64"/>
      <c r="K2656" s="64"/>
      <c r="N2656" s="64"/>
      <c r="O2656" s="64"/>
      <c r="P2656" s="64"/>
      <c r="Q2656" s="64"/>
    </row>
    <row r="2657" spans="10:17">
      <c r="J2657" s="64"/>
      <c r="K2657" s="64"/>
      <c r="N2657" s="64"/>
      <c r="O2657" s="64"/>
      <c r="P2657" s="64"/>
      <c r="Q2657" s="64"/>
    </row>
    <row r="2658" spans="10:17">
      <c r="J2658" s="64"/>
      <c r="K2658" s="64"/>
      <c r="N2658" s="64"/>
      <c r="O2658" s="64"/>
      <c r="P2658" s="64"/>
      <c r="Q2658" s="64"/>
    </row>
    <row r="2659" spans="10:17">
      <c r="J2659" s="64"/>
      <c r="K2659" s="64"/>
      <c r="N2659" s="64"/>
      <c r="O2659" s="64"/>
      <c r="P2659" s="64"/>
      <c r="Q2659" s="64"/>
    </row>
    <row r="2660" spans="10:17">
      <c r="J2660" s="64"/>
      <c r="K2660" s="64"/>
      <c r="N2660" s="64"/>
      <c r="O2660" s="64"/>
      <c r="P2660" s="64"/>
      <c r="Q2660" s="64"/>
    </row>
    <row r="2661" spans="10:17">
      <c r="J2661" s="64"/>
      <c r="K2661" s="64"/>
      <c r="N2661" s="64"/>
      <c r="O2661" s="64"/>
      <c r="P2661" s="64"/>
      <c r="Q2661" s="64"/>
    </row>
    <row r="2662" spans="10:17">
      <c r="J2662" s="64"/>
      <c r="K2662" s="64"/>
      <c r="N2662" s="64"/>
      <c r="O2662" s="64"/>
      <c r="P2662" s="64"/>
      <c r="Q2662" s="64"/>
    </row>
    <row r="2663" spans="10:17">
      <c r="J2663" s="64"/>
      <c r="K2663" s="64"/>
      <c r="N2663" s="64"/>
      <c r="O2663" s="64"/>
      <c r="P2663" s="64"/>
      <c r="Q2663" s="64"/>
    </row>
    <row r="2664" spans="10:17">
      <c r="J2664" s="64"/>
      <c r="K2664" s="64"/>
      <c r="N2664" s="64"/>
      <c r="O2664" s="64"/>
      <c r="P2664" s="64"/>
      <c r="Q2664" s="64"/>
    </row>
    <row r="2665" spans="10:17">
      <c r="J2665" s="64"/>
      <c r="K2665" s="64"/>
      <c r="N2665" s="64"/>
      <c r="O2665" s="64"/>
      <c r="P2665" s="64"/>
      <c r="Q2665" s="64"/>
    </row>
    <row r="2666" spans="10:17">
      <c r="J2666" s="64"/>
      <c r="K2666" s="64"/>
      <c r="N2666" s="64"/>
      <c r="O2666" s="64"/>
      <c r="P2666" s="64"/>
      <c r="Q2666" s="64"/>
    </row>
    <row r="2667" spans="10:17">
      <c r="J2667" s="64"/>
      <c r="K2667" s="64"/>
      <c r="N2667" s="64"/>
      <c r="O2667" s="64"/>
      <c r="P2667" s="64"/>
      <c r="Q2667" s="64"/>
    </row>
    <row r="2668" spans="10:17">
      <c r="J2668" s="64"/>
      <c r="K2668" s="64"/>
      <c r="N2668" s="64"/>
      <c r="O2668" s="64"/>
      <c r="P2668" s="64"/>
      <c r="Q2668" s="64"/>
    </row>
    <row r="2669" spans="10:17">
      <c r="J2669" s="64"/>
      <c r="K2669" s="64"/>
      <c r="N2669" s="64"/>
      <c r="O2669" s="64"/>
      <c r="P2669" s="64"/>
      <c r="Q2669" s="64"/>
    </row>
    <row r="2670" spans="10:17">
      <c r="J2670" s="64"/>
      <c r="K2670" s="64"/>
      <c r="N2670" s="64"/>
      <c r="O2670" s="64"/>
      <c r="P2670" s="64"/>
      <c r="Q2670" s="64"/>
    </row>
    <row r="2671" spans="10:17">
      <c r="J2671" s="64"/>
      <c r="K2671" s="64"/>
      <c r="N2671" s="64"/>
      <c r="O2671" s="64"/>
      <c r="P2671" s="64"/>
      <c r="Q2671" s="64"/>
    </row>
    <row r="2672" spans="10:17">
      <c r="J2672" s="64"/>
      <c r="K2672" s="64"/>
      <c r="N2672" s="64"/>
      <c r="O2672" s="64"/>
      <c r="P2672" s="64"/>
      <c r="Q2672" s="64"/>
    </row>
    <row r="2673" spans="10:17">
      <c r="J2673" s="64"/>
      <c r="K2673" s="64"/>
      <c r="N2673" s="64"/>
      <c r="O2673" s="64"/>
      <c r="P2673" s="64"/>
      <c r="Q2673" s="64"/>
    </row>
    <row r="2674" spans="10:17">
      <c r="J2674" s="64"/>
      <c r="K2674" s="64"/>
      <c r="N2674" s="64"/>
      <c r="O2674" s="64"/>
      <c r="P2674" s="64"/>
      <c r="Q2674" s="64"/>
    </row>
    <row r="2675" spans="10:17">
      <c r="J2675" s="64"/>
      <c r="K2675" s="64"/>
      <c r="N2675" s="64"/>
      <c r="O2675" s="64"/>
      <c r="P2675" s="64"/>
      <c r="Q2675" s="64"/>
    </row>
    <row r="2676" spans="10:17">
      <c r="J2676" s="64"/>
      <c r="K2676" s="64"/>
      <c r="N2676" s="64"/>
      <c r="O2676" s="64"/>
      <c r="P2676" s="64"/>
      <c r="Q2676" s="64"/>
    </row>
    <row r="2677" spans="10:17">
      <c r="J2677" s="64"/>
      <c r="K2677" s="64"/>
      <c r="N2677" s="64"/>
      <c r="O2677" s="64"/>
      <c r="P2677" s="64"/>
      <c r="Q2677" s="64"/>
    </row>
    <row r="2678" spans="10:17">
      <c r="J2678" s="64"/>
      <c r="K2678" s="64"/>
      <c r="N2678" s="64"/>
      <c r="O2678" s="64"/>
      <c r="P2678" s="64"/>
      <c r="Q2678" s="64"/>
    </row>
    <row r="2679" spans="10:17">
      <c r="J2679" s="64"/>
      <c r="K2679" s="64"/>
      <c r="N2679" s="64"/>
      <c r="O2679" s="64"/>
      <c r="P2679" s="64"/>
      <c r="Q2679" s="64"/>
    </row>
    <row r="2680" spans="10:17">
      <c r="J2680" s="64"/>
      <c r="K2680" s="64"/>
      <c r="N2680" s="64"/>
      <c r="O2680" s="64"/>
      <c r="P2680" s="64"/>
      <c r="Q2680" s="64"/>
    </row>
    <row r="2681" spans="10:17">
      <c r="J2681" s="64"/>
      <c r="K2681" s="64"/>
      <c r="N2681" s="64"/>
      <c r="O2681" s="64"/>
      <c r="P2681" s="64"/>
      <c r="Q2681" s="64"/>
    </row>
    <row r="2682" spans="10:17">
      <c r="J2682" s="64"/>
      <c r="K2682" s="64"/>
      <c r="N2682" s="64"/>
      <c r="O2682" s="64"/>
      <c r="P2682" s="64"/>
      <c r="Q2682" s="64"/>
    </row>
    <row r="2683" spans="10:17">
      <c r="J2683" s="64"/>
      <c r="K2683" s="64"/>
      <c r="N2683" s="64"/>
      <c r="O2683" s="64"/>
      <c r="P2683" s="64"/>
      <c r="Q2683" s="64"/>
    </row>
    <row r="2684" spans="10:17">
      <c r="J2684" s="64"/>
      <c r="K2684" s="64"/>
      <c r="N2684" s="64"/>
      <c r="O2684" s="64"/>
      <c r="P2684" s="64"/>
      <c r="Q2684" s="64"/>
    </row>
    <row r="2685" spans="10:17">
      <c r="J2685" s="64"/>
      <c r="K2685" s="64"/>
      <c r="N2685" s="64"/>
      <c r="O2685" s="64"/>
      <c r="P2685" s="64"/>
      <c r="Q2685" s="64"/>
    </row>
    <row r="2686" spans="10:17">
      <c r="J2686" s="64"/>
      <c r="K2686" s="64"/>
      <c r="N2686" s="64"/>
      <c r="O2686" s="64"/>
      <c r="P2686" s="64"/>
      <c r="Q2686" s="64"/>
    </row>
    <row r="2687" spans="10:17">
      <c r="J2687" s="64"/>
      <c r="K2687" s="64"/>
      <c r="N2687" s="64"/>
      <c r="O2687" s="64"/>
      <c r="P2687" s="64"/>
      <c r="Q2687" s="64"/>
    </row>
    <row r="2688" spans="10:17">
      <c r="J2688" s="64"/>
      <c r="K2688" s="64"/>
      <c r="N2688" s="64"/>
      <c r="O2688" s="64"/>
      <c r="P2688" s="64"/>
      <c r="Q2688" s="64"/>
    </row>
    <row r="2689" spans="10:17">
      <c r="J2689" s="64"/>
      <c r="K2689" s="64"/>
      <c r="N2689" s="64"/>
      <c r="O2689" s="64"/>
      <c r="P2689" s="64"/>
      <c r="Q2689" s="64"/>
    </row>
    <row r="2690" spans="10:17">
      <c r="J2690" s="64"/>
      <c r="K2690" s="64"/>
      <c r="N2690" s="64"/>
      <c r="O2690" s="64"/>
      <c r="P2690" s="64"/>
      <c r="Q2690" s="64"/>
    </row>
    <row r="2691" spans="10:17">
      <c r="J2691" s="64"/>
      <c r="K2691" s="64"/>
      <c r="N2691" s="64"/>
      <c r="O2691" s="64"/>
      <c r="P2691" s="64"/>
      <c r="Q2691" s="64"/>
    </row>
    <row r="2692" spans="10:17">
      <c r="J2692" s="64"/>
      <c r="K2692" s="64"/>
      <c r="N2692" s="64"/>
      <c r="O2692" s="64"/>
      <c r="P2692" s="64"/>
      <c r="Q2692" s="64"/>
    </row>
    <row r="2693" spans="10:17">
      <c r="J2693" s="64"/>
      <c r="K2693" s="64"/>
      <c r="N2693" s="64"/>
      <c r="O2693" s="64"/>
      <c r="P2693" s="64"/>
      <c r="Q2693" s="64"/>
    </row>
    <row r="2694" spans="10:17">
      <c r="J2694" s="64"/>
      <c r="K2694" s="64"/>
      <c r="N2694" s="64"/>
      <c r="O2694" s="64"/>
      <c r="P2694" s="64"/>
      <c r="Q2694" s="64"/>
    </row>
    <row r="2695" spans="10:17">
      <c r="J2695" s="64"/>
      <c r="K2695" s="64"/>
      <c r="N2695" s="64"/>
      <c r="O2695" s="64"/>
      <c r="P2695" s="64"/>
      <c r="Q2695" s="64"/>
    </row>
    <row r="2696" spans="10:17">
      <c r="J2696" s="64"/>
      <c r="K2696" s="64"/>
      <c r="N2696" s="64"/>
      <c r="O2696" s="64"/>
      <c r="P2696" s="64"/>
      <c r="Q2696" s="64"/>
    </row>
    <row r="2697" spans="10:17">
      <c r="J2697" s="64"/>
      <c r="K2697" s="64"/>
      <c r="N2697" s="64"/>
      <c r="O2697" s="64"/>
      <c r="P2697" s="64"/>
      <c r="Q2697" s="64"/>
    </row>
    <row r="2698" spans="10:17">
      <c r="J2698" s="64"/>
      <c r="K2698" s="64"/>
      <c r="N2698" s="64"/>
      <c r="O2698" s="64"/>
      <c r="P2698" s="64"/>
      <c r="Q2698" s="64"/>
    </row>
    <row r="2699" spans="10:17">
      <c r="J2699" s="64"/>
      <c r="K2699" s="64"/>
      <c r="N2699" s="64"/>
      <c r="O2699" s="64"/>
      <c r="P2699" s="64"/>
      <c r="Q2699" s="64"/>
    </row>
    <row r="2700" spans="10:17">
      <c r="J2700" s="64"/>
      <c r="K2700" s="64"/>
      <c r="N2700" s="64"/>
      <c r="O2700" s="64"/>
      <c r="P2700" s="64"/>
      <c r="Q2700" s="64"/>
    </row>
    <row r="2701" spans="10:17">
      <c r="J2701" s="64"/>
      <c r="K2701" s="64"/>
      <c r="N2701" s="64"/>
      <c r="O2701" s="64"/>
      <c r="P2701" s="64"/>
      <c r="Q2701" s="64"/>
    </row>
    <row r="2702" spans="10:17">
      <c r="J2702" s="64"/>
      <c r="K2702" s="64"/>
      <c r="N2702" s="64"/>
      <c r="O2702" s="64"/>
      <c r="P2702" s="64"/>
      <c r="Q2702" s="64"/>
    </row>
    <row r="2703" spans="10:17">
      <c r="J2703" s="64"/>
      <c r="K2703" s="64"/>
      <c r="N2703" s="64"/>
      <c r="O2703" s="64"/>
      <c r="P2703" s="64"/>
      <c r="Q2703" s="64"/>
    </row>
    <row r="2704" spans="10:17">
      <c r="J2704" s="64"/>
      <c r="K2704" s="64"/>
      <c r="N2704" s="64"/>
      <c r="O2704" s="64"/>
      <c r="P2704" s="64"/>
      <c r="Q2704" s="64"/>
    </row>
    <row r="2705" spans="10:17">
      <c r="J2705" s="64"/>
      <c r="K2705" s="64"/>
      <c r="N2705" s="64"/>
      <c r="O2705" s="64"/>
      <c r="P2705" s="64"/>
      <c r="Q2705" s="64"/>
    </row>
    <row r="2706" spans="10:17">
      <c r="J2706" s="64"/>
      <c r="K2706" s="64"/>
      <c r="N2706" s="64"/>
      <c r="O2706" s="64"/>
      <c r="P2706" s="64"/>
      <c r="Q2706" s="64"/>
    </row>
    <row r="2707" spans="10:17">
      <c r="J2707" s="64"/>
      <c r="K2707" s="64"/>
      <c r="N2707" s="64"/>
      <c r="O2707" s="64"/>
      <c r="P2707" s="64"/>
      <c r="Q2707" s="64"/>
    </row>
    <row r="2708" spans="10:17">
      <c r="J2708" s="64"/>
      <c r="K2708" s="64"/>
      <c r="N2708" s="64"/>
      <c r="O2708" s="64"/>
      <c r="P2708" s="64"/>
      <c r="Q2708" s="64"/>
    </row>
    <row r="2709" spans="10:17">
      <c r="J2709" s="64"/>
      <c r="K2709" s="64"/>
      <c r="N2709" s="64"/>
      <c r="O2709" s="64"/>
      <c r="P2709" s="64"/>
      <c r="Q2709" s="64"/>
    </row>
    <row r="2710" spans="10:17">
      <c r="J2710" s="64"/>
      <c r="K2710" s="64"/>
      <c r="N2710" s="64"/>
      <c r="O2710" s="64"/>
      <c r="P2710" s="64"/>
      <c r="Q2710" s="64"/>
    </row>
    <row r="2711" spans="10:17">
      <c r="J2711" s="64"/>
      <c r="K2711" s="64"/>
      <c r="N2711" s="64"/>
      <c r="O2711" s="64"/>
      <c r="P2711" s="64"/>
      <c r="Q2711" s="64"/>
    </row>
    <row r="2712" spans="10:17">
      <c r="J2712" s="64"/>
      <c r="K2712" s="64"/>
      <c r="N2712" s="64"/>
      <c r="O2712" s="64"/>
      <c r="P2712" s="64"/>
      <c r="Q2712" s="64"/>
    </row>
    <row r="2713" spans="10:17">
      <c r="J2713" s="64"/>
      <c r="K2713" s="64"/>
      <c r="N2713" s="64"/>
      <c r="O2713" s="64"/>
      <c r="P2713" s="64"/>
      <c r="Q2713" s="64"/>
    </row>
    <row r="2714" spans="10:17">
      <c r="J2714" s="64"/>
      <c r="K2714" s="64"/>
      <c r="N2714" s="64"/>
      <c r="O2714" s="64"/>
      <c r="P2714" s="64"/>
      <c r="Q2714" s="64"/>
    </row>
    <row r="2715" spans="10:17">
      <c r="J2715" s="64"/>
      <c r="K2715" s="64"/>
      <c r="N2715" s="64"/>
      <c r="O2715" s="64"/>
      <c r="P2715" s="64"/>
      <c r="Q2715" s="64"/>
    </row>
    <row r="2716" spans="10:17">
      <c r="J2716" s="64"/>
      <c r="K2716" s="64"/>
      <c r="N2716" s="64"/>
      <c r="O2716" s="64"/>
      <c r="P2716" s="64"/>
      <c r="Q2716" s="64"/>
    </row>
    <row r="2717" spans="10:17">
      <c r="J2717" s="64"/>
      <c r="K2717" s="64"/>
      <c r="N2717" s="64"/>
      <c r="O2717" s="64"/>
      <c r="P2717" s="64"/>
      <c r="Q2717" s="64"/>
    </row>
    <row r="2718" spans="10:17">
      <c r="J2718" s="64"/>
      <c r="K2718" s="64"/>
      <c r="N2718" s="64"/>
      <c r="O2718" s="64"/>
      <c r="P2718" s="64"/>
      <c r="Q2718" s="64"/>
    </row>
    <row r="2719" spans="10:17">
      <c r="J2719" s="64"/>
      <c r="K2719" s="64"/>
      <c r="N2719" s="64"/>
      <c r="O2719" s="64"/>
      <c r="P2719" s="64"/>
      <c r="Q2719" s="64"/>
    </row>
    <row r="2720" spans="10:17">
      <c r="J2720" s="64"/>
      <c r="K2720" s="64"/>
      <c r="N2720" s="64"/>
      <c r="O2720" s="64"/>
      <c r="P2720" s="64"/>
      <c r="Q2720" s="64"/>
    </row>
    <row r="2721" spans="10:17">
      <c r="J2721" s="64"/>
      <c r="K2721" s="64"/>
      <c r="N2721" s="64"/>
      <c r="O2721" s="64"/>
      <c r="P2721" s="64"/>
      <c r="Q2721" s="64"/>
    </row>
    <row r="2722" spans="10:17">
      <c r="J2722" s="64"/>
      <c r="K2722" s="64"/>
      <c r="N2722" s="64"/>
      <c r="O2722" s="64"/>
      <c r="P2722" s="64"/>
      <c r="Q2722" s="64"/>
    </row>
    <row r="2723" spans="10:17">
      <c r="J2723" s="64"/>
      <c r="K2723" s="64"/>
      <c r="N2723" s="64"/>
      <c r="O2723" s="64"/>
      <c r="P2723" s="64"/>
      <c r="Q2723" s="64"/>
    </row>
    <row r="2724" spans="10:17">
      <c r="J2724" s="64"/>
      <c r="K2724" s="64"/>
      <c r="N2724" s="64"/>
      <c r="O2724" s="64"/>
      <c r="P2724" s="64"/>
      <c r="Q2724" s="64"/>
    </row>
    <row r="2725" spans="10:17">
      <c r="J2725" s="64"/>
      <c r="K2725" s="64"/>
      <c r="N2725" s="64"/>
      <c r="O2725" s="64"/>
      <c r="P2725" s="64"/>
      <c r="Q2725" s="64"/>
    </row>
    <row r="2726" spans="10:17">
      <c r="J2726" s="64"/>
      <c r="K2726" s="64"/>
      <c r="N2726" s="64"/>
      <c r="O2726" s="64"/>
      <c r="P2726" s="64"/>
      <c r="Q2726" s="64"/>
    </row>
    <row r="2727" spans="10:17">
      <c r="J2727" s="64"/>
      <c r="K2727" s="64"/>
      <c r="N2727" s="64"/>
      <c r="O2727" s="64"/>
      <c r="P2727" s="64"/>
      <c r="Q2727" s="64"/>
    </row>
    <row r="2728" spans="10:17">
      <c r="J2728" s="64"/>
      <c r="K2728" s="64"/>
      <c r="N2728" s="64"/>
      <c r="O2728" s="64"/>
      <c r="P2728" s="64"/>
      <c r="Q2728" s="64"/>
    </row>
    <row r="2729" spans="10:17">
      <c r="J2729" s="64"/>
      <c r="K2729" s="64"/>
      <c r="N2729" s="64"/>
      <c r="O2729" s="64"/>
      <c r="P2729" s="64"/>
      <c r="Q2729" s="64"/>
    </row>
    <row r="2730" spans="10:17">
      <c r="J2730" s="64"/>
      <c r="K2730" s="64"/>
      <c r="N2730" s="64"/>
      <c r="O2730" s="64"/>
      <c r="P2730" s="64"/>
      <c r="Q2730" s="64"/>
    </row>
    <row r="2731" spans="10:17">
      <c r="J2731" s="64"/>
      <c r="K2731" s="64"/>
      <c r="N2731" s="64"/>
      <c r="O2731" s="64"/>
      <c r="P2731" s="64"/>
      <c r="Q2731" s="64"/>
    </row>
    <row r="2732" spans="10:17">
      <c r="J2732" s="64"/>
      <c r="K2732" s="64"/>
      <c r="N2732" s="64"/>
      <c r="O2732" s="64"/>
      <c r="P2732" s="64"/>
      <c r="Q2732" s="64"/>
    </row>
    <row r="2733" spans="10:17">
      <c r="J2733" s="64"/>
      <c r="K2733" s="64"/>
      <c r="N2733" s="64"/>
      <c r="O2733" s="64"/>
      <c r="P2733" s="64"/>
      <c r="Q2733" s="64"/>
    </row>
    <row r="2734" spans="10:17">
      <c r="J2734" s="64"/>
      <c r="K2734" s="64"/>
      <c r="N2734" s="64"/>
      <c r="O2734" s="64"/>
      <c r="P2734" s="64"/>
      <c r="Q2734" s="64"/>
    </row>
    <row r="2735" spans="10:17">
      <c r="J2735" s="64"/>
      <c r="K2735" s="64"/>
      <c r="N2735" s="64"/>
      <c r="O2735" s="64"/>
      <c r="P2735" s="64"/>
      <c r="Q2735" s="64"/>
    </row>
    <row r="2736" spans="10:17">
      <c r="J2736" s="64"/>
      <c r="K2736" s="64"/>
      <c r="N2736" s="64"/>
      <c r="O2736" s="64"/>
      <c r="P2736" s="64"/>
      <c r="Q2736" s="64"/>
    </row>
    <row r="2737" spans="10:17">
      <c r="J2737" s="64"/>
      <c r="K2737" s="64"/>
      <c r="N2737" s="64"/>
      <c r="O2737" s="64"/>
      <c r="P2737" s="64"/>
      <c r="Q2737" s="64"/>
    </row>
    <row r="2738" spans="10:17">
      <c r="J2738" s="64"/>
      <c r="K2738" s="64"/>
      <c r="N2738" s="64"/>
      <c r="O2738" s="64"/>
      <c r="P2738" s="64"/>
      <c r="Q2738" s="64"/>
    </row>
    <row r="2739" spans="10:17">
      <c r="J2739" s="64"/>
      <c r="K2739" s="64"/>
      <c r="N2739" s="64"/>
      <c r="O2739" s="64"/>
      <c r="P2739" s="64"/>
      <c r="Q2739" s="64"/>
    </row>
    <row r="2740" spans="10:17">
      <c r="J2740" s="64"/>
      <c r="K2740" s="64"/>
      <c r="N2740" s="64"/>
      <c r="O2740" s="64"/>
      <c r="P2740" s="64"/>
      <c r="Q2740" s="64"/>
    </row>
    <row r="2741" spans="10:17">
      <c r="J2741" s="64"/>
      <c r="K2741" s="64"/>
      <c r="N2741" s="64"/>
      <c r="O2741" s="64"/>
      <c r="P2741" s="64"/>
      <c r="Q2741" s="64"/>
    </row>
    <row r="2742" spans="10:17">
      <c r="J2742" s="64"/>
      <c r="K2742" s="64"/>
      <c r="N2742" s="64"/>
      <c r="O2742" s="64"/>
      <c r="P2742" s="64"/>
      <c r="Q2742" s="64"/>
    </row>
    <row r="2743" spans="10:17">
      <c r="J2743" s="64"/>
      <c r="K2743" s="64"/>
      <c r="N2743" s="64"/>
      <c r="O2743" s="64"/>
      <c r="P2743" s="64"/>
      <c r="Q2743" s="64"/>
    </row>
    <row r="2744" spans="10:17">
      <c r="J2744" s="64"/>
      <c r="K2744" s="64"/>
      <c r="N2744" s="64"/>
      <c r="O2744" s="64"/>
      <c r="P2744" s="64"/>
      <c r="Q2744" s="64"/>
    </row>
    <row r="2745" spans="10:17">
      <c r="J2745" s="64"/>
      <c r="K2745" s="64"/>
      <c r="N2745" s="64"/>
      <c r="O2745" s="64"/>
      <c r="P2745" s="64"/>
      <c r="Q2745" s="64"/>
    </row>
    <row r="2746" spans="10:17">
      <c r="J2746" s="64"/>
      <c r="K2746" s="64"/>
      <c r="N2746" s="64"/>
      <c r="O2746" s="64"/>
      <c r="P2746" s="64"/>
      <c r="Q2746" s="64"/>
    </row>
    <row r="2747" spans="10:17">
      <c r="J2747" s="64"/>
      <c r="K2747" s="64"/>
      <c r="N2747" s="64"/>
      <c r="O2747" s="64"/>
      <c r="P2747" s="64"/>
      <c r="Q2747" s="64"/>
    </row>
    <row r="2748" spans="10:17">
      <c r="J2748" s="64"/>
      <c r="K2748" s="64"/>
      <c r="N2748" s="64"/>
      <c r="O2748" s="64"/>
      <c r="P2748" s="64"/>
      <c r="Q2748" s="64"/>
    </row>
    <row r="2749" spans="10:17">
      <c r="J2749" s="64"/>
      <c r="K2749" s="64"/>
      <c r="N2749" s="64"/>
      <c r="O2749" s="64"/>
      <c r="P2749" s="64"/>
      <c r="Q2749" s="64"/>
    </row>
    <row r="2750" spans="10:17">
      <c r="J2750" s="64"/>
      <c r="K2750" s="64"/>
      <c r="N2750" s="64"/>
      <c r="O2750" s="64"/>
      <c r="P2750" s="64"/>
      <c r="Q2750" s="64"/>
    </row>
    <row r="2751" spans="10:17">
      <c r="J2751" s="64"/>
      <c r="K2751" s="64"/>
      <c r="N2751" s="64"/>
      <c r="O2751" s="64"/>
      <c r="P2751" s="64"/>
      <c r="Q2751" s="64"/>
    </row>
    <row r="2752" spans="10:17">
      <c r="J2752" s="64"/>
      <c r="K2752" s="64"/>
      <c r="N2752" s="64"/>
      <c r="O2752" s="64"/>
      <c r="P2752" s="64"/>
      <c r="Q2752" s="64"/>
    </row>
    <row r="2753" spans="10:17">
      <c r="J2753" s="64"/>
      <c r="K2753" s="64"/>
      <c r="N2753" s="64"/>
      <c r="O2753" s="64"/>
      <c r="P2753" s="64"/>
      <c r="Q2753" s="64"/>
    </row>
    <row r="2754" spans="10:17">
      <c r="J2754" s="64"/>
      <c r="K2754" s="64"/>
      <c r="N2754" s="64"/>
      <c r="O2754" s="64"/>
      <c r="P2754" s="64"/>
      <c r="Q2754" s="64"/>
    </row>
    <row r="2755" spans="10:17">
      <c r="J2755" s="64"/>
      <c r="K2755" s="64"/>
      <c r="N2755" s="64"/>
      <c r="O2755" s="64"/>
      <c r="P2755" s="64"/>
      <c r="Q2755" s="64"/>
    </row>
    <row r="2756" spans="10:17">
      <c r="J2756" s="64"/>
      <c r="K2756" s="64"/>
      <c r="N2756" s="64"/>
      <c r="O2756" s="64"/>
      <c r="P2756" s="64"/>
      <c r="Q2756" s="64"/>
    </row>
    <row r="2757" spans="10:17">
      <c r="J2757" s="64"/>
      <c r="K2757" s="64"/>
      <c r="N2757" s="64"/>
      <c r="O2757" s="64"/>
      <c r="P2757" s="64"/>
      <c r="Q2757" s="64"/>
    </row>
    <row r="2758" spans="10:17">
      <c r="J2758" s="64"/>
      <c r="K2758" s="64"/>
      <c r="N2758" s="64"/>
      <c r="O2758" s="64"/>
      <c r="P2758" s="64"/>
      <c r="Q2758" s="64"/>
    </row>
    <row r="2759" spans="10:17">
      <c r="J2759" s="64"/>
      <c r="K2759" s="64"/>
      <c r="N2759" s="64"/>
      <c r="O2759" s="64"/>
      <c r="P2759" s="64"/>
      <c r="Q2759" s="64"/>
    </row>
    <row r="2760" spans="10:17">
      <c r="J2760" s="64"/>
      <c r="K2760" s="64"/>
      <c r="N2760" s="64"/>
      <c r="O2760" s="64"/>
      <c r="P2760" s="64"/>
      <c r="Q2760" s="64"/>
    </row>
    <row r="2761" spans="10:17">
      <c r="J2761" s="64"/>
      <c r="K2761" s="64"/>
      <c r="N2761" s="64"/>
      <c r="O2761" s="64"/>
      <c r="P2761" s="64"/>
      <c r="Q2761" s="64"/>
    </row>
    <row r="2762" spans="10:17">
      <c r="J2762" s="64"/>
      <c r="K2762" s="64"/>
      <c r="N2762" s="64"/>
      <c r="O2762" s="64"/>
      <c r="P2762" s="64"/>
      <c r="Q2762" s="64"/>
    </row>
    <row r="2763" spans="10:17">
      <c r="J2763" s="64"/>
      <c r="K2763" s="64"/>
      <c r="N2763" s="64"/>
      <c r="O2763" s="64"/>
      <c r="P2763" s="64"/>
      <c r="Q2763" s="64"/>
    </row>
    <row r="2764" spans="10:17">
      <c r="J2764" s="64"/>
      <c r="K2764" s="64"/>
      <c r="N2764" s="64"/>
      <c r="O2764" s="64"/>
      <c r="P2764" s="64"/>
      <c r="Q2764" s="64"/>
    </row>
    <row r="2765" spans="10:17">
      <c r="J2765" s="64"/>
      <c r="K2765" s="64"/>
      <c r="N2765" s="64"/>
      <c r="O2765" s="64"/>
      <c r="P2765" s="64"/>
      <c r="Q2765" s="64"/>
    </row>
    <row r="2766" spans="10:17">
      <c r="J2766" s="64"/>
      <c r="K2766" s="64"/>
      <c r="N2766" s="64"/>
      <c r="O2766" s="64"/>
      <c r="P2766" s="64"/>
      <c r="Q2766" s="64"/>
    </row>
    <row r="2767" spans="10:17">
      <c r="J2767" s="64"/>
      <c r="K2767" s="64"/>
      <c r="N2767" s="64"/>
      <c r="O2767" s="64"/>
      <c r="P2767" s="64"/>
      <c r="Q2767" s="64"/>
    </row>
    <row r="2768" spans="10:17">
      <c r="J2768" s="64"/>
      <c r="K2768" s="64"/>
      <c r="N2768" s="64"/>
      <c r="O2768" s="64"/>
      <c r="P2768" s="64"/>
      <c r="Q2768" s="64"/>
    </row>
    <row r="2769" spans="10:17">
      <c r="J2769" s="64"/>
      <c r="K2769" s="64"/>
      <c r="N2769" s="64"/>
      <c r="O2769" s="64"/>
      <c r="P2769" s="64"/>
      <c r="Q2769" s="64"/>
    </row>
    <row r="2770" spans="10:17">
      <c r="J2770" s="64"/>
      <c r="K2770" s="64"/>
      <c r="N2770" s="64"/>
      <c r="O2770" s="64"/>
      <c r="P2770" s="64"/>
      <c r="Q2770" s="64"/>
    </row>
    <row r="2771" spans="10:17">
      <c r="J2771" s="64"/>
      <c r="K2771" s="64"/>
      <c r="N2771" s="64"/>
      <c r="O2771" s="64"/>
      <c r="P2771" s="64"/>
      <c r="Q2771" s="64"/>
    </row>
    <row r="2772" spans="10:17">
      <c r="J2772" s="64"/>
      <c r="K2772" s="64"/>
      <c r="N2772" s="64"/>
      <c r="O2772" s="64"/>
      <c r="P2772" s="64"/>
      <c r="Q2772" s="64"/>
    </row>
    <row r="2773" spans="10:17">
      <c r="J2773" s="64"/>
      <c r="K2773" s="64"/>
      <c r="N2773" s="64"/>
      <c r="O2773" s="64"/>
      <c r="P2773" s="64"/>
      <c r="Q2773" s="64"/>
    </row>
    <row r="2774" spans="10:17">
      <c r="J2774" s="64"/>
      <c r="K2774" s="64"/>
      <c r="N2774" s="64"/>
      <c r="O2774" s="64"/>
      <c r="P2774" s="64"/>
      <c r="Q2774" s="64"/>
    </row>
    <row r="2775" spans="10:17">
      <c r="J2775" s="64"/>
      <c r="K2775" s="64"/>
      <c r="N2775" s="64"/>
      <c r="O2775" s="64"/>
      <c r="P2775" s="64"/>
      <c r="Q2775" s="64"/>
    </row>
    <row r="2776" spans="10:17">
      <c r="J2776" s="64"/>
      <c r="K2776" s="64"/>
      <c r="N2776" s="64"/>
      <c r="O2776" s="64"/>
      <c r="P2776" s="64"/>
      <c r="Q2776" s="64"/>
    </row>
    <row r="2777" spans="10:17">
      <c r="J2777" s="64"/>
      <c r="K2777" s="64"/>
      <c r="N2777" s="64"/>
      <c r="O2777" s="64"/>
      <c r="P2777" s="64"/>
      <c r="Q2777" s="64"/>
    </row>
    <row r="2778" spans="10:17">
      <c r="J2778" s="64"/>
      <c r="K2778" s="64"/>
      <c r="N2778" s="64"/>
      <c r="O2778" s="64"/>
      <c r="P2778" s="64"/>
      <c r="Q2778" s="64"/>
    </row>
    <row r="2779" spans="10:17">
      <c r="J2779" s="64"/>
      <c r="K2779" s="64"/>
      <c r="N2779" s="64"/>
      <c r="O2779" s="64"/>
      <c r="P2779" s="64"/>
      <c r="Q2779" s="64"/>
    </row>
    <row r="2780" spans="10:17">
      <c r="J2780" s="64"/>
      <c r="K2780" s="64"/>
      <c r="N2780" s="64"/>
      <c r="O2780" s="64"/>
      <c r="P2780" s="64"/>
      <c r="Q2780" s="64"/>
    </row>
    <row r="2781" spans="10:17">
      <c r="J2781" s="64"/>
      <c r="K2781" s="64"/>
      <c r="N2781" s="64"/>
      <c r="O2781" s="64"/>
      <c r="P2781" s="64"/>
      <c r="Q2781" s="64"/>
    </row>
    <row r="2782" spans="10:17">
      <c r="J2782" s="64"/>
      <c r="K2782" s="64"/>
      <c r="N2782" s="64"/>
      <c r="O2782" s="64"/>
      <c r="P2782" s="64"/>
      <c r="Q2782" s="64"/>
    </row>
    <row r="2783" spans="10:17">
      <c r="J2783" s="64"/>
      <c r="K2783" s="64"/>
      <c r="N2783" s="64"/>
      <c r="O2783" s="64"/>
      <c r="P2783" s="64"/>
      <c r="Q2783" s="64"/>
    </row>
    <row r="2784" spans="10:17">
      <c r="J2784" s="64"/>
      <c r="K2784" s="64"/>
      <c r="N2784" s="64"/>
      <c r="O2784" s="64"/>
      <c r="P2784" s="64"/>
      <c r="Q2784" s="64"/>
    </row>
    <row r="2785" spans="10:17">
      <c r="J2785" s="64"/>
      <c r="K2785" s="64"/>
      <c r="N2785" s="64"/>
      <c r="O2785" s="64"/>
      <c r="P2785" s="64"/>
      <c r="Q2785" s="64"/>
    </row>
    <row r="2786" spans="10:17">
      <c r="J2786" s="64"/>
      <c r="K2786" s="64"/>
      <c r="N2786" s="64"/>
      <c r="O2786" s="64"/>
      <c r="P2786" s="64"/>
      <c r="Q2786" s="64"/>
    </row>
    <row r="2787" spans="10:17">
      <c r="J2787" s="64"/>
      <c r="K2787" s="64"/>
      <c r="N2787" s="64"/>
      <c r="O2787" s="64"/>
      <c r="P2787" s="64"/>
      <c r="Q2787" s="64"/>
    </row>
    <row r="2788" spans="10:17">
      <c r="J2788" s="64"/>
      <c r="K2788" s="64"/>
      <c r="N2788" s="64"/>
      <c r="O2788" s="64"/>
      <c r="P2788" s="64"/>
      <c r="Q2788" s="64"/>
    </row>
    <row r="2789" spans="10:17">
      <c r="J2789" s="64"/>
      <c r="K2789" s="64"/>
      <c r="N2789" s="64"/>
      <c r="O2789" s="64"/>
      <c r="P2789" s="64"/>
      <c r="Q2789" s="64"/>
    </row>
    <row r="2790" spans="10:17">
      <c r="J2790" s="64"/>
      <c r="K2790" s="64"/>
      <c r="N2790" s="64"/>
      <c r="O2790" s="64"/>
      <c r="P2790" s="64"/>
      <c r="Q2790" s="64"/>
    </row>
    <row r="2791" spans="10:17">
      <c r="J2791" s="64"/>
      <c r="K2791" s="64"/>
      <c r="N2791" s="64"/>
      <c r="O2791" s="64"/>
      <c r="P2791" s="64"/>
      <c r="Q2791" s="64"/>
    </row>
    <row r="2792" spans="10:17">
      <c r="J2792" s="64"/>
      <c r="K2792" s="64"/>
      <c r="N2792" s="64"/>
      <c r="O2792" s="64"/>
      <c r="P2792" s="64"/>
      <c r="Q2792" s="64"/>
    </row>
    <row r="2793" spans="10:17">
      <c r="J2793" s="64"/>
      <c r="K2793" s="64"/>
      <c r="N2793" s="64"/>
      <c r="O2793" s="64"/>
      <c r="P2793" s="64"/>
      <c r="Q2793" s="64"/>
    </row>
    <row r="2794" spans="10:17">
      <c r="J2794" s="64"/>
      <c r="K2794" s="64"/>
      <c r="N2794" s="64"/>
      <c r="O2794" s="64"/>
      <c r="P2794" s="64"/>
      <c r="Q2794" s="64"/>
    </row>
    <row r="2795" spans="10:17">
      <c r="J2795" s="64"/>
      <c r="K2795" s="64"/>
      <c r="N2795" s="64"/>
      <c r="O2795" s="64"/>
      <c r="P2795" s="64"/>
      <c r="Q2795" s="64"/>
    </row>
    <row r="2796" spans="10:17">
      <c r="J2796" s="64"/>
      <c r="K2796" s="64"/>
      <c r="N2796" s="64"/>
      <c r="O2796" s="64"/>
      <c r="P2796" s="64"/>
      <c r="Q2796" s="64"/>
    </row>
    <row r="2797" spans="10:17">
      <c r="J2797" s="64"/>
      <c r="K2797" s="64"/>
      <c r="N2797" s="64"/>
      <c r="O2797" s="64"/>
      <c r="P2797" s="64"/>
      <c r="Q2797" s="64"/>
    </row>
    <row r="2798" spans="10:17">
      <c r="J2798" s="64"/>
      <c r="K2798" s="64"/>
      <c r="N2798" s="64"/>
      <c r="O2798" s="64"/>
      <c r="P2798" s="64"/>
      <c r="Q2798" s="64"/>
    </row>
    <row r="2799" spans="10:17">
      <c r="J2799" s="64"/>
      <c r="K2799" s="64"/>
      <c r="N2799" s="64"/>
      <c r="O2799" s="64"/>
      <c r="P2799" s="64"/>
      <c r="Q2799" s="64"/>
    </row>
    <row r="2800" spans="10:17">
      <c r="J2800" s="64"/>
      <c r="K2800" s="64"/>
      <c r="N2800" s="64"/>
      <c r="O2800" s="64"/>
      <c r="P2800" s="64"/>
      <c r="Q2800" s="64"/>
    </row>
    <row r="2801" spans="10:17">
      <c r="J2801" s="64"/>
      <c r="K2801" s="64"/>
      <c r="N2801" s="64"/>
      <c r="O2801" s="64"/>
      <c r="P2801" s="64"/>
      <c r="Q2801" s="64"/>
    </row>
    <row r="2802" spans="10:17">
      <c r="J2802" s="64"/>
      <c r="K2802" s="64"/>
      <c r="N2802" s="64"/>
      <c r="O2802" s="64"/>
      <c r="P2802" s="64"/>
      <c r="Q2802" s="64"/>
    </row>
    <row r="2803" spans="10:17">
      <c r="J2803" s="64"/>
      <c r="K2803" s="64"/>
      <c r="N2803" s="64"/>
      <c r="O2803" s="64"/>
      <c r="P2803" s="64"/>
      <c r="Q2803" s="64"/>
    </row>
    <row r="2804" spans="10:17">
      <c r="J2804" s="64"/>
      <c r="K2804" s="64"/>
      <c r="N2804" s="64"/>
      <c r="O2804" s="64"/>
      <c r="P2804" s="64"/>
      <c r="Q2804" s="64"/>
    </row>
    <row r="2805" spans="10:17">
      <c r="J2805" s="64"/>
      <c r="K2805" s="64"/>
      <c r="N2805" s="64"/>
      <c r="O2805" s="64"/>
      <c r="P2805" s="64"/>
      <c r="Q2805" s="64"/>
    </row>
    <row r="2806" spans="10:17">
      <c r="J2806" s="64"/>
      <c r="K2806" s="64"/>
      <c r="N2806" s="64"/>
      <c r="O2806" s="64"/>
      <c r="P2806" s="64"/>
      <c r="Q2806" s="64"/>
    </row>
    <row r="2807" spans="10:17">
      <c r="J2807" s="64"/>
      <c r="K2807" s="64"/>
      <c r="N2807" s="64"/>
      <c r="O2807" s="64"/>
      <c r="P2807" s="64"/>
      <c r="Q2807" s="64"/>
    </row>
    <row r="2808" spans="10:17">
      <c r="J2808" s="64"/>
      <c r="K2808" s="64"/>
      <c r="N2808" s="64"/>
      <c r="O2808" s="64"/>
      <c r="P2808" s="64"/>
      <c r="Q2808" s="64"/>
    </row>
    <row r="2809" spans="10:17">
      <c r="J2809" s="64"/>
      <c r="K2809" s="64"/>
      <c r="N2809" s="64"/>
      <c r="O2809" s="64"/>
      <c r="P2809" s="64"/>
      <c r="Q2809" s="64"/>
    </row>
    <row r="2810" spans="10:17">
      <c r="J2810" s="64"/>
      <c r="K2810" s="64"/>
      <c r="N2810" s="64"/>
      <c r="O2810" s="64"/>
      <c r="P2810" s="64"/>
      <c r="Q2810" s="64"/>
    </row>
    <row r="2811" spans="10:17">
      <c r="J2811" s="64"/>
      <c r="K2811" s="64"/>
      <c r="N2811" s="64"/>
      <c r="O2811" s="64"/>
      <c r="P2811" s="64"/>
      <c r="Q2811" s="64"/>
    </row>
    <row r="2812" spans="10:17">
      <c r="J2812" s="64"/>
      <c r="K2812" s="64"/>
      <c r="N2812" s="64"/>
      <c r="O2812" s="64"/>
      <c r="P2812" s="64"/>
      <c r="Q2812" s="64"/>
    </row>
    <row r="2813" spans="10:17">
      <c r="J2813" s="64"/>
      <c r="K2813" s="64"/>
      <c r="N2813" s="64"/>
      <c r="O2813" s="64"/>
      <c r="P2813" s="64"/>
      <c r="Q2813" s="64"/>
    </row>
    <row r="2814" spans="10:17">
      <c r="J2814" s="64"/>
      <c r="K2814" s="64"/>
      <c r="N2814" s="64"/>
      <c r="O2814" s="64"/>
      <c r="P2814" s="64"/>
      <c r="Q2814" s="64"/>
    </row>
    <row r="2815" spans="10:17">
      <c r="J2815" s="64"/>
      <c r="K2815" s="64"/>
      <c r="N2815" s="64"/>
      <c r="O2815" s="64"/>
      <c r="P2815" s="64"/>
      <c r="Q2815" s="64"/>
    </row>
    <row r="2816" spans="10:17">
      <c r="J2816" s="64"/>
      <c r="K2816" s="64"/>
      <c r="N2816" s="64"/>
      <c r="O2816" s="64"/>
      <c r="P2816" s="64"/>
      <c r="Q2816" s="64"/>
    </row>
    <row r="2817" spans="10:17">
      <c r="J2817" s="64"/>
      <c r="K2817" s="64"/>
      <c r="N2817" s="64"/>
      <c r="O2817" s="64"/>
      <c r="P2817" s="64"/>
      <c r="Q2817" s="64"/>
    </row>
    <row r="2818" spans="10:17">
      <c r="J2818" s="64"/>
      <c r="K2818" s="64"/>
      <c r="N2818" s="64"/>
      <c r="O2818" s="64"/>
      <c r="P2818" s="64"/>
      <c r="Q2818" s="64"/>
    </row>
    <row r="2819" spans="10:17">
      <c r="J2819" s="64"/>
      <c r="K2819" s="64"/>
      <c r="N2819" s="64"/>
      <c r="O2819" s="64"/>
      <c r="P2819" s="64"/>
      <c r="Q2819" s="64"/>
    </row>
    <row r="2820" spans="10:17">
      <c r="J2820" s="64"/>
      <c r="K2820" s="64"/>
      <c r="N2820" s="64"/>
      <c r="O2820" s="64"/>
      <c r="P2820" s="64"/>
      <c r="Q2820" s="64"/>
    </row>
    <row r="2821" spans="10:17">
      <c r="J2821" s="64"/>
      <c r="K2821" s="64"/>
      <c r="N2821" s="64"/>
      <c r="O2821" s="64"/>
      <c r="P2821" s="64"/>
      <c r="Q2821" s="64"/>
    </row>
    <row r="2822" spans="10:17">
      <c r="J2822" s="64"/>
      <c r="K2822" s="64"/>
      <c r="N2822" s="64"/>
      <c r="O2822" s="64"/>
      <c r="P2822" s="64"/>
      <c r="Q2822" s="64"/>
    </row>
    <row r="2823" spans="10:17">
      <c r="J2823" s="64"/>
      <c r="K2823" s="64"/>
      <c r="N2823" s="64"/>
      <c r="O2823" s="64"/>
      <c r="P2823" s="64"/>
      <c r="Q2823" s="64"/>
    </row>
    <row r="2824" spans="10:17">
      <c r="J2824" s="64"/>
      <c r="K2824" s="64"/>
      <c r="N2824" s="64"/>
      <c r="O2824" s="64"/>
      <c r="P2824" s="64"/>
      <c r="Q2824" s="64"/>
    </row>
    <row r="2825" spans="10:17">
      <c r="J2825" s="64"/>
      <c r="K2825" s="64"/>
      <c r="N2825" s="64"/>
      <c r="O2825" s="64"/>
      <c r="P2825" s="64"/>
      <c r="Q2825" s="64"/>
    </row>
    <row r="2826" spans="10:17">
      <c r="J2826" s="64"/>
      <c r="K2826" s="64"/>
      <c r="N2826" s="64"/>
      <c r="O2826" s="64"/>
      <c r="P2826" s="64"/>
      <c r="Q2826" s="64"/>
    </row>
    <row r="2827" spans="10:17">
      <c r="J2827" s="64"/>
      <c r="K2827" s="64"/>
      <c r="N2827" s="64"/>
      <c r="O2827" s="64"/>
      <c r="P2827" s="64"/>
      <c r="Q2827" s="64"/>
    </row>
    <row r="2828" spans="10:17">
      <c r="J2828" s="64"/>
      <c r="K2828" s="64"/>
      <c r="N2828" s="64"/>
      <c r="O2828" s="64"/>
      <c r="P2828" s="64"/>
      <c r="Q2828" s="64"/>
    </row>
    <row r="2829" spans="10:17">
      <c r="J2829" s="64"/>
      <c r="K2829" s="64"/>
      <c r="N2829" s="64"/>
      <c r="O2829" s="64"/>
      <c r="P2829" s="64"/>
      <c r="Q2829" s="64"/>
    </row>
    <row r="2830" spans="10:17">
      <c r="J2830" s="64"/>
      <c r="K2830" s="64"/>
      <c r="N2830" s="64"/>
      <c r="O2830" s="64"/>
      <c r="P2830" s="64"/>
      <c r="Q2830" s="64"/>
    </row>
    <row r="2831" spans="10:17">
      <c r="J2831" s="64"/>
      <c r="K2831" s="64"/>
      <c r="N2831" s="64"/>
      <c r="O2831" s="64"/>
      <c r="P2831" s="64"/>
      <c r="Q2831" s="64"/>
    </row>
    <row r="2832" spans="10:17">
      <c r="J2832" s="64"/>
      <c r="K2832" s="64"/>
      <c r="N2832" s="64"/>
      <c r="O2832" s="64"/>
      <c r="P2832" s="64"/>
      <c r="Q2832" s="64"/>
    </row>
    <row r="2833" spans="10:17">
      <c r="J2833" s="64"/>
      <c r="K2833" s="64"/>
      <c r="N2833" s="64"/>
      <c r="O2833" s="64"/>
      <c r="P2833" s="64"/>
      <c r="Q2833" s="64"/>
    </row>
    <row r="2834" spans="10:17">
      <c r="J2834" s="64"/>
      <c r="K2834" s="64"/>
      <c r="N2834" s="64"/>
      <c r="O2834" s="64"/>
      <c r="P2834" s="64"/>
      <c r="Q2834" s="64"/>
    </row>
    <row r="2835" spans="10:17">
      <c r="J2835" s="64"/>
      <c r="K2835" s="64"/>
      <c r="N2835" s="64"/>
      <c r="O2835" s="64"/>
      <c r="P2835" s="64"/>
      <c r="Q2835" s="64"/>
    </row>
    <row r="2836" spans="10:17">
      <c r="J2836" s="64"/>
      <c r="K2836" s="64"/>
      <c r="N2836" s="64"/>
      <c r="O2836" s="64"/>
      <c r="P2836" s="64"/>
      <c r="Q2836" s="64"/>
    </row>
    <row r="2837" spans="10:17">
      <c r="J2837" s="64"/>
      <c r="K2837" s="64"/>
      <c r="N2837" s="64"/>
      <c r="O2837" s="64"/>
      <c r="P2837" s="64"/>
      <c r="Q2837" s="64"/>
    </row>
    <row r="2838" spans="10:17">
      <c r="J2838" s="64"/>
      <c r="K2838" s="64"/>
      <c r="N2838" s="64"/>
      <c r="O2838" s="64"/>
      <c r="P2838" s="64"/>
      <c r="Q2838" s="64"/>
    </row>
    <row r="2839" spans="10:17">
      <c r="J2839" s="64"/>
      <c r="K2839" s="64"/>
      <c r="N2839" s="64"/>
      <c r="O2839" s="64"/>
      <c r="P2839" s="64"/>
      <c r="Q2839" s="64"/>
    </row>
    <row r="2840" spans="10:17">
      <c r="J2840" s="64"/>
      <c r="K2840" s="64"/>
      <c r="N2840" s="64"/>
      <c r="O2840" s="64"/>
      <c r="P2840" s="64"/>
      <c r="Q2840" s="64"/>
    </row>
    <row r="2841" spans="10:17">
      <c r="J2841" s="64"/>
      <c r="K2841" s="64"/>
      <c r="N2841" s="64"/>
      <c r="O2841" s="64"/>
      <c r="P2841" s="64"/>
      <c r="Q2841" s="64"/>
    </row>
    <row r="2842" spans="10:17">
      <c r="J2842" s="64"/>
      <c r="K2842" s="64"/>
      <c r="N2842" s="64"/>
      <c r="O2842" s="64"/>
      <c r="P2842" s="64"/>
      <c r="Q2842" s="64"/>
    </row>
    <row r="2843" spans="10:17">
      <c r="J2843" s="64"/>
      <c r="K2843" s="64"/>
      <c r="N2843" s="64"/>
      <c r="O2843" s="64"/>
      <c r="P2843" s="64"/>
      <c r="Q2843" s="64"/>
    </row>
    <row r="2844" spans="10:17">
      <c r="J2844" s="64"/>
      <c r="K2844" s="64"/>
      <c r="N2844" s="64"/>
      <c r="O2844" s="64"/>
      <c r="P2844" s="64"/>
      <c r="Q2844" s="64"/>
    </row>
    <row r="2845" spans="10:17">
      <c r="J2845" s="64"/>
      <c r="K2845" s="64"/>
      <c r="N2845" s="64"/>
      <c r="O2845" s="64"/>
      <c r="P2845" s="64"/>
      <c r="Q2845" s="64"/>
    </row>
    <row r="2846" spans="10:17">
      <c r="J2846" s="64"/>
      <c r="K2846" s="64"/>
      <c r="N2846" s="64"/>
      <c r="O2846" s="64"/>
      <c r="P2846" s="64"/>
      <c r="Q2846" s="64"/>
    </row>
    <row r="2847" spans="10:17">
      <c r="J2847" s="64"/>
      <c r="K2847" s="64"/>
      <c r="N2847" s="64"/>
      <c r="O2847" s="64"/>
      <c r="P2847" s="64"/>
      <c r="Q2847" s="64"/>
    </row>
    <row r="2848" spans="10:17">
      <c r="J2848" s="64"/>
      <c r="K2848" s="64"/>
      <c r="N2848" s="64"/>
      <c r="O2848" s="64"/>
      <c r="P2848" s="64"/>
      <c r="Q2848" s="64"/>
    </row>
    <row r="2849" spans="10:17">
      <c r="J2849" s="64"/>
      <c r="K2849" s="64"/>
      <c r="N2849" s="64"/>
      <c r="O2849" s="64"/>
      <c r="P2849" s="64"/>
      <c r="Q2849" s="64"/>
    </row>
    <row r="2850" spans="10:17">
      <c r="J2850" s="64"/>
      <c r="K2850" s="64"/>
      <c r="N2850" s="64"/>
      <c r="O2850" s="64"/>
      <c r="P2850" s="64"/>
      <c r="Q2850" s="64"/>
    </row>
    <row r="2851" spans="10:17">
      <c r="J2851" s="64"/>
      <c r="K2851" s="64"/>
      <c r="N2851" s="64"/>
      <c r="O2851" s="64"/>
      <c r="P2851" s="64"/>
      <c r="Q2851" s="64"/>
    </row>
    <row r="2852" spans="10:17">
      <c r="J2852" s="64"/>
      <c r="K2852" s="64"/>
      <c r="N2852" s="64"/>
      <c r="O2852" s="64"/>
      <c r="P2852" s="64"/>
      <c r="Q2852" s="64"/>
    </row>
    <row r="2853" spans="10:17">
      <c r="J2853" s="64"/>
      <c r="K2853" s="64"/>
      <c r="N2853" s="64"/>
      <c r="O2853" s="64"/>
      <c r="P2853" s="64"/>
      <c r="Q2853" s="64"/>
    </row>
    <row r="2854" spans="10:17">
      <c r="J2854" s="64"/>
      <c r="K2854" s="64"/>
      <c r="N2854" s="64"/>
      <c r="O2854" s="64"/>
      <c r="P2854" s="64"/>
      <c r="Q2854" s="64"/>
    </row>
    <row r="2855" spans="10:17">
      <c r="J2855" s="64"/>
      <c r="K2855" s="64"/>
      <c r="N2855" s="64"/>
      <c r="O2855" s="64"/>
      <c r="P2855" s="64"/>
      <c r="Q2855" s="64"/>
    </row>
    <row r="2856" spans="10:17">
      <c r="J2856" s="64"/>
      <c r="K2856" s="64"/>
      <c r="N2856" s="64"/>
      <c r="O2856" s="64"/>
      <c r="P2856" s="64"/>
      <c r="Q2856" s="64"/>
    </row>
    <row r="2857" spans="10:17">
      <c r="J2857" s="64"/>
      <c r="K2857" s="64"/>
      <c r="N2857" s="64"/>
      <c r="O2857" s="64"/>
      <c r="P2857" s="64"/>
      <c r="Q2857" s="64"/>
    </row>
    <row r="2858" spans="10:17">
      <c r="J2858" s="64"/>
      <c r="K2858" s="64"/>
      <c r="N2858" s="64"/>
      <c r="O2858" s="64"/>
      <c r="P2858" s="64"/>
      <c r="Q2858" s="64"/>
    </row>
    <row r="2859" spans="10:17">
      <c r="J2859" s="64"/>
      <c r="K2859" s="64"/>
      <c r="N2859" s="64"/>
      <c r="O2859" s="64"/>
      <c r="P2859" s="64"/>
      <c r="Q2859" s="64"/>
    </row>
    <row r="2860" spans="10:17">
      <c r="J2860" s="64"/>
      <c r="K2860" s="64"/>
      <c r="N2860" s="64"/>
      <c r="O2860" s="64"/>
      <c r="P2860" s="64"/>
      <c r="Q2860" s="64"/>
    </row>
    <row r="2861" spans="10:17">
      <c r="J2861" s="64"/>
      <c r="K2861" s="64"/>
      <c r="N2861" s="64"/>
      <c r="O2861" s="64"/>
      <c r="P2861" s="64"/>
      <c r="Q2861" s="64"/>
    </row>
    <row r="2862" spans="10:17">
      <c r="J2862" s="64"/>
      <c r="K2862" s="64"/>
      <c r="N2862" s="64"/>
      <c r="O2862" s="64"/>
      <c r="P2862" s="64"/>
      <c r="Q2862" s="64"/>
    </row>
    <row r="2863" spans="10:17">
      <c r="J2863" s="64"/>
      <c r="K2863" s="64"/>
      <c r="N2863" s="64"/>
      <c r="O2863" s="64"/>
      <c r="P2863" s="64"/>
      <c r="Q2863" s="64"/>
    </row>
    <row r="2864" spans="10:17">
      <c r="J2864" s="64"/>
      <c r="K2864" s="64"/>
      <c r="N2864" s="64"/>
      <c r="O2864" s="64"/>
      <c r="P2864" s="64"/>
      <c r="Q2864" s="64"/>
    </row>
    <row r="2865" spans="10:17">
      <c r="J2865" s="64"/>
      <c r="K2865" s="64"/>
      <c r="N2865" s="64"/>
      <c r="O2865" s="64"/>
      <c r="P2865" s="64"/>
      <c r="Q2865" s="64"/>
    </row>
    <row r="2866" spans="10:17">
      <c r="J2866" s="64"/>
      <c r="K2866" s="64"/>
      <c r="N2866" s="64"/>
      <c r="O2866" s="64"/>
      <c r="P2866" s="64"/>
      <c r="Q2866" s="64"/>
    </row>
    <row r="2867" spans="10:17">
      <c r="J2867" s="64"/>
      <c r="K2867" s="64"/>
      <c r="N2867" s="64"/>
      <c r="O2867" s="64"/>
      <c r="P2867" s="64"/>
      <c r="Q2867" s="64"/>
    </row>
    <row r="2868" spans="10:17">
      <c r="J2868" s="64"/>
      <c r="K2868" s="64"/>
      <c r="N2868" s="64"/>
      <c r="O2868" s="64"/>
      <c r="P2868" s="64"/>
      <c r="Q2868" s="64"/>
    </row>
    <row r="2869" spans="10:17">
      <c r="J2869" s="64"/>
      <c r="K2869" s="64"/>
      <c r="N2869" s="64"/>
      <c r="O2869" s="64"/>
      <c r="P2869" s="64"/>
      <c r="Q2869" s="64"/>
    </row>
    <row r="2870" spans="10:17">
      <c r="J2870" s="64"/>
      <c r="K2870" s="64"/>
      <c r="N2870" s="64"/>
      <c r="O2870" s="64"/>
      <c r="P2870" s="64"/>
      <c r="Q2870" s="64"/>
    </row>
    <row r="2871" spans="10:17">
      <c r="J2871" s="64"/>
      <c r="K2871" s="64"/>
      <c r="N2871" s="64"/>
      <c r="O2871" s="64"/>
      <c r="P2871" s="64"/>
      <c r="Q2871" s="64"/>
    </row>
    <row r="2872" spans="10:17">
      <c r="J2872" s="64"/>
      <c r="K2872" s="64"/>
      <c r="N2872" s="64"/>
      <c r="O2872" s="64"/>
      <c r="P2872" s="64"/>
      <c r="Q2872" s="64"/>
    </row>
    <row r="2873" spans="10:17">
      <c r="J2873" s="64"/>
      <c r="K2873" s="64"/>
      <c r="N2873" s="64"/>
      <c r="O2873" s="64"/>
      <c r="P2873" s="64"/>
      <c r="Q2873" s="64"/>
    </row>
    <row r="2874" spans="10:17">
      <c r="J2874" s="64"/>
      <c r="K2874" s="64"/>
      <c r="N2874" s="64"/>
      <c r="O2874" s="64"/>
      <c r="P2874" s="64"/>
      <c r="Q2874" s="64"/>
    </row>
    <row r="2875" spans="10:17">
      <c r="J2875" s="64"/>
      <c r="K2875" s="64"/>
      <c r="N2875" s="64"/>
      <c r="O2875" s="64"/>
      <c r="P2875" s="64"/>
      <c r="Q2875" s="64"/>
    </row>
    <row r="2876" spans="10:17">
      <c r="J2876" s="64"/>
      <c r="K2876" s="64"/>
      <c r="N2876" s="64"/>
      <c r="O2876" s="64"/>
      <c r="P2876" s="64"/>
      <c r="Q2876" s="64"/>
    </row>
    <row r="2877" spans="10:17">
      <c r="J2877" s="64"/>
      <c r="K2877" s="64"/>
      <c r="N2877" s="64"/>
      <c r="O2877" s="64"/>
      <c r="P2877" s="64"/>
      <c r="Q2877" s="64"/>
    </row>
    <row r="2878" spans="10:17">
      <c r="J2878" s="64"/>
      <c r="K2878" s="64"/>
      <c r="N2878" s="64"/>
      <c r="O2878" s="64"/>
      <c r="P2878" s="64"/>
      <c r="Q2878" s="64"/>
    </row>
    <row r="2879" spans="10:17">
      <c r="J2879" s="64"/>
      <c r="K2879" s="64"/>
      <c r="N2879" s="64"/>
      <c r="O2879" s="64"/>
      <c r="P2879" s="64"/>
      <c r="Q2879" s="64"/>
    </row>
    <row r="2880" spans="10:17">
      <c r="J2880" s="64"/>
      <c r="K2880" s="64"/>
      <c r="N2880" s="64"/>
      <c r="O2880" s="64"/>
      <c r="P2880" s="64"/>
      <c r="Q2880" s="64"/>
    </row>
    <row r="2881" spans="10:17">
      <c r="J2881" s="64"/>
      <c r="K2881" s="64"/>
      <c r="N2881" s="64"/>
      <c r="O2881" s="64"/>
      <c r="P2881" s="64"/>
      <c r="Q2881" s="64"/>
    </row>
    <row r="2882" spans="10:17">
      <c r="J2882" s="64"/>
      <c r="K2882" s="64"/>
      <c r="N2882" s="64"/>
      <c r="O2882" s="64"/>
      <c r="P2882" s="64"/>
      <c r="Q2882" s="64"/>
    </row>
    <row r="2883" spans="10:17">
      <c r="J2883" s="64"/>
      <c r="K2883" s="64"/>
      <c r="N2883" s="64"/>
      <c r="O2883" s="64"/>
      <c r="P2883" s="64"/>
      <c r="Q2883" s="64"/>
    </row>
    <row r="2884" spans="10:17">
      <c r="J2884" s="64"/>
      <c r="K2884" s="64"/>
      <c r="N2884" s="64"/>
      <c r="O2884" s="64"/>
      <c r="P2884" s="64"/>
      <c r="Q2884" s="64"/>
    </row>
    <row r="2885" spans="10:17">
      <c r="J2885" s="64"/>
      <c r="K2885" s="64"/>
      <c r="N2885" s="64"/>
      <c r="O2885" s="64"/>
      <c r="P2885" s="64"/>
      <c r="Q2885" s="64"/>
    </row>
    <row r="2886" spans="10:17">
      <c r="J2886" s="64"/>
      <c r="K2886" s="64"/>
      <c r="N2886" s="64"/>
      <c r="O2886" s="64"/>
      <c r="P2886" s="64"/>
      <c r="Q2886" s="64"/>
    </row>
    <row r="2887" spans="10:17">
      <c r="J2887" s="64"/>
      <c r="K2887" s="64"/>
      <c r="N2887" s="64"/>
      <c r="O2887" s="64"/>
      <c r="P2887" s="64"/>
      <c r="Q2887" s="64"/>
    </row>
    <row r="2888" spans="10:17">
      <c r="J2888" s="64"/>
      <c r="K2888" s="64"/>
      <c r="N2888" s="64"/>
      <c r="O2888" s="64"/>
      <c r="P2888" s="64"/>
      <c r="Q2888" s="64"/>
    </row>
    <row r="2889" spans="10:17">
      <c r="J2889" s="64"/>
      <c r="K2889" s="64"/>
      <c r="N2889" s="64"/>
      <c r="O2889" s="64"/>
      <c r="P2889" s="64"/>
      <c r="Q2889" s="64"/>
    </row>
    <row r="2890" spans="10:17">
      <c r="J2890" s="64"/>
      <c r="K2890" s="64"/>
      <c r="N2890" s="64"/>
      <c r="O2890" s="64"/>
      <c r="P2890" s="64"/>
      <c r="Q2890" s="64"/>
    </row>
    <row r="2891" spans="10:17">
      <c r="J2891" s="64"/>
      <c r="K2891" s="64"/>
      <c r="N2891" s="64"/>
      <c r="O2891" s="64"/>
      <c r="P2891" s="64"/>
      <c r="Q2891" s="64"/>
    </row>
    <row r="2892" spans="10:17">
      <c r="J2892" s="64"/>
      <c r="K2892" s="64"/>
      <c r="N2892" s="64"/>
      <c r="O2892" s="64"/>
      <c r="P2892" s="64"/>
      <c r="Q2892" s="64"/>
    </row>
    <row r="2893" spans="10:17">
      <c r="J2893" s="64"/>
      <c r="K2893" s="64"/>
      <c r="N2893" s="64"/>
      <c r="O2893" s="64"/>
      <c r="P2893" s="64"/>
      <c r="Q2893" s="64"/>
    </row>
    <row r="2894" spans="10:17">
      <c r="J2894" s="64"/>
      <c r="K2894" s="64"/>
      <c r="N2894" s="64"/>
      <c r="O2894" s="64"/>
      <c r="P2894" s="64"/>
      <c r="Q2894" s="64"/>
    </row>
    <row r="2895" spans="10:17">
      <c r="J2895" s="64"/>
      <c r="K2895" s="64"/>
      <c r="N2895" s="64"/>
      <c r="O2895" s="64"/>
      <c r="P2895" s="64"/>
      <c r="Q2895" s="64"/>
    </row>
    <row r="2896" spans="10:17">
      <c r="J2896" s="64"/>
      <c r="K2896" s="64"/>
      <c r="N2896" s="64"/>
      <c r="O2896" s="64"/>
      <c r="P2896" s="64"/>
      <c r="Q2896" s="64"/>
    </row>
    <row r="2897" spans="10:17">
      <c r="J2897" s="64"/>
      <c r="K2897" s="64"/>
      <c r="N2897" s="64"/>
      <c r="O2897" s="64"/>
      <c r="P2897" s="64"/>
      <c r="Q2897" s="64"/>
    </row>
    <row r="2898" spans="10:17">
      <c r="J2898" s="64"/>
      <c r="K2898" s="64"/>
      <c r="N2898" s="64"/>
      <c r="O2898" s="64"/>
      <c r="P2898" s="64"/>
      <c r="Q2898" s="64"/>
    </row>
    <row r="2899" spans="10:17">
      <c r="J2899" s="64"/>
      <c r="K2899" s="64"/>
      <c r="N2899" s="64"/>
      <c r="O2899" s="64"/>
      <c r="P2899" s="64"/>
      <c r="Q2899" s="64"/>
    </row>
    <row r="2900" spans="10:17">
      <c r="J2900" s="64"/>
      <c r="K2900" s="64"/>
      <c r="N2900" s="64"/>
      <c r="O2900" s="64"/>
      <c r="P2900" s="64"/>
      <c r="Q2900" s="64"/>
    </row>
    <row r="2901" spans="10:17">
      <c r="J2901" s="64"/>
      <c r="K2901" s="64"/>
      <c r="N2901" s="64"/>
      <c r="O2901" s="64"/>
      <c r="P2901" s="64"/>
      <c r="Q2901" s="64"/>
    </row>
    <row r="2902" spans="10:17">
      <c r="J2902" s="64"/>
      <c r="K2902" s="64"/>
      <c r="N2902" s="64"/>
      <c r="O2902" s="64"/>
      <c r="P2902" s="64"/>
      <c r="Q2902" s="64"/>
    </row>
    <row r="2903" spans="10:17">
      <c r="J2903" s="64"/>
      <c r="K2903" s="64"/>
      <c r="N2903" s="64"/>
      <c r="O2903" s="64"/>
      <c r="P2903" s="64"/>
      <c r="Q2903" s="64"/>
    </row>
    <row r="2904" spans="10:17">
      <c r="J2904" s="64"/>
      <c r="K2904" s="64"/>
      <c r="N2904" s="64"/>
      <c r="O2904" s="64"/>
      <c r="P2904" s="64"/>
      <c r="Q2904" s="64"/>
    </row>
    <row r="2905" spans="10:17">
      <c r="J2905" s="64"/>
      <c r="K2905" s="64"/>
      <c r="N2905" s="64"/>
      <c r="O2905" s="64"/>
      <c r="P2905" s="64"/>
      <c r="Q2905" s="64"/>
    </row>
    <row r="2906" spans="10:17">
      <c r="J2906" s="64"/>
      <c r="K2906" s="64"/>
      <c r="N2906" s="64"/>
      <c r="O2906" s="64"/>
      <c r="P2906" s="64"/>
      <c r="Q2906" s="64"/>
    </row>
    <row r="2907" spans="10:17">
      <c r="J2907" s="64"/>
      <c r="K2907" s="64"/>
      <c r="N2907" s="64"/>
      <c r="O2907" s="64"/>
      <c r="P2907" s="64"/>
      <c r="Q2907" s="64"/>
    </row>
    <row r="2908" spans="10:17">
      <c r="J2908" s="64"/>
      <c r="K2908" s="64"/>
      <c r="N2908" s="64"/>
      <c r="O2908" s="64"/>
      <c r="P2908" s="64"/>
      <c r="Q2908" s="64"/>
    </row>
    <row r="2909" spans="10:17">
      <c r="J2909" s="64"/>
      <c r="K2909" s="64"/>
      <c r="N2909" s="64"/>
      <c r="O2909" s="64"/>
      <c r="P2909" s="64"/>
      <c r="Q2909" s="64"/>
    </row>
    <row r="2910" spans="10:17">
      <c r="J2910" s="64"/>
      <c r="K2910" s="64"/>
      <c r="N2910" s="64"/>
      <c r="O2910" s="64"/>
      <c r="P2910" s="64"/>
      <c r="Q2910" s="64"/>
    </row>
    <row r="2911" spans="10:17">
      <c r="J2911" s="64"/>
      <c r="K2911" s="64"/>
      <c r="N2911" s="64"/>
      <c r="O2911" s="64"/>
      <c r="P2911" s="64"/>
      <c r="Q2911" s="64"/>
    </row>
    <row r="2912" spans="10:17">
      <c r="J2912" s="64"/>
      <c r="K2912" s="64"/>
      <c r="N2912" s="64"/>
      <c r="O2912" s="64"/>
      <c r="P2912" s="64"/>
      <c r="Q2912" s="64"/>
    </row>
    <row r="2913" spans="10:17">
      <c r="J2913" s="64"/>
      <c r="K2913" s="64"/>
      <c r="N2913" s="64"/>
      <c r="O2913" s="64"/>
      <c r="P2913" s="64"/>
      <c r="Q2913" s="64"/>
    </row>
    <row r="2914" spans="10:17">
      <c r="J2914" s="64"/>
      <c r="K2914" s="64"/>
      <c r="N2914" s="64"/>
      <c r="O2914" s="64"/>
      <c r="P2914" s="64"/>
      <c r="Q2914" s="64"/>
    </row>
    <row r="2915" spans="10:17">
      <c r="J2915" s="64"/>
      <c r="K2915" s="64"/>
      <c r="N2915" s="64"/>
      <c r="O2915" s="64"/>
      <c r="P2915" s="64"/>
      <c r="Q2915" s="64"/>
    </row>
    <row r="2916" spans="10:17">
      <c r="J2916" s="64"/>
      <c r="K2916" s="64"/>
      <c r="N2916" s="64"/>
      <c r="O2916" s="64"/>
      <c r="P2916" s="64"/>
      <c r="Q2916" s="64"/>
    </row>
    <row r="2917" spans="10:17">
      <c r="J2917" s="64"/>
      <c r="K2917" s="64"/>
      <c r="N2917" s="64"/>
      <c r="O2917" s="64"/>
      <c r="P2917" s="64"/>
      <c r="Q2917" s="64"/>
    </row>
    <row r="2918" spans="10:17">
      <c r="J2918" s="64"/>
      <c r="K2918" s="64"/>
      <c r="N2918" s="64"/>
      <c r="O2918" s="64"/>
      <c r="P2918" s="64"/>
      <c r="Q2918" s="64"/>
    </row>
    <row r="2919" spans="10:17">
      <c r="J2919" s="64"/>
      <c r="K2919" s="64"/>
      <c r="N2919" s="64"/>
      <c r="O2919" s="64"/>
      <c r="P2919" s="64"/>
      <c r="Q2919" s="64"/>
    </row>
    <row r="2920" spans="10:17">
      <c r="J2920" s="64"/>
      <c r="K2920" s="64"/>
      <c r="N2920" s="64"/>
      <c r="O2920" s="64"/>
      <c r="P2920" s="64"/>
      <c r="Q2920" s="64"/>
    </row>
    <row r="2921" spans="10:17">
      <c r="J2921" s="64"/>
      <c r="K2921" s="64"/>
      <c r="N2921" s="64"/>
      <c r="O2921" s="64"/>
      <c r="P2921" s="64"/>
      <c r="Q2921" s="64"/>
    </row>
    <row r="2922" spans="10:17">
      <c r="J2922" s="64"/>
      <c r="K2922" s="64"/>
      <c r="N2922" s="64"/>
      <c r="O2922" s="64"/>
      <c r="P2922" s="64"/>
      <c r="Q2922" s="64"/>
    </row>
    <row r="2923" spans="10:17">
      <c r="J2923" s="64"/>
      <c r="K2923" s="64"/>
      <c r="N2923" s="64"/>
      <c r="O2923" s="64"/>
      <c r="P2923" s="64"/>
      <c r="Q2923" s="64"/>
    </row>
    <row r="2924" spans="10:17">
      <c r="J2924" s="64"/>
      <c r="K2924" s="64"/>
      <c r="N2924" s="64"/>
      <c r="O2924" s="64"/>
      <c r="P2924" s="64"/>
      <c r="Q2924" s="64"/>
    </row>
    <row r="2925" spans="10:17">
      <c r="J2925" s="64"/>
      <c r="K2925" s="64"/>
      <c r="N2925" s="64"/>
      <c r="O2925" s="64"/>
      <c r="P2925" s="64"/>
      <c r="Q2925" s="64"/>
    </row>
    <row r="2926" spans="10:17">
      <c r="J2926" s="64"/>
      <c r="K2926" s="64"/>
      <c r="N2926" s="64"/>
      <c r="O2926" s="64"/>
      <c r="P2926" s="64"/>
      <c r="Q2926" s="64"/>
    </row>
    <row r="2927" spans="10:17">
      <c r="J2927" s="64"/>
      <c r="K2927" s="64"/>
      <c r="N2927" s="64"/>
      <c r="O2927" s="64"/>
      <c r="P2927" s="64"/>
      <c r="Q2927" s="64"/>
    </row>
    <row r="2928" spans="10:17">
      <c r="J2928" s="64"/>
      <c r="K2928" s="64"/>
      <c r="N2928" s="64"/>
      <c r="O2928" s="64"/>
      <c r="P2928" s="64"/>
      <c r="Q2928" s="64"/>
    </row>
    <row r="2929" spans="10:17">
      <c r="J2929" s="64"/>
      <c r="K2929" s="64"/>
      <c r="N2929" s="64"/>
      <c r="O2929" s="64"/>
      <c r="P2929" s="64"/>
      <c r="Q2929" s="64"/>
    </row>
    <row r="2930" spans="10:17">
      <c r="J2930" s="64"/>
      <c r="K2930" s="64"/>
      <c r="N2930" s="64"/>
      <c r="O2930" s="64"/>
      <c r="P2930" s="64"/>
      <c r="Q2930" s="64"/>
    </row>
    <row r="2931" spans="10:17">
      <c r="J2931" s="64"/>
      <c r="K2931" s="64"/>
      <c r="N2931" s="64"/>
      <c r="O2931" s="64"/>
      <c r="P2931" s="64"/>
      <c r="Q2931" s="64"/>
    </row>
    <row r="2932" spans="10:17">
      <c r="J2932" s="64"/>
      <c r="K2932" s="64"/>
      <c r="N2932" s="64"/>
      <c r="O2932" s="64"/>
      <c r="P2932" s="64"/>
      <c r="Q2932" s="64"/>
    </row>
    <row r="2933" spans="10:17">
      <c r="J2933" s="64"/>
      <c r="K2933" s="64"/>
      <c r="N2933" s="64"/>
      <c r="O2933" s="64"/>
      <c r="P2933" s="64"/>
      <c r="Q2933" s="64"/>
    </row>
    <row r="2934" spans="10:17">
      <c r="J2934" s="64"/>
      <c r="K2934" s="64"/>
      <c r="N2934" s="64"/>
      <c r="O2934" s="64"/>
      <c r="P2934" s="64"/>
      <c r="Q2934" s="64"/>
    </row>
    <row r="2935" spans="10:17">
      <c r="J2935" s="64"/>
      <c r="K2935" s="64"/>
      <c r="N2935" s="64"/>
      <c r="O2935" s="64"/>
      <c r="P2935" s="64"/>
      <c r="Q2935" s="64"/>
    </row>
    <row r="2936" spans="10:17">
      <c r="J2936" s="64"/>
      <c r="K2936" s="64"/>
      <c r="N2936" s="64"/>
      <c r="O2936" s="64"/>
      <c r="P2936" s="64"/>
      <c r="Q2936" s="64"/>
    </row>
    <row r="2937" spans="10:17">
      <c r="J2937" s="64"/>
      <c r="K2937" s="64"/>
      <c r="N2937" s="64"/>
      <c r="O2937" s="64"/>
      <c r="P2937" s="64"/>
      <c r="Q2937" s="64"/>
    </row>
    <row r="2938" spans="10:17">
      <c r="J2938" s="64"/>
      <c r="K2938" s="64"/>
      <c r="N2938" s="64"/>
      <c r="O2938" s="64"/>
      <c r="P2938" s="64"/>
      <c r="Q2938" s="64"/>
    </row>
    <row r="2939" spans="10:17">
      <c r="J2939" s="64"/>
      <c r="K2939" s="64"/>
      <c r="N2939" s="64"/>
      <c r="O2939" s="64"/>
      <c r="P2939" s="64"/>
      <c r="Q2939" s="64"/>
    </row>
    <row r="2940" spans="10:17">
      <c r="J2940" s="64"/>
      <c r="K2940" s="64"/>
      <c r="N2940" s="64"/>
      <c r="O2940" s="64"/>
      <c r="P2940" s="64"/>
      <c r="Q2940" s="64"/>
    </row>
    <row r="2941" spans="10:17">
      <c r="J2941" s="64"/>
      <c r="K2941" s="64"/>
      <c r="N2941" s="64"/>
      <c r="O2941" s="64"/>
      <c r="P2941" s="64"/>
      <c r="Q2941" s="64"/>
    </row>
    <row r="2942" spans="10:17">
      <c r="J2942" s="64"/>
      <c r="K2942" s="64"/>
      <c r="N2942" s="64"/>
      <c r="O2942" s="64"/>
      <c r="P2942" s="64"/>
      <c r="Q2942" s="64"/>
    </row>
    <row r="2943" spans="10:17">
      <c r="J2943" s="64"/>
      <c r="K2943" s="64"/>
      <c r="N2943" s="64"/>
      <c r="O2943" s="64"/>
      <c r="P2943" s="64"/>
      <c r="Q2943" s="64"/>
    </row>
    <row r="2944" spans="10:17">
      <c r="J2944" s="64"/>
      <c r="K2944" s="64"/>
      <c r="N2944" s="64"/>
      <c r="O2944" s="64"/>
      <c r="P2944" s="64"/>
      <c r="Q2944" s="64"/>
    </row>
    <row r="2945" spans="10:17">
      <c r="J2945" s="64"/>
      <c r="K2945" s="64"/>
      <c r="N2945" s="64"/>
      <c r="O2945" s="64"/>
      <c r="P2945" s="64"/>
      <c r="Q2945" s="64"/>
    </row>
    <row r="2946" spans="10:17">
      <c r="J2946" s="64"/>
      <c r="K2946" s="64"/>
      <c r="N2946" s="64"/>
      <c r="O2946" s="64"/>
      <c r="P2946" s="64"/>
      <c r="Q2946" s="64"/>
    </row>
    <row r="2947" spans="10:17">
      <c r="J2947" s="64"/>
      <c r="K2947" s="64"/>
      <c r="N2947" s="64"/>
      <c r="O2947" s="64"/>
      <c r="P2947" s="64"/>
      <c r="Q2947" s="64"/>
    </row>
    <row r="2948" spans="10:17">
      <c r="J2948" s="64"/>
      <c r="K2948" s="64"/>
      <c r="N2948" s="64"/>
      <c r="O2948" s="64"/>
      <c r="P2948" s="64"/>
      <c r="Q2948" s="64"/>
    </row>
    <row r="2949" spans="10:17">
      <c r="J2949" s="64"/>
      <c r="K2949" s="64"/>
      <c r="N2949" s="64"/>
      <c r="O2949" s="64"/>
      <c r="P2949" s="64"/>
      <c r="Q2949" s="64"/>
    </row>
    <row r="2950" spans="10:17">
      <c r="J2950" s="64"/>
      <c r="K2950" s="64"/>
      <c r="N2950" s="64"/>
      <c r="O2950" s="64"/>
      <c r="P2950" s="64"/>
      <c r="Q2950" s="64"/>
    </row>
    <row r="2951" spans="10:17">
      <c r="J2951" s="64"/>
      <c r="K2951" s="64"/>
      <c r="N2951" s="64"/>
      <c r="O2951" s="64"/>
      <c r="P2951" s="64"/>
      <c r="Q2951" s="64"/>
    </row>
    <row r="2952" spans="10:17">
      <c r="J2952" s="64"/>
      <c r="K2952" s="64"/>
      <c r="N2952" s="64"/>
      <c r="O2952" s="64"/>
      <c r="P2952" s="64"/>
      <c r="Q2952" s="64"/>
    </row>
    <row r="2953" spans="10:17">
      <c r="J2953" s="64"/>
      <c r="K2953" s="64"/>
      <c r="N2953" s="64"/>
      <c r="O2953" s="64"/>
      <c r="P2953" s="64"/>
      <c r="Q2953" s="64"/>
    </row>
    <row r="2954" spans="10:17">
      <c r="J2954" s="64"/>
      <c r="K2954" s="64"/>
      <c r="N2954" s="64"/>
      <c r="O2954" s="64"/>
      <c r="P2954" s="64"/>
      <c r="Q2954" s="64"/>
    </row>
    <row r="2955" spans="10:17">
      <c r="J2955" s="64"/>
      <c r="K2955" s="64"/>
      <c r="N2955" s="64"/>
      <c r="O2955" s="64"/>
      <c r="P2955" s="64"/>
      <c r="Q2955" s="64"/>
    </row>
    <row r="2956" spans="10:17">
      <c r="J2956" s="64"/>
      <c r="K2956" s="64"/>
      <c r="N2956" s="64"/>
      <c r="O2956" s="64"/>
      <c r="P2956" s="64"/>
      <c r="Q2956" s="64"/>
    </row>
    <row r="2957" spans="10:17">
      <c r="J2957" s="64"/>
      <c r="K2957" s="64"/>
      <c r="N2957" s="64"/>
      <c r="O2957" s="64"/>
      <c r="P2957" s="64"/>
      <c r="Q2957" s="64"/>
    </row>
    <row r="2958" spans="10:17">
      <c r="J2958" s="64"/>
      <c r="K2958" s="64"/>
      <c r="N2958" s="64"/>
      <c r="O2958" s="64"/>
      <c r="P2958" s="64"/>
      <c r="Q2958" s="64"/>
    </row>
    <row r="2959" spans="10:17">
      <c r="J2959" s="64"/>
      <c r="K2959" s="64"/>
      <c r="N2959" s="64"/>
      <c r="O2959" s="64"/>
      <c r="P2959" s="64"/>
      <c r="Q2959" s="64"/>
    </row>
    <row r="2960" spans="10:17">
      <c r="J2960" s="64"/>
      <c r="K2960" s="64"/>
      <c r="N2960" s="64"/>
      <c r="O2960" s="64"/>
      <c r="P2960" s="64"/>
      <c r="Q2960" s="64"/>
    </row>
    <row r="2961" spans="10:17">
      <c r="J2961" s="64"/>
      <c r="K2961" s="64"/>
      <c r="N2961" s="64"/>
      <c r="O2961" s="64"/>
      <c r="P2961" s="64"/>
      <c r="Q2961" s="64"/>
    </row>
    <row r="2962" spans="10:17">
      <c r="J2962" s="64"/>
      <c r="K2962" s="64"/>
      <c r="N2962" s="64"/>
      <c r="O2962" s="64"/>
      <c r="P2962" s="64"/>
      <c r="Q2962" s="64"/>
    </row>
    <row r="2963" spans="10:17">
      <c r="J2963" s="64"/>
      <c r="K2963" s="64"/>
      <c r="N2963" s="64"/>
      <c r="O2963" s="64"/>
      <c r="P2963" s="64"/>
      <c r="Q2963" s="64"/>
    </row>
    <row r="2964" spans="10:17">
      <c r="J2964" s="64"/>
      <c r="K2964" s="64"/>
      <c r="N2964" s="64"/>
      <c r="O2964" s="64"/>
      <c r="P2964" s="64"/>
      <c r="Q2964" s="64"/>
    </row>
    <row r="2965" spans="10:17">
      <c r="J2965" s="64"/>
      <c r="K2965" s="64"/>
      <c r="N2965" s="64"/>
      <c r="O2965" s="64"/>
      <c r="P2965" s="64"/>
      <c r="Q2965" s="64"/>
    </row>
    <row r="2966" spans="10:17">
      <c r="J2966" s="64"/>
      <c r="K2966" s="64"/>
      <c r="N2966" s="64"/>
      <c r="O2966" s="64"/>
      <c r="P2966" s="64"/>
      <c r="Q2966" s="64"/>
    </row>
    <row r="2967" spans="10:17">
      <c r="J2967" s="64"/>
      <c r="K2967" s="64"/>
      <c r="N2967" s="64"/>
      <c r="O2967" s="64"/>
      <c r="P2967" s="64"/>
      <c r="Q2967" s="64"/>
    </row>
    <row r="2968" spans="10:17">
      <c r="J2968" s="64"/>
      <c r="K2968" s="64"/>
      <c r="N2968" s="64"/>
      <c r="O2968" s="64"/>
      <c r="P2968" s="64"/>
      <c r="Q2968" s="64"/>
    </row>
    <row r="2969" spans="10:17">
      <c r="J2969" s="64"/>
      <c r="K2969" s="64"/>
      <c r="N2969" s="64"/>
      <c r="O2969" s="64"/>
      <c r="P2969" s="64"/>
      <c r="Q2969" s="64"/>
    </row>
    <row r="2970" spans="10:17">
      <c r="J2970" s="64"/>
      <c r="K2970" s="64"/>
      <c r="N2970" s="64"/>
      <c r="O2970" s="64"/>
      <c r="P2970" s="64"/>
      <c r="Q2970" s="64"/>
    </row>
    <row r="2971" spans="10:17">
      <c r="J2971" s="64"/>
      <c r="K2971" s="64"/>
      <c r="N2971" s="64"/>
      <c r="O2971" s="64"/>
      <c r="P2971" s="64"/>
      <c r="Q2971" s="64"/>
    </row>
    <row r="2972" spans="10:17">
      <c r="J2972" s="64"/>
      <c r="K2972" s="64"/>
      <c r="N2972" s="64"/>
      <c r="O2972" s="64"/>
      <c r="P2972" s="64"/>
      <c r="Q2972" s="64"/>
    </row>
    <row r="2973" spans="10:17">
      <c r="J2973" s="64"/>
      <c r="K2973" s="64"/>
      <c r="N2973" s="64"/>
      <c r="O2973" s="64"/>
      <c r="P2973" s="64"/>
      <c r="Q2973" s="64"/>
    </row>
    <row r="2974" spans="10:17">
      <c r="J2974" s="64"/>
      <c r="K2974" s="64"/>
      <c r="N2974" s="64"/>
      <c r="O2974" s="64"/>
      <c r="P2974" s="64"/>
      <c r="Q2974" s="64"/>
    </row>
    <row r="2975" spans="10:17">
      <c r="J2975" s="64"/>
      <c r="K2975" s="64"/>
      <c r="N2975" s="64"/>
      <c r="O2975" s="64"/>
      <c r="P2975" s="64"/>
      <c r="Q2975" s="64"/>
    </row>
    <row r="2976" spans="10:17">
      <c r="J2976" s="64"/>
      <c r="K2976" s="64"/>
      <c r="N2976" s="64"/>
      <c r="O2976" s="64"/>
      <c r="P2976" s="64"/>
      <c r="Q2976" s="64"/>
    </row>
    <row r="2977" spans="10:17">
      <c r="J2977" s="64"/>
      <c r="K2977" s="64"/>
      <c r="N2977" s="64"/>
      <c r="O2977" s="64"/>
      <c r="P2977" s="64"/>
      <c r="Q2977" s="64"/>
    </row>
    <row r="2978" spans="10:17">
      <c r="J2978" s="64"/>
      <c r="K2978" s="64"/>
      <c r="N2978" s="64"/>
      <c r="O2978" s="64"/>
      <c r="P2978" s="64"/>
      <c r="Q2978" s="64"/>
    </row>
    <row r="2979" spans="10:17">
      <c r="J2979" s="64"/>
      <c r="K2979" s="64"/>
      <c r="N2979" s="64"/>
      <c r="O2979" s="64"/>
      <c r="P2979" s="64"/>
      <c r="Q2979" s="64"/>
    </row>
    <row r="2980" spans="10:17">
      <c r="J2980" s="64"/>
      <c r="K2980" s="64"/>
      <c r="N2980" s="64"/>
      <c r="O2980" s="64"/>
      <c r="P2980" s="64"/>
      <c r="Q2980" s="64"/>
    </row>
    <row r="2981" spans="10:17">
      <c r="J2981" s="64"/>
      <c r="K2981" s="64"/>
      <c r="N2981" s="64"/>
      <c r="O2981" s="64"/>
      <c r="P2981" s="64"/>
      <c r="Q2981" s="64"/>
    </row>
    <row r="2982" spans="10:17">
      <c r="J2982" s="64"/>
      <c r="K2982" s="64"/>
      <c r="N2982" s="64"/>
      <c r="O2982" s="64"/>
      <c r="P2982" s="64"/>
      <c r="Q2982" s="64"/>
    </row>
    <row r="2983" spans="10:17">
      <c r="J2983" s="64"/>
      <c r="K2983" s="64"/>
      <c r="N2983" s="64"/>
      <c r="O2983" s="64"/>
      <c r="P2983" s="64"/>
      <c r="Q2983" s="64"/>
    </row>
    <row r="2984" spans="10:17">
      <c r="J2984" s="64"/>
      <c r="K2984" s="64"/>
      <c r="N2984" s="64"/>
      <c r="O2984" s="64"/>
      <c r="P2984" s="64"/>
      <c r="Q2984" s="64"/>
    </row>
    <row r="2985" spans="10:17">
      <c r="J2985" s="64"/>
      <c r="K2985" s="64"/>
      <c r="N2985" s="64"/>
      <c r="O2985" s="64"/>
      <c r="P2985" s="64"/>
      <c r="Q2985" s="64"/>
    </row>
    <row r="2986" spans="10:17">
      <c r="J2986" s="64"/>
      <c r="K2986" s="64"/>
      <c r="N2986" s="64"/>
      <c r="O2986" s="64"/>
      <c r="P2986" s="64"/>
      <c r="Q2986" s="64"/>
    </row>
    <row r="2987" spans="10:17">
      <c r="J2987" s="64"/>
      <c r="K2987" s="64"/>
      <c r="N2987" s="64"/>
      <c r="O2987" s="64"/>
      <c r="P2987" s="64"/>
      <c r="Q2987" s="64"/>
    </row>
    <row r="2988" spans="10:17">
      <c r="J2988" s="64"/>
      <c r="K2988" s="64"/>
      <c r="N2988" s="64"/>
      <c r="O2988" s="64"/>
      <c r="P2988" s="64"/>
      <c r="Q2988" s="64"/>
    </row>
    <row r="2989" spans="10:17">
      <c r="J2989" s="64"/>
      <c r="K2989" s="64"/>
      <c r="N2989" s="64"/>
      <c r="O2989" s="64"/>
      <c r="P2989" s="64"/>
      <c r="Q2989" s="64"/>
    </row>
    <row r="2990" spans="10:17">
      <c r="J2990" s="64"/>
      <c r="K2990" s="64"/>
      <c r="N2990" s="64"/>
      <c r="O2990" s="64"/>
      <c r="P2990" s="64"/>
      <c r="Q2990" s="64"/>
    </row>
    <row r="2991" spans="10:17">
      <c r="J2991" s="64"/>
      <c r="K2991" s="64"/>
      <c r="N2991" s="64"/>
      <c r="O2991" s="64"/>
      <c r="P2991" s="64"/>
      <c r="Q2991" s="64"/>
    </row>
    <row r="2992" spans="10:17">
      <c r="J2992" s="64"/>
      <c r="K2992" s="64"/>
      <c r="N2992" s="64"/>
      <c r="O2992" s="64"/>
      <c r="P2992" s="64"/>
      <c r="Q2992" s="64"/>
    </row>
    <row r="2993" spans="10:17">
      <c r="J2993" s="64"/>
      <c r="K2993" s="64"/>
      <c r="N2993" s="64"/>
      <c r="O2993" s="64"/>
      <c r="P2993" s="64"/>
      <c r="Q2993" s="64"/>
    </row>
    <row r="2994" spans="10:17">
      <c r="J2994" s="64"/>
      <c r="K2994" s="64"/>
      <c r="N2994" s="64"/>
      <c r="O2994" s="64"/>
      <c r="P2994" s="64"/>
      <c r="Q2994" s="64"/>
    </row>
    <row r="2995" spans="10:17">
      <c r="J2995" s="64"/>
      <c r="K2995" s="64"/>
      <c r="N2995" s="64"/>
      <c r="O2995" s="64"/>
      <c r="P2995" s="64"/>
      <c r="Q2995" s="64"/>
    </row>
    <row r="2996" spans="10:17">
      <c r="J2996" s="64"/>
      <c r="K2996" s="64"/>
      <c r="N2996" s="64"/>
      <c r="O2996" s="64"/>
      <c r="P2996" s="64"/>
      <c r="Q2996" s="64"/>
    </row>
    <row r="2997" spans="10:17">
      <c r="J2997" s="64"/>
      <c r="K2997" s="64"/>
      <c r="N2997" s="64"/>
      <c r="O2997" s="64"/>
      <c r="P2997" s="64"/>
      <c r="Q2997" s="64"/>
    </row>
    <row r="2998" spans="10:17">
      <c r="J2998" s="64"/>
      <c r="K2998" s="64"/>
      <c r="N2998" s="64"/>
      <c r="O2998" s="64"/>
      <c r="P2998" s="64"/>
      <c r="Q2998" s="64"/>
    </row>
    <row r="2999" spans="10:17">
      <c r="J2999" s="64"/>
      <c r="K2999" s="64"/>
      <c r="N2999" s="64"/>
      <c r="O2999" s="64"/>
      <c r="P2999" s="64"/>
      <c r="Q2999" s="64"/>
    </row>
    <row r="3000" spans="10:17">
      <c r="J3000" s="64"/>
      <c r="K3000" s="64"/>
      <c r="N3000" s="64"/>
      <c r="O3000" s="64"/>
      <c r="P3000" s="64"/>
      <c r="Q3000" s="64"/>
    </row>
    <row r="3001" spans="10:17">
      <c r="J3001" s="64"/>
      <c r="K3001" s="64"/>
      <c r="N3001" s="64"/>
      <c r="O3001" s="64"/>
      <c r="P3001" s="64"/>
      <c r="Q3001" s="64"/>
    </row>
    <row r="3002" spans="10:17">
      <c r="J3002" s="64"/>
      <c r="K3002" s="64"/>
      <c r="N3002" s="64"/>
      <c r="O3002" s="64"/>
      <c r="P3002" s="64"/>
      <c r="Q3002" s="64"/>
    </row>
    <row r="3003" spans="10:17">
      <c r="J3003" s="64"/>
      <c r="K3003" s="64"/>
      <c r="N3003" s="64"/>
      <c r="O3003" s="64"/>
      <c r="P3003" s="64"/>
      <c r="Q3003" s="64"/>
    </row>
    <row r="3004" spans="10:17">
      <c r="J3004" s="64"/>
      <c r="K3004" s="64"/>
      <c r="N3004" s="64"/>
      <c r="O3004" s="64"/>
      <c r="P3004" s="64"/>
      <c r="Q3004" s="64"/>
    </row>
    <row r="3005" spans="10:17">
      <c r="J3005" s="64"/>
      <c r="K3005" s="64"/>
      <c r="N3005" s="64"/>
      <c r="O3005" s="64"/>
      <c r="P3005" s="64"/>
      <c r="Q3005" s="64"/>
    </row>
    <row r="3006" spans="10:17">
      <c r="J3006" s="64"/>
      <c r="K3006" s="64"/>
      <c r="N3006" s="64"/>
      <c r="O3006" s="64"/>
      <c r="P3006" s="64"/>
      <c r="Q3006" s="64"/>
    </row>
    <row r="3007" spans="10:17">
      <c r="J3007" s="64"/>
      <c r="K3007" s="64"/>
      <c r="N3007" s="64"/>
      <c r="O3007" s="64"/>
      <c r="P3007" s="64"/>
      <c r="Q3007" s="64"/>
    </row>
    <row r="3008" spans="10:17">
      <c r="J3008" s="64"/>
      <c r="K3008" s="64"/>
      <c r="N3008" s="64"/>
      <c r="O3008" s="64"/>
      <c r="P3008" s="64"/>
      <c r="Q3008" s="64"/>
    </row>
    <row r="3009" spans="10:17">
      <c r="J3009" s="64"/>
      <c r="K3009" s="64"/>
      <c r="N3009" s="64"/>
      <c r="O3009" s="64"/>
      <c r="P3009" s="64"/>
      <c r="Q3009" s="64"/>
    </row>
    <row r="3010" spans="10:17">
      <c r="J3010" s="64"/>
      <c r="K3010" s="64"/>
      <c r="N3010" s="64"/>
      <c r="O3010" s="64"/>
      <c r="P3010" s="64"/>
      <c r="Q3010" s="64"/>
    </row>
    <row r="3011" spans="10:17">
      <c r="J3011" s="64"/>
      <c r="K3011" s="64"/>
      <c r="N3011" s="64"/>
      <c r="O3011" s="64"/>
      <c r="P3011" s="64"/>
      <c r="Q3011" s="64"/>
    </row>
    <row r="3012" spans="10:17">
      <c r="J3012" s="64"/>
      <c r="K3012" s="64"/>
      <c r="N3012" s="64"/>
      <c r="O3012" s="64"/>
      <c r="P3012" s="64"/>
      <c r="Q3012" s="64"/>
    </row>
    <row r="3013" spans="10:17">
      <c r="J3013" s="64"/>
      <c r="K3013" s="64"/>
      <c r="N3013" s="64"/>
      <c r="O3013" s="64"/>
      <c r="P3013" s="64"/>
      <c r="Q3013" s="64"/>
    </row>
    <row r="3014" spans="10:17">
      <c r="J3014" s="64"/>
      <c r="K3014" s="64"/>
      <c r="N3014" s="64"/>
      <c r="O3014" s="64"/>
      <c r="P3014" s="64"/>
      <c r="Q3014" s="64"/>
    </row>
    <row r="3015" spans="10:17">
      <c r="J3015" s="64"/>
      <c r="K3015" s="64"/>
      <c r="N3015" s="64"/>
      <c r="O3015" s="64"/>
      <c r="P3015" s="64"/>
      <c r="Q3015" s="64"/>
    </row>
    <row r="3016" spans="10:17">
      <c r="J3016" s="64"/>
      <c r="K3016" s="64"/>
      <c r="N3016" s="64"/>
      <c r="O3016" s="64"/>
      <c r="P3016" s="64"/>
      <c r="Q3016" s="64"/>
    </row>
    <row r="3017" spans="10:17">
      <c r="J3017" s="64"/>
      <c r="K3017" s="64"/>
      <c r="N3017" s="64"/>
      <c r="O3017" s="64"/>
      <c r="P3017" s="64"/>
      <c r="Q3017" s="64"/>
    </row>
    <row r="3018" spans="10:17">
      <c r="J3018" s="64"/>
      <c r="K3018" s="64"/>
      <c r="N3018" s="64"/>
      <c r="O3018" s="64"/>
      <c r="P3018" s="64"/>
      <c r="Q3018" s="64"/>
    </row>
    <row r="3019" spans="10:17">
      <c r="J3019" s="64"/>
      <c r="K3019" s="64"/>
      <c r="N3019" s="64"/>
      <c r="O3019" s="64"/>
      <c r="P3019" s="64"/>
      <c r="Q3019" s="64"/>
    </row>
    <row r="3020" spans="10:17">
      <c r="J3020" s="64"/>
      <c r="K3020" s="64"/>
      <c r="N3020" s="64"/>
      <c r="O3020" s="64"/>
      <c r="P3020" s="64"/>
      <c r="Q3020" s="64"/>
    </row>
    <row r="3021" spans="10:17">
      <c r="J3021" s="64"/>
      <c r="K3021" s="64"/>
      <c r="N3021" s="64"/>
      <c r="O3021" s="64"/>
      <c r="P3021" s="64"/>
      <c r="Q3021" s="64"/>
    </row>
    <row r="3022" spans="10:17">
      <c r="J3022" s="64"/>
      <c r="K3022" s="64"/>
      <c r="N3022" s="64"/>
      <c r="O3022" s="64"/>
      <c r="P3022" s="64"/>
      <c r="Q3022" s="64"/>
    </row>
    <row r="3023" spans="10:17">
      <c r="J3023" s="64"/>
      <c r="K3023" s="64"/>
      <c r="N3023" s="64"/>
      <c r="O3023" s="64"/>
      <c r="P3023" s="64"/>
      <c r="Q3023" s="64"/>
    </row>
    <row r="3024" spans="10:17">
      <c r="J3024" s="64"/>
      <c r="K3024" s="64"/>
      <c r="N3024" s="64"/>
      <c r="O3024" s="64"/>
      <c r="P3024" s="64"/>
      <c r="Q3024" s="64"/>
    </row>
    <row r="3025" spans="10:17">
      <c r="J3025" s="64"/>
      <c r="K3025" s="64"/>
      <c r="N3025" s="64"/>
      <c r="O3025" s="64"/>
      <c r="P3025" s="64"/>
      <c r="Q3025" s="64"/>
    </row>
    <row r="3026" spans="10:17">
      <c r="J3026" s="64"/>
      <c r="K3026" s="64"/>
      <c r="N3026" s="64"/>
      <c r="O3026" s="64"/>
      <c r="P3026" s="64"/>
      <c r="Q3026" s="64"/>
    </row>
    <row r="3027" spans="10:17">
      <c r="J3027" s="64"/>
      <c r="K3027" s="64"/>
      <c r="N3027" s="64"/>
      <c r="O3027" s="64"/>
      <c r="P3027" s="64"/>
      <c r="Q3027" s="64"/>
    </row>
    <row r="3028" spans="10:17">
      <c r="J3028" s="64"/>
      <c r="K3028" s="64"/>
      <c r="N3028" s="64"/>
      <c r="O3028" s="64"/>
      <c r="P3028" s="64"/>
      <c r="Q3028" s="64"/>
    </row>
    <row r="3029" spans="10:17">
      <c r="J3029" s="64"/>
      <c r="K3029" s="64"/>
      <c r="N3029" s="64"/>
      <c r="O3029" s="64"/>
      <c r="P3029" s="64"/>
      <c r="Q3029" s="64"/>
    </row>
    <row r="3030" spans="10:17">
      <c r="J3030" s="64"/>
      <c r="K3030" s="64"/>
      <c r="N3030" s="64"/>
      <c r="O3030" s="64"/>
      <c r="P3030" s="64"/>
      <c r="Q3030" s="64"/>
    </row>
    <row r="3031" spans="10:17">
      <c r="J3031" s="64"/>
      <c r="K3031" s="64"/>
      <c r="N3031" s="64"/>
      <c r="O3031" s="64"/>
      <c r="P3031" s="64"/>
      <c r="Q3031" s="64"/>
    </row>
    <row r="3032" spans="10:17">
      <c r="J3032" s="64"/>
      <c r="K3032" s="64"/>
      <c r="N3032" s="64"/>
      <c r="O3032" s="64"/>
      <c r="P3032" s="64"/>
      <c r="Q3032" s="64"/>
    </row>
    <row r="3033" spans="10:17">
      <c r="J3033" s="64"/>
      <c r="K3033" s="64"/>
      <c r="N3033" s="64"/>
      <c r="O3033" s="64"/>
      <c r="P3033" s="64"/>
      <c r="Q3033" s="64"/>
    </row>
    <row r="3034" spans="10:17">
      <c r="J3034" s="64"/>
      <c r="K3034" s="64"/>
      <c r="N3034" s="64"/>
      <c r="O3034" s="64"/>
      <c r="P3034" s="64"/>
      <c r="Q3034" s="64"/>
    </row>
    <row r="3035" spans="10:17">
      <c r="J3035" s="64"/>
      <c r="K3035" s="64"/>
      <c r="N3035" s="64"/>
      <c r="O3035" s="64"/>
      <c r="P3035" s="64"/>
      <c r="Q3035" s="64"/>
    </row>
    <row r="3036" spans="10:17">
      <c r="J3036" s="64"/>
      <c r="K3036" s="64"/>
      <c r="N3036" s="64"/>
      <c r="O3036" s="64"/>
      <c r="P3036" s="64"/>
      <c r="Q3036" s="64"/>
    </row>
    <row r="3037" spans="10:17">
      <c r="J3037" s="64"/>
      <c r="K3037" s="64"/>
      <c r="N3037" s="64"/>
      <c r="O3037" s="64"/>
      <c r="P3037" s="64"/>
      <c r="Q3037" s="64"/>
    </row>
    <row r="3038" spans="10:17">
      <c r="J3038" s="64"/>
      <c r="K3038" s="64"/>
      <c r="N3038" s="64"/>
      <c r="O3038" s="64"/>
      <c r="P3038" s="64"/>
      <c r="Q3038" s="64"/>
    </row>
    <row r="3039" spans="10:17">
      <c r="J3039" s="64"/>
      <c r="K3039" s="64"/>
      <c r="N3039" s="64"/>
      <c r="O3039" s="64"/>
      <c r="P3039" s="64"/>
      <c r="Q3039" s="64"/>
    </row>
    <row r="3040" spans="10:17">
      <c r="J3040" s="64"/>
      <c r="K3040" s="64"/>
      <c r="N3040" s="64"/>
      <c r="O3040" s="64"/>
      <c r="P3040" s="64"/>
      <c r="Q3040" s="64"/>
    </row>
    <row r="3041" spans="10:17">
      <c r="J3041" s="64"/>
      <c r="K3041" s="64"/>
      <c r="N3041" s="64"/>
      <c r="O3041" s="64"/>
      <c r="P3041" s="64"/>
      <c r="Q3041" s="64"/>
    </row>
    <row r="3042" spans="10:17">
      <c r="J3042" s="64"/>
      <c r="K3042" s="64"/>
      <c r="N3042" s="64"/>
      <c r="O3042" s="64"/>
      <c r="P3042" s="64"/>
      <c r="Q3042" s="64"/>
    </row>
    <row r="3043" spans="10:17">
      <c r="J3043" s="64"/>
      <c r="K3043" s="64"/>
      <c r="N3043" s="64"/>
      <c r="O3043" s="64"/>
      <c r="P3043" s="64"/>
      <c r="Q3043" s="64"/>
    </row>
    <row r="3044" spans="10:17">
      <c r="J3044" s="64"/>
      <c r="K3044" s="64"/>
      <c r="N3044" s="64"/>
      <c r="O3044" s="64"/>
      <c r="P3044" s="64"/>
      <c r="Q3044" s="64"/>
    </row>
    <row r="3045" spans="10:17">
      <c r="J3045" s="64"/>
      <c r="K3045" s="64"/>
      <c r="N3045" s="64"/>
      <c r="O3045" s="64"/>
      <c r="P3045" s="64"/>
      <c r="Q3045" s="64"/>
    </row>
    <row r="3046" spans="10:17">
      <c r="J3046" s="64"/>
      <c r="K3046" s="64"/>
      <c r="N3046" s="64"/>
      <c r="O3046" s="64"/>
      <c r="P3046" s="64"/>
      <c r="Q3046" s="64"/>
    </row>
    <row r="3047" spans="10:17">
      <c r="J3047" s="64"/>
      <c r="K3047" s="64"/>
      <c r="N3047" s="64"/>
      <c r="O3047" s="64"/>
      <c r="P3047" s="64"/>
      <c r="Q3047" s="64"/>
    </row>
    <row r="3048" spans="10:17">
      <c r="J3048" s="64"/>
      <c r="K3048" s="64"/>
      <c r="N3048" s="64"/>
      <c r="O3048" s="64"/>
      <c r="P3048" s="64"/>
      <c r="Q3048" s="64"/>
    </row>
    <row r="3049" spans="10:17">
      <c r="J3049" s="64"/>
      <c r="K3049" s="64"/>
      <c r="N3049" s="64"/>
      <c r="O3049" s="64"/>
      <c r="P3049" s="64"/>
      <c r="Q3049" s="64"/>
    </row>
    <row r="3050" spans="10:17">
      <c r="J3050" s="64"/>
      <c r="K3050" s="64"/>
      <c r="N3050" s="64"/>
      <c r="O3050" s="64"/>
      <c r="P3050" s="64"/>
      <c r="Q3050" s="64"/>
    </row>
    <row r="3051" spans="10:17">
      <c r="J3051" s="64"/>
      <c r="K3051" s="64"/>
      <c r="N3051" s="64"/>
      <c r="O3051" s="64"/>
      <c r="P3051" s="64"/>
      <c r="Q3051" s="64"/>
    </row>
    <row r="3052" spans="10:17">
      <c r="J3052" s="64"/>
      <c r="K3052" s="64"/>
      <c r="N3052" s="64"/>
      <c r="O3052" s="64"/>
      <c r="P3052" s="64"/>
      <c r="Q3052" s="64"/>
    </row>
    <row r="3053" spans="10:17">
      <c r="J3053" s="64"/>
      <c r="K3053" s="64"/>
      <c r="N3053" s="64"/>
      <c r="O3053" s="64"/>
      <c r="P3053" s="64"/>
      <c r="Q3053" s="64"/>
    </row>
    <row r="3054" spans="10:17">
      <c r="J3054" s="64"/>
      <c r="K3054" s="64"/>
      <c r="N3054" s="64"/>
      <c r="O3054" s="64"/>
      <c r="P3054" s="64"/>
      <c r="Q3054" s="64"/>
    </row>
    <row r="3055" spans="10:17">
      <c r="J3055" s="64"/>
      <c r="K3055" s="64"/>
      <c r="N3055" s="64"/>
      <c r="O3055" s="64"/>
      <c r="P3055" s="64"/>
      <c r="Q3055" s="64"/>
    </row>
    <row r="3056" spans="10:17">
      <c r="J3056" s="64"/>
      <c r="K3056" s="64"/>
      <c r="N3056" s="64"/>
      <c r="O3056" s="64"/>
      <c r="P3056" s="64"/>
      <c r="Q3056" s="64"/>
    </row>
    <row r="3057" spans="10:17">
      <c r="J3057" s="64"/>
      <c r="K3057" s="64"/>
      <c r="N3057" s="64"/>
      <c r="O3057" s="64"/>
      <c r="P3057" s="64"/>
      <c r="Q3057" s="64"/>
    </row>
    <row r="3058" spans="10:17">
      <c r="J3058" s="64"/>
      <c r="K3058" s="64"/>
      <c r="N3058" s="64"/>
      <c r="O3058" s="64"/>
      <c r="P3058" s="64"/>
      <c r="Q3058" s="64"/>
    </row>
    <row r="3059" spans="10:17">
      <c r="J3059" s="64"/>
      <c r="K3059" s="64"/>
      <c r="N3059" s="64"/>
      <c r="O3059" s="64"/>
      <c r="P3059" s="64"/>
      <c r="Q3059" s="64"/>
    </row>
    <row r="3060" spans="10:17">
      <c r="J3060" s="64"/>
      <c r="K3060" s="64"/>
      <c r="N3060" s="64"/>
      <c r="O3060" s="64"/>
      <c r="P3060" s="64"/>
      <c r="Q3060" s="64"/>
    </row>
    <row r="3061" spans="10:17">
      <c r="J3061" s="64"/>
      <c r="K3061" s="64"/>
      <c r="N3061" s="64"/>
      <c r="O3061" s="64"/>
      <c r="P3061" s="64"/>
      <c r="Q3061" s="64"/>
    </row>
    <row r="3062" spans="10:17">
      <c r="J3062" s="64"/>
      <c r="K3062" s="64"/>
      <c r="N3062" s="64"/>
      <c r="O3062" s="64"/>
      <c r="P3062" s="64"/>
      <c r="Q3062" s="64"/>
    </row>
    <row r="3063" spans="10:17">
      <c r="J3063" s="64"/>
      <c r="K3063" s="64"/>
      <c r="N3063" s="64"/>
      <c r="O3063" s="64"/>
      <c r="P3063" s="64"/>
      <c r="Q3063" s="64"/>
    </row>
    <row r="3064" spans="10:17">
      <c r="J3064" s="64"/>
      <c r="K3064" s="64"/>
      <c r="N3064" s="64"/>
      <c r="O3064" s="64"/>
      <c r="P3064" s="64"/>
      <c r="Q3064" s="64"/>
    </row>
    <row r="3065" spans="10:17">
      <c r="J3065" s="64"/>
      <c r="K3065" s="64"/>
      <c r="N3065" s="64"/>
      <c r="O3065" s="64"/>
      <c r="P3065" s="64"/>
      <c r="Q3065" s="64"/>
    </row>
    <row r="3066" spans="10:17">
      <c r="J3066" s="64"/>
      <c r="K3066" s="64"/>
      <c r="N3066" s="64"/>
      <c r="O3066" s="64"/>
      <c r="P3066" s="64"/>
      <c r="Q3066" s="64"/>
    </row>
    <row r="3067" spans="10:17">
      <c r="J3067" s="64"/>
      <c r="K3067" s="64"/>
      <c r="N3067" s="64"/>
      <c r="O3067" s="64"/>
      <c r="P3067" s="64"/>
      <c r="Q3067" s="64"/>
    </row>
    <row r="3068" spans="10:17">
      <c r="J3068" s="64"/>
      <c r="K3068" s="64"/>
      <c r="N3068" s="64"/>
      <c r="O3068" s="64"/>
      <c r="P3068" s="64"/>
      <c r="Q3068" s="64"/>
    </row>
    <row r="3069" spans="10:17">
      <c r="J3069" s="64"/>
      <c r="K3069" s="64"/>
      <c r="N3069" s="64"/>
      <c r="O3069" s="64"/>
      <c r="P3069" s="64"/>
      <c r="Q3069" s="64"/>
    </row>
    <row r="3070" spans="10:17">
      <c r="J3070" s="64"/>
      <c r="K3070" s="64"/>
      <c r="N3070" s="64"/>
      <c r="O3070" s="64"/>
      <c r="P3070" s="64"/>
      <c r="Q3070" s="64"/>
    </row>
    <row r="3071" spans="10:17">
      <c r="J3071" s="64"/>
      <c r="K3071" s="64"/>
      <c r="N3071" s="64"/>
      <c r="O3071" s="64"/>
      <c r="P3071" s="64"/>
      <c r="Q3071" s="64"/>
    </row>
    <row r="3072" spans="10:17">
      <c r="J3072" s="64"/>
      <c r="K3072" s="64"/>
      <c r="N3072" s="64"/>
      <c r="O3072" s="64"/>
      <c r="P3072" s="64"/>
      <c r="Q3072" s="64"/>
    </row>
    <row r="3073" spans="10:17">
      <c r="J3073" s="64"/>
      <c r="K3073" s="64"/>
      <c r="N3073" s="64"/>
      <c r="O3073" s="64"/>
      <c r="P3073" s="64"/>
      <c r="Q3073" s="64"/>
    </row>
    <row r="3074" spans="10:17">
      <c r="J3074" s="64"/>
      <c r="K3074" s="64"/>
      <c r="N3074" s="64"/>
      <c r="O3074" s="64"/>
      <c r="P3074" s="64"/>
      <c r="Q3074" s="64"/>
    </row>
    <row r="3075" spans="10:17">
      <c r="J3075" s="64"/>
      <c r="K3075" s="64"/>
      <c r="N3075" s="64"/>
      <c r="O3075" s="64"/>
      <c r="P3075" s="64"/>
      <c r="Q3075" s="64"/>
    </row>
    <row r="3076" spans="10:17">
      <c r="J3076" s="64"/>
      <c r="K3076" s="64"/>
      <c r="N3076" s="64"/>
      <c r="O3076" s="64"/>
      <c r="P3076" s="64"/>
      <c r="Q3076" s="64"/>
    </row>
    <row r="3077" spans="10:17">
      <c r="J3077" s="64"/>
      <c r="K3077" s="64"/>
      <c r="N3077" s="64"/>
      <c r="O3077" s="64"/>
      <c r="P3077" s="64"/>
      <c r="Q3077" s="64"/>
    </row>
    <row r="3078" spans="10:17">
      <c r="J3078" s="64"/>
      <c r="K3078" s="64"/>
      <c r="N3078" s="64"/>
      <c r="O3078" s="64"/>
      <c r="P3078" s="64"/>
      <c r="Q3078" s="64"/>
    </row>
    <row r="3079" spans="10:17">
      <c r="J3079" s="64"/>
      <c r="K3079" s="64"/>
      <c r="N3079" s="64"/>
      <c r="O3079" s="64"/>
      <c r="P3079" s="64"/>
      <c r="Q3079" s="64"/>
    </row>
    <row r="3080" spans="10:17">
      <c r="J3080" s="64"/>
      <c r="K3080" s="64"/>
      <c r="N3080" s="64"/>
      <c r="O3080" s="64"/>
      <c r="P3080" s="64"/>
      <c r="Q3080" s="64"/>
    </row>
    <row r="3081" spans="10:17">
      <c r="J3081" s="64"/>
      <c r="K3081" s="64"/>
      <c r="N3081" s="64"/>
      <c r="O3081" s="64"/>
      <c r="P3081" s="64"/>
      <c r="Q3081" s="64"/>
    </row>
    <row r="3082" spans="10:17">
      <c r="J3082" s="64"/>
      <c r="K3082" s="64"/>
      <c r="N3082" s="64"/>
      <c r="O3082" s="64"/>
      <c r="P3082" s="64"/>
      <c r="Q3082" s="64"/>
    </row>
    <row r="3083" spans="10:17">
      <c r="J3083" s="64"/>
      <c r="K3083" s="64"/>
      <c r="N3083" s="64"/>
      <c r="O3083" s="64"/>
      <c r="P3083" s="64"/>
      <c r="Q3083" s="64"/>
    </row>
    <row r="3084" spans="10:17">
      <c r="J3084" s="64"/>
      <c r="K3084" s="64"/>
      <c r="N3084" s="64"/>
      <c r="O3084" s="64"/>
      <c r="P3084" s="64"/>
      <c r="Q3084" s="64"/>
    </row>
    <row r="3085" spans="10:17">
      <c r="J3085" s="64"/>
      <c r="K3085" s="64"/>
      <c r="N3085" s="64"/>
      <c r="O3085" s="64"/>
      <c r="P3085" s="64"/>
      <c r="Q3085" s="64"/>
    </row>
    <row r="3086" spans="10:17">
      <c r="J3086" s="64"/>
      <c r="K3086" s="64"/>
      <c r="N3086" s="64"/>
      <c r="O3086" s="64"/>
      <c r="P3086" s="64"/>
      <c r="Q3086" s="64"/>
    </row>
    <row r="3087" spans="10:17">
      <c r="J3087" s="64"/>
      <c r="K3087" s="64"/>
      <c r="N3087" s="64"/>
      <c r="O3087" s="64"/>
      <c r="P3087" s="64"/>
      <c r="Q3087" s="64"/>
    </row>
    <row r="3088" spans="10:17">
      <c r="J3088" s="64"/>
      <c r="K3088" s="64"/>
      <c r="N3088" s="64"/>
      <c r="O3088" s="64"/>
      <c r="P3088" s="64"/>
      <c r="Q3088" s="64"/>
    </row>
    <row r="3089" spans="10:17">
      <c r="J3089" s="64"/>
      <c r="K3089" s="64"/>
      <c r="N3089" s="64"/>
      <c r="O3089" s="64"/>
      <c r="P3089" s="64"/>
      <c r="Q3089" s="64"/>
    </row>
    <row r="3090" spans="10:17">
      <c r="J3090" s="64"/>
      <c r="K3090" s="64"/>
      <c r="N3090" s="64"/>
      <c r="O3090" s="64"/>
      <c r="P3090" s="64"/>
      <c r="Q3090" s="64"/>
    </row>
    <row r="3091" spans="10:17">
      <c r="J3091" s="64"/>
      <c r="K3091" s="64"/>
      <c r="N3091" s="64"/>
      <c r="O3091" s="64"/>
      <c r="P3091" s="64"/>
      <c r="Q3091" s="64"/>
    </row>
    <row r="3092" spans="10:17">
      <c r="J3092" s="64"/>
      <c r="K3092" s="64"/>
      <c r="N3092" s="64"/>
      <c r="O3092" s="64"/>
      <c r="P3092" s="64"/>
      <c r="Q3092" s="64"/>
    </row>
    <row r="3093" spans="10:17">
      <c r="J3093" s="64"/>
      <c r="K3093" s="64"/>
      <c r="N3093" s="64"/>
      <c r="O3093" s="64"/>
      <c r="P3093" s="64"/>
      <c r="Q3093" s="64"/>
    </row>
    <row r="3094" spans="10:17">
      <c r="J3094" s="64"/>
      <c r="K3094" s="64"/>
      <c r="N3094" s="64"/>
      <c r="O3094" s="64"/>
      <c r="P3094" s="64"/>
      <c r="Q3094" s="64"/>
    </row>
    <row r="3095" spans="10:17">
      <c r="J3095" s="64"/>
      <c r="K3095" s="64"/>
      <c r="N3095" s="64"/>
      <c r="O3095" s="64"/>
      <c r="P3095" s="64"/>
      <c r="Q3095" s="64"/>
    </row>
    <row r="3096" spans="10:17">
      <c r="J3096" s="64"/>
      <c r="K3096" s="64"/>
      <c r="N3096" s="64"/>
      <c r="O3096" s="64"/>
      <c r="P3096" s="64"/>
      <c r="Q3096" s="64"/>
    </row>
    <row r="3097" spans="10:17">
      <c r="J3097" s="64"/>
      <c r="K3097" s="64"/>
      <c r="N3097" s="64"/>
      <c r="O3097" s="64"/>
      <c r="P3097" s="64"/>
      <c r="Q3097" s="64"/>
    </row>
    <row r="3098" spans="10:17">
      <c r="J3098" s="64"/>
      <c r="K3098" s="64"/>
      <c r="N3098" s="64"/>
      <c r="O3098" s="64"/>
      <c r="P3098" s="64"/>
      <c r="Q3098" s="64"/>
    </row>
    <row r="3099" spans="10:17">
      <c r="J3099" s="64"/>
      <c r="K3099" s="64"/>
      <c r="N3099" s="64"/>
      <c r="O3099" s="64"/>
      <c r="P3099" s="64"/>
      <c r="Q3099" s="64"/>
    </row>
    <row r="3100" spans="10:17">
      <c r="J3100" s="64"/>
      <c r="K3100" s="64"/>
      <c r="N3100" s="64"/>
      <c r="O3100" s="64"/>
      <c r="P3100" s="64"/>
      <c r="Q3100" s="64"/>
    </row>
    <row r="3101" spans="10:17">
      <c r="J3101" s="64"/>
      <c r="K3101" s="64"/>
      <c r="N3101" s="64"/>
      <c r="O3101" s="64"/>
      <c r="P3101" s="64"/>
      <c r="Q3101" s="64"/>
    </row>
    <row r="3102" spans="10:17">
      <c r="J3102" s="64"/>
      <c r="K3102" s="64"/>
      <c r="N3102" s="64"/>
      <c r="O3102" s="64"/>
      <c r="P3102" s="64"/>
      <c r="Q3102" s="64"/>
    </row>
    <row r="3103" spans="10:17">
      <c r="J3103" s="64"/>
      <c r="K3103" s="64"/>
      <c r="N3103" s="64"/>
      <c r="O3103" s="64"/>
      <c r="P3103" s="64"/>
      <c r="Q3103" s="64"/>
    </row>
    <row r="3104" spans="10:17">
      <c r="J3104" s="64"/>
      <c r="K3104" s="64"/>
      <c r="N3104" s="64"/>
      <c r="O3104" s="64"/>
      <c r="P3104" s="64"/>
      <c r="Q3104" s="64"/>
    </row>
    <row r="3105" spans="10:17">
      <c r="J3105" s="64"/>
      <c r="K3105" s="64"/>
      <c r="N3105" s="64"/>
      <c r="O3105" s="64"/>
      <c r="P3105" s="64"/>
      <c r="Q3105" s="64"/>
    </row>
    <row r="3106" spans="10:17">
      <c r="J3106" s="64"/>
      <c r="K3106" s="64"/>
      <c r="N3106" s="64"/>
      <c r="O3106" s="64"/>
      <c r="P3106" s="64"/>
      <c r="Q3106" s="64"/>
    </row>
    <row r="3107" spans="10:17">
      <c r="J3107" s="64"/>
      <c r="K3107" s="64"/>
      <c r="N3107" s="64"/>
      <c r="O3107" s="64"/>
      <c r="P3107" s="64"/>
      <c r="Q3107" s="64"/>
    </row>
    <row r="3108" spans="10:17">
      <c r="J3108" s="64"/>
      <c r="K3108" s="64"/>
      <c r="N3108" s="64"/>
      <c r="O3108" s="64"/>
      <c r="P3108" s="64"/>
      <c r="Q3108" s="64"/>
    </row>
    <row r="3109" spans="10:17">
      <c r="J3109" s="64"/>
      <c r="K3109" s="64"/>
      <c r="N3109" s="64"/>
      <c r="O3109" s="64"/>
      <c r="P3109" s="64"/>
      <c r="Q3109" s="64"/>
    </row>
    <row r="3110" spans="10:17">
      <c r="J3110" s="64"/>
      <c r="K3110" s="64"/>
      <c r="N3110" s="64"/>
      <c r="O3110" s="64"/>
      <c r="P3110" s="64"/>
      <c r="Q3110" s="64"/>
    </row>
    <row r="3111" spans="10:17">
      <c r="J3111" s="64"/>
      <c r="K3111" s="64"/>
      <c r="N3111" s="64"/>
      <c r="O3111" s="64"/>
      <c r="P3111" s="64"/>
      <c r="Q3111" s="64"/>
    </row>
    <row r="3112" spans="10:17">
      <c r="J3112" s="64"/>
      <c r="K3112" s="64"/>
      <c r="N3112" s="64"/>
      <c r="O3112" s="64"/>
      <c r="P3112" s="64"/>
      <c r="Q3112" s="64"/>
    </row>
    <row r="3113" spans="10:17">
      <c r="J3113" s="64"/>
      <c r="K3113" s="64"/>
      <c r="N3113" s="64"/>
      <c r="O3113" s="64"/>
      <c r="P3113" s="64"/>
      <c r="Q3113" s="64"/>
    </row>
    <row r="3114" spans="10:17">
      <c r="J3114" s="64"/>
      <c r="K3114" s="64"/>
      <c r="N3114" s="64"/>
      <c r="O3114" s="64"/>
      <c r="P3114" s="64"/>
      <c r="Q3114" s="64"/>
    </row>
    <row r="3115" spans="10:17">
      <c r="J3115" s="64"/>
      <c r="K3115" s="64"/>
      <c r="N3115" s="64"/>
      <c r="O3115" s="64"/>
      <c r="P3115" s="64"/>
      <c r="Q3115" s="64"/>
    </row>
    <row r="3116" spans="10:17">
      <c r="J3116" s="64"/>
      <c r="K3116" s="64"/>
      <c r="N3116" s="64"/>
      <c r="O3116" s="64"/>
      <c r="P3116" s="64"/>
      <c r="Q3116" s="64"/>
    </row>
    <row r="3117" spans="10:17">
      <c r="J3117" s="64"/>
      <c r="K3117" s="64"/>
      <c r="N3117" s="64"/>
      <c r="O3117" s="64"/>
      <c r="P3117" s="64"/>
      <c r="Q3117" s="64"/>
    </row>
    <row r="3118" spans="10:17">
      <c r="J3118" s="64"/>
      <c r="K3118" s="64"/>
      <c r="N3118" s="64"/>
      <c r="O3118" s="64"/>
      <c r="P3118" s="64"/>
      <c r="Q3118" s="64"/>
    </row>
    <row r="3119" spans="10:17">
      <c r="J3119" s="64"/>
      <c r="K3119" s="64"/>
      <c r="N3119" s="64"/>
      <c r="O3119" s="64"/>
      <c r="P3119" s="64"/>
      <c r="Q3119" s="64"/>
    </row>
    <row r="3120" spans="10:17">
      <c r="J3120" s="64"/>
      <c r="K3120" s="64"/>
      <c r="N3120" s="64"/>
      <c r="O3120" s="64"/>
      <c r="P3120" s="64"/>
      <c r="Q3120" s="64"/>
    </row>
    <row r="3121" spans="10:17">
      <c r="J3121" s="64"/>
      <c r="K3121" s="64"/>
      <c r="N3121" s="64"/>
      <c r="O3121" s="64"/>
      <c r="P3121" s="64"/>
      <c r="Q3121" s="64"/>
    </row>
    <row r="3122" spans="10:17">
      <c r="J3122" s="64"/>
      <c r="K3122" s="64"/>
      <c r="N3122" s="64"/>
      <c r="O3122" s="64"/>
      <c r="P3122" s="64"/>
      <c r="Q3122" s="64"/>
    </row>
    <row r="3123" spans="10:17">
      <c r="J3123" s="64"/>
      <c r="K3123" s="64"/>
      <c r="N3123" s="64"/>
      <c r="O3123" s="64"/>
      <c r="P3123" s="64"/>
      <c r="Q3123" s="64"/>
    </row>
    <row r="3124" spans="10:17">
      <c r="J3124" s="64"/>
      <c r="K3124" s="64"/>
      <c r="N3124" s="64"/>
      <c r="O3124" s="64"/>
      <c r="P3124" s="64"/>
      <c r="Q3124" s="64"/>
    </row>
    <row r="3125" spans="10:17">
      <c r="J3125" s="64"/>
      <c r="K3125" s="64"/>
      <c r="N3125" s="64"/>
      <c r="O3125" s="64"/>
      <c r="P3125" s="64"/>
      <c r="Q3125" s="64"/>
    </row>
    <row r="3126" spans="10:17">
      <c r="J3126" s="64"/>
      <c r="K3126" s="64"/>
      <c r="N3126" s="64"/>
      <c r="O3126" s="64"/>
      <c r="P3126" s="64"/>
      <c r="Q3126" s="64"/>
    </row>
    <row r="3127" spans="10:17">
      <c r="J3127" s="64"/>
      <c r="K3127" s="64"/>
      <c r="N3127" s="64"/>
      <c r="O3127" s="64"/>
      <c r="P3127" s="64"/>
      <c r="Q3127" s="64"/>
    </row>
    <row r="3128" spans="10:17">
      <c r="J3128" s="64"/>
      <c r="K3128" s="64"/>
      <c r="N3128" s="64"/>
      <c r="O3128" s="64"/>
      <c r="P3128" s="64"/>
      <c r="Q3128" s="64"/>
    </row>
    <row r="3129" spans="10:17">
      <c r="J3129" s="64"/>
      <c r="K3129" s="64"/>
      <c r="N3129" s="64"/>
      <c r="O3129" s="64"/>
      <c r="P3129" s="64"/>
      <c r="Q3129" s="64"/>
    </row>
    <row r="3130" spans="10:17">
      <c r="J3130" s="64"/>
      <c r="K3130" s="64"/>
      <c r="N3130" s="64"/>
      <c r="O3130" s="64"/>
      <c r="P3130" s="64"/>
      <c r="Q3130" s="64"/>
    </row>
    <row r="3131" spans="10:17">
      <c r="J3131" s="64"/>
      <c r="K3131" s="64"/>
      <c r="N3131" s="64"/>
      <c r="O3131" s="64"/>
      <c r="P3131" s="64"/>
      <c r="Q3131" s="64"/>
    </row>
    <row r="3132" spans="10:17">
      <c r="J3132" s="64"/>
      <c r="K3132" s="64"/>
      <c r="N3132" s="64"/>
      <c r="O3132" s="64"/>
      <c r="P3132" s="64"/>
      <c r="Q3132" s="64"/>
    </row>
    <row r="3133" spans="10:17">
      <c r="J3133" s="64"/>
      <c r="K3133" s="64"/>
      <c r="N3133" s="64"/>
      <c r="O3133" s="64"/>
      <c r="P3133" s="64"/>
      <c r="Q3133" s="64"/>
    </row>
    <row r="3134" spans="10:17">
      <c r="J3134" s="64"/>
      <c r="K3134" s="64"/>
      <c r="N3134" s="64"/>
      <c r="O3134" s="64"/>
      <c r="P3134" s="64"/>
      <c r="Q3134" s="64"/>
    </row>
    <row r="3135" spans="10:17">
      <c r="J3135" s="64"/>
      <c r="K3135" s="64"/>
      <c r="N3135" s="64"/>
      <c r="O3135" s="64"/>
      <c r="P3135" s="64"/>
      <c r="Q3135" s="64"/>
    </row>
    <row r="3136" spans="10:17">
      <c r="J3136" s="64"/>
      <c r="K3136" s="64"/>
      <c r="N3136" s="64"/>
      <c r="O3136" s="64"/>
      <c r="P3136" s="64"/>
      <c r="Q3136" s="64"/>
    </row>
    <row r="3137" spans="10:17">
      <c r="J3137" s="64"/>
      <c r="K3137" s="64"/>
      <c r="N3137" s="64"/>
      <c r="O3137" s="64"/>
      <c r="P3137" s="64"/>
      <c r="Q3137" s="64"/>
    </row>
    <row r="3138" spans="10:17">
      <c r="J3138" s="64"/>
      <c r="K3138" s="64"/>
      <c r="N3138" s="64"/>
      <c r="O3138" s="64"/>
      <c r="P3138" s="64"/>
      <c r="Q3138" s="64"/>
    </row>
    <row r="3139" spans="10:17">
      <c r="J3139" s="64"/>
      <c r="K3139" s="64"/>
      <c r="N3139" s="64"/>
      <c r="O3139" s="64"/>
      <c r="P3139" s="64"/>
      <c r="Q3139" s="64"/>
    </row>
    <row r="3140" spans="10:17">
      <c r="J3140" s="64"/>
      <c r="K3140" s="64"/>
      <c r="N3140" s="64"/>
      <c r="O3140" s="64"/>
      <c r="P3140" s="64"/>
      <c r="Q3140" s="64"/>
    </row>
    <row r="3141" spans="10:17">
      <c r="J3141" s="64"/>
      <c r="K3141" s="64"/>
      <c r="N3141" s="64"/>
      <c r="O3141" s="64"/>
      <c r="P3141" s="64"/>
      <c r="Q3141" s="64"/>
    </row>
    <row r="3142" spans="10:17">
      <c r="J3142" s="64"/>
      <c r="K3142" s="64"/>
      <c r="N3142" s="64"/>
      <c r="O3142" s="64"/>
      <c r="P3142" s="64"/>
      <c r="Q3142" s="64"/>
    </row>
    <row r="3143" spans="10:17">
      <c r="J3143" s="64"/>
      <c r="K3143" s="64"/>
      <c r="N3143" s="64"/>
      <c r="O3143" s="64"/>
      <c r="P3143" s="64"/>
      <c r="Q3143" s="64"/>
    </row>
    <row r="3144" spans="10:17">
      <c r="J3144" s="64"/>
      <c r="K3144" s="64"/>
      <c r="N3144" s="64"/>
      <c r="O3144" s="64"/>
      <c r="P3144" s="64"/>
      <c r="Q3144" s="64"/>
    </row>
    <row r="3145" spans="10:17">
      <c r="J3145" s="64"/>
      <c r="K3145" s="64"/>
      <c r="N3145" s="64"/>
      <c r="O3145" s="64"/>
      <c r="P3145" s="64"/>
      <c r="Q3145" s="64"/>
    </row>
    <row r="3146" spans="10:17">
      <c r="J3146" s="64"/>
      <c r="K3146" s="64"/>
      <c r="N3146" s="64"/>
      <c r="O3146" s="64"/>
      <c r="P3146" s="64"/>
      <c r="Q3146" s="64"/>
    </row>
    <row r="3147" spans="10:17">
      <c r="J3147" s="64"/>
      <c r="K3147" s="64"/>
      <c r="N3147" s="64"/>
      <c r="O3147" s="64"/>
      <c r="P3147" s="64"/>
      <c r="Q3147" s="64"/>
    </row>
    <row r="3148" spans="10:17">
      <c r="J3148" s="64"/>
      <c r="K3148" s="64"/>
      <c r="N3148" s="64"/>
      <c r="O3148" s="64"/>
      <c r="P3148" s="64"/>
      <c r="Q3148" s="64"/>
    </row>
    <row r="3149" spans="10:17">
      <c r="J3149" s="64"/>
      <c r="K3149" s="64"/>
      <c r="N3149" s="64"/>
      <c r="O3149" s="64"/>
      <c r="P3149" s="64"/>
      <c r="Q3149" s="64"/>
    </row>
    <row r="3150" spans="10:17">
      <c r="J3150" s="64"/>
      <c r="K3150" s="64"/>
      <c r="N3150" s="64"/>
      <c r="O3150" s="64"/>
      <c r="P3150" s="64"/>
      <c r="Q3150" s="64"/>
    </row>
    <row r="3151" spans="10:17">
      <c r="J3151" s="64"/>
      <c r="K3151" s="64"/>
      <c r="N3151" s="64"/>
      <c r="O3151" s="64"/>
      <c r="P3151" s="64"/>
      <c r="Q3151" s="64"/>
    </row>
    <row r="3152" spans="10:17">
      <c r="J3152" s="64"/>
      <c r="K3152" s="64"/>
      <c r="N3152" s="64"/>
      <c r="O3152" s="64"/>
      <c r="P3152" s="64"/>
      <c r="Q3152" s="64"/>
    </row>
    <row r="3153" spans="10:17">
      <c r="J3153" s="64"/>
      <c r="K3153" s="64"/>
      <c r="N3153" s="64"/>
      <c r="O3153" s="64"/>
      <c r="P3153" s="64"/>
      <c r="Q3153" s="64"/>
    </row>
    <row r="3154" spans="10:17">
      <c r="J3154" s="64"/>
      <c r="K3154" s="64"/>
      <c r="N3154" s="64"/>
      <c r="O3154" s="64"/>
      <c r="P3154" s="64"/>
      <c r="Q3154" s="64"/>
    </row>
    <row r="3155" spans="10:17">
      <c r="J3155" s="64"/>
      <c r="K3155" s="64"/>
      <c r="N3155" s="64"/>
      <c r="O3155" s="64"/>
      <c r="P3155" s="64"/>
      <c r="Q3155" s="64"/>
    </row>
    <row r="3156" spans="10:17">
      <c r="J3156" s="64"/>
      <c r="K3156" s="64"/>
      <c r="N3156" s="64"/>
      <c r="O3156" s="64"/>
      <c r="P3156" s="64"/>
      <c r="Q3156" s="64"/>
    </row>
    <row r="3157" spans="10:17">
      <c r="J3157" s="64"/>
      <c r="K3157" s="64"/>
      <c r="N3157" s="64"/>
      <c r="O3157" s="64"/>
      <c r="P3157" s="64"/>
      <c r="Q3157" s="64"/>
    </row>
    <row r="3158" spans="10:17">
      <c r="J3158" s="64"/>
      <c r="K3158" s="64"/>
      <c r="N3158" s="64"/>
      <c r="O3158" s="64"/>
      <c r="P3158" s="64"/>
      <c r="Q3158" s="64"/>
    </row>
    <row r="3159" spans="10:17">
      <c r="J3159" s="64"/>
      <c r="K3159" s="64"/>
      <c r="N3159" s="64"/>
      <c r="O3159" s="64"/>
      <c r="P3159" s="64"/>
      <c r="Q3159" s="64"/>
    </row>
    <row r="3160" spans="10:17">
      <c r="J3160" s="64"/>
      <c r="K3160" s="64"/>
      <c r="N3160" s="64"/>
      <c r="O3160" s="64"/>
      <c r="P3160" s="64"/>
      <c r="Q3160" s="64"/>
    </row>
    <row r="3161" spans="10:17">
      <c r="J3161" s="64"/>
      <c r="K3161" s="64"/>
      <c r="N3161" s="64"/>
      <c r="O3161" s="64"/>
      <c r="P3161" s="64"/>
      <c r="Q3161" s="64"/>
    </row>
    <row r="3162" spans="10:17">
      <c r="J3162" s="64"/>
      <c r="K3162" s="64"/>
      <c r="N3162" s="64"/>
      <c r="O3162" s="64"/>
      <c r="P3162" s="64"/>
      <c r="Q3162" s="64"/>
    </row>
    <row r="3163" spans="10:17">
      <c r="J3163" s="64"/>
      <c r="K3163" s="64"/>
      <c r="N3163" s="64"/>
      <c r="O3163" s="64"/>
      <c r="P3163" s="64"/>
      <c r="Q3163" s="64"/>
    </row>
    <row r="3164" spans="10:17">
      <c r="J3164" s="64"/>
      <c r="K3164" s="64"/>
      <c r="N3164" s="64"/>
      <c r="O3164" s="64"/>
      <c r="P3164" s="64"/>
      <c r="Q3164" s="64"/>
    </row>
    <row r="3165" spans="10:17">
      <c r="J3165" s="64"/>
      <c r="K3165" s="64"/>
      <c r="N3165" s="64"/>
      <c r="O3165" s="64"/>
      <c r="P3165" s="64"/>
      <c r="Q3165" s="64"/>
    </row>
    <row r="3166" spans="10:17">
      <c r="J3166" s="64"/>
      <c r="K3166" s="64"/>
      <c r="N3166" s="64"/>
      <c r="O3166" s="64"/>
      <c r="P3166" s="64"/>
      <c r="Q3166" s="64"/>
    </row>
    <row r="3167" spans="10:17">
      <c r="J3167" s="64"/>
      <c r="K3167" s="64"/>
      <c r="N3167" s="64"/>
      <c r="O3167" s="64"/>
      <c r="P3167" s="64"/>
      <c r="Q3167" s="64"/>
    </row>
    <row r="3168" spans="10:17">
      <c r="J3168" s="64"/>
      <c r="K3168" s="64"/>
      <c r="N3168" s="64"/>
      <c r="O3168" s="64"/>
      <c r="P3168" s="64"/>
      <c r="Q3168" s="64"/>
    </row>
    <row r="3169" spans="10:17">
      <c r="J3169" s="64"/>
      <c r="K3169" s="64"/>
      <c r="N3169" s="64"/>
      <c r="O3169" s="64"/>
      <c r="P3169" s="64"/>
      <c r="Q3169" s="64"/>
    </row>
    <row r="3170" spans="10:17">
      <c r="J3170" s="64"/>
      <c r="K3170" s="64"/>
      <c r="N3170" s="64"/>
      <c r="O3170" s="64"/>
      <c r="P3170" s="64"/>
      <c r="Q3170" s="64"/>
    </row>
    <row r="3171" spans="10:17">
      <c r="J3171" s="64"/>
      <c r="K3171" s="64"/>
      <c r="N3171" s="64"/>
      <c r="O3171" s="64"/>
      <c r="P3171" s="64"/>
      <c r="Q3171" s="64"/>
    </row>
    <row r="3172" spans="10:17">
      <c r="J3172" s="64"/>
      <c r="K3172" s="64"/>
      <c r="N3172" s="64"/>
      <c r="O3172" s="64"/>
      <c r="P3172" s="64"/>
      <c r="Q3172" s="64"/>
    </row>
    <row r="3173" spans="10:17">
      <c r="J3173" s="64"/>
      <c r="K3173" s="64"/>
      <c r="N3173" s="64"/>
      <c r="O3173" s="64"/>
      <c r="P3173" s="64"/>
      <c r="Q3173" s="64"/>
    </row>
    <row r="3174" spans="10:17">
      <c r="J3174" s="64"/>
      <c r="K3174" s="64"/>
      <c r="N3174" s="64"/>
      <c r="O3174" s="64"/>
      <c r="P3174" s="64"/>
      <c r="Q3174" s="64"/>
    </row>
    <row r="3175" spans="10:17">
      <c r="J3175" s="64"/>
      <c r="K3175" s="64"/>
      <c r="N3175" s="64"/>
      <c r="O3175" s="64"/>
      <c r="P3175" s="64"/>
      <c r="Q3175" s="64"/>
    </row>
    <row r="3176" spans="10:17">
      <c r="J3176" s="64"/>
      <c r="K3176" s="64"/>
      <c r="N3176" s="64"/>
      <c r="O3176" s="64"/>
      <c r="P3176" s="64"/>
      <c r="Q3176" s="64"/>
    </row>
    <row r="3177" spans="10:17">
      <c r="J3177" s="64"/>
      <c r="K3177" s="64"/>
      <c r="N3177" s="64"/>
      <c r="O3177" s="64"/>
      <c r="P3177" s="64"/>
      <c r="Q3177" s="64"/>
    </row>
    <row r="3178" spans="10:17">
      <c r="J3178" s="64"/>
      <c r="K3178" s="64"/>
      <c r="N3178" s="64"/>
      <c r="O3178" s="64"/>
      <c r="P3178" s="64"/>
      <c r="Q3178" s="64"/>
    </row>
    <row r="3179" spans="10:17">
      <c r="J3179" s="64"/>
      <c r="K3179" s="64"/>
      <c r="N3179" s="64"/>
      <c r="O3179" s="64"/>
      <c r="P3179" s="64"/>
      <c r="Q3179" s="64"/>
    </row>
    <row r="3180" spans="10:17">
      <c r="J3180" s="64"/>
      <c r="K3180" s="64"/>
      <c r="N3180" s="64"/>
      <c r="O3180" s="64"/>
      <c r="P3180" s="64"/>
      <c r="Q3180" s="64"/>
    </row>
    <row r="3181" spans="10:17">
      <c r="J3181" s="64"/>
      <c r="K3181" s="64"/>
      <c r="N3181" s="64"/>
      <c r="O3181" s="64"/>
      <c r="P3181" s="64"/>
      <c r="Q3181" s="64"/>
    </row>
    <row r="3182" spans="10:17">
      <c r="J3182" s="64"/>
      <c r="K3182" s="64"/>
      <c r="N3182" s="64"/>
      <c r="O3182" s="64"/>
      <c r="P3182" s="64"/>
      <c r="Q3182" s="64"/>
    </row>
    <row r="3183" spans="10:17">
      <c r="J3183" s="64"/>
      <c r="K3183" s="64"/>
      <c r="N3183" s="64"/>
      <c r="O3183" s="64"/>
      <c r="P3183" s="64"/>
      <c r="Q3183" s="64"/>
    </row>
    <row r="3184" spans="10:17">
      <c r="J3184" s="64"/>
      <c r="K3184" s="64"/>
      <c r="N3184" s="64"/>
      <c r="O3184" s="64"/>
      <c r="P3184" s="64"/>
      <c r="Q3184" s="64"/>
    </row>
    <row r="3185" spans="10:17">
      <c r="J3185" s="64"/>
      <c r="K3185" s="64"/>
      <c r="N3185" s="64"/>
      <c r="O3185" s="64"/>
      <c r="P3185" s="64"/>
      <c r="Q3185" s="64"/>
    </row>
    <row r="3186" spans="10:17">
      <c r="J3186" s="64"/>
      <c r="K3186" s="64"/>
      <c r="N3186" s="64"/>
      <c r="O3186" s="64"/>
      <c r="P3186" s="64"/>
      <c r="Q3186" s="64"/>
    </row>
    <row r="3187" spans="10:17">
      <c r="J3187" s="64"/>
      <c r="K3187" s="64"/>
      <c r="N3187" s="64"/>
      <c r="O3187" s="64"/>
      <c r="P3187" s="64"/>
      <c r="Q3187" s="64"/>
    </row>
    <row r="3188" spans="10:17">
      <c r="J3188" s="64"/>
      <c r="K3188" s="64"/>
      <c r="N3188" s="64"/>
      <c r="O3188" s="64"/>
      <c r="P3188" s="64"/>
      <c r="Q3188" s="64"/>
    </row>
    <row r="3189" spans="10:17">
      <c r="J3189" s="64"/>
      <c r="K3189" s="64"/>
      <c r="N3189" s="64"/>
      <c r="O3189" s="64"/>
      <c r="P3189" s="64"/>
      <c r="Q3189" s="64"/>
    </row>
    <row r="3190" spans="10:17">
      <c r="J3190" s="64"/>
      <c r="K3190" s="64"/>
      <c r="N3190" s="64"/>
      <c r="O3190" s="64"/>
      <c r="P3190" s="64"/>
      <c r="Q3190" s="64"/>
    </row>
    <row r="3191" spans="10:17">
      <c r="J3191" s="64"/>
      <c r="K3191" s="64"/>
      <c r="N3191" s="64"/>
      <c r="O3191" s="64"/>
      <c r="P3191" s="64"/>
      <c r="Q3191" s="64"/>
    </row>
    <row r="3192" spans="10:17">
      <c r="J3192" s="64"/>
      <c r="K3192" s="64"/>
      <c r="N3192" s="64"/>
      <c r="O3192" s="64"/>
      <c r="P3192" s="64"/>
      <c r="Q3192" s="64"/>
    </row>
    <row r="3193" spans="10:17">
      <c r="J3193" s="64"/>
      <c r="K3193" s="64"/>
      <c r="N3193" s="64"/>
      <c r="O3193" s="64"/>
      <c r="P3193" s="64"/>
      <c r="Q3193" s="64"/>
    </row>
    <row r="3194" spans="10:17">
      <c r="J3194" s="64"/>
      <c r="K3194" s="64"/>
      <c r="N3194" s="64"/>
      <c r="O3194" s="64"/>
      <c r="P3194" s="64"/>
      <c r="Q3194" s="64"/>
    </row>
    <row r="3195" spans="10:17">
      <c r="J3195" s="64"/>
      <c r="K3195" s="64"/>
      <c r="N3195" s="64"/>
      <c r="O3195" s="64"/>
      <c r="P3195" s="64"/>
      <c r="Q3195" s="64"/>
    </row>
    <row r="3196" spans="10:17">
      <c r="J3196" s="64"/>
      <c r="K3196" s="64"/>
      <c r="N3196" s="64"/>
      <c r="O3196" s="64"/>
      <c r="P3196" s="64"/>
      <c r="Q3196" s="64"/>
    </row>
    <row r="3197" spans="10:17">
      <c r="J3197" s="64"/>
      <c r="K3197" s="64"/>
      <c r="N3197" s="64"/>
      <c r="O3197" s="64"/>
      <c r="P3197" s="64"/>
      <c r="Q3197" s="64"/>
    </row>
    <row r="3198" spans="10:17">
      <c r="J3198" s="64"/>
      <c r="K3198" s="64"/>
      <c r="N3198" s="64"/>
      <c r="O3198" s="64"/>
      <c r="P3198" s="64"/>
      <c r="Q3198" s="64"/>
    </row>
    <row r="3199" spans="10:17">
      <c r="J3199" s="64"/>
      <c r="K3199" s="64"/>
      <c r="N3199" s="64"/>
      <c r="O3199" s="64"/>
      <c r="P3199" s="64"/>
      <c r="Q3199" s="64"/>
    </row>
    <row r="3200" spans="10:17">
      <c r="J3200" s="64"/>
      <c r="K3200" s="64"/>
      <c r="N3200" s="64"/>
      <c r="O3200" s="64"/>
      <c r="P3200" s="64"/>
      <c r="Q3200" s="64"/>
    </row>
    <row r="3201" spans="10:17">
      <c r="J3201" s="64"/>
      <c r="K3201" s="64"/>
      <c r="N3201" s="64"/>
      <c r="O3201" s="64"/>
      <c r="P3201" s="64"/>
      <c r="Q3201" s="64"/>
    </row>
    <row r="3202" spans="10:17">
      <c r="J3202" s="64"/>
      <c r="K3202" s="64"/>
      <c r="N3202" s="64"/>
      <c r="O3202" s="64"/>
      <c r="P3202" s="64"/>
      <c r="Q3202" s="64"/>
    </row>
    <row r="3203" spans="10:17">
      <c r="J3203" s="64"/>
      <c r="K3203" s="64"/>
      <c r="N3203" s="64"/>
      <c r="O3203" s="64"/>
      <c r="P3203" s="64"/>
      <c r="Q3203" s="64"/>
    </row>
    <row r="3204" spans="10:17">
      <c r="J3204" s="64"/>
      <c r="K3204" s="64"/>
      <c r="N3204" s="64"/>
      <c r="O3204" s="64"/>
      <c r="P3204" s="64"/>
      <c r="Q3204" s="64"/>
    </row>
    <row r="3205" spans="10:17">
      <c r="J3205" s="64"/>
      <c r="K3205" s="64"/>
      <c r="N3205" s="64"/>
      <c r="O3205" s="64"/>
      <c r="P3205" s="64"/>
      <c r="Q3205" s="64"/>
    </row>
    <row r="3206" spans="10:17">
      <c r="J3206" s="64"/>
      <c r="K3206" s="64"/>
      <c r="N3206" s="64"/>
      <c r="O3206" s="64"/>
      <c r="P3206" s="64"/>
      <c r="Q3206" s="64"/>
    </row>
    <row r="3207" spans="10:17">
      <c r="J3207" s="64"/>
      <c r="K3207" s="64"/>
      <c r="N3207" s="64"/>
      <c r="O3207" s="64"/>
      <c r="P3207" s="64"/>
      <c r="Q3207" s="64"/>
    </row>
    <row r="3208" spans="10:17">
      <c r="J3208" s="64"/>
      <c r="K3208" s="64"/>
      <c r="N3208" s="64"/>
      <c r="O3208" s="64"/>
      <c r="P3208" s="64"/>
      <c r="Q3208" s="64"/>
    </row>
    <row r="3209" spans="10:17">
      <c r="J3209" s="64"/>
      <c r="K3209" s="64"/>
      <c r="N3209" s="64"/>
      <c r="O3209" s="64"/>
      <c r="P3209" s="64"/>
      <c r="Q3209" s="64"/>
    </row>
    <row r="3210" spans="10:17">
      <c r="J3210" s="64"/>
      <c r="K3210" s="64"/>
      <c r="N3210" s="64"/>
      <c r="O3210" s="64"/>
      <c r="P3210" s="64"/>
      <c r="Q3210" s="64"/>
    </row>
    <row r="3211" spans="10:17">
      <c r="J3211" s="64"/>
      <c r="K3211" s="64"/>
      <c r="N3211" s="64"/>
      <c r="O3211" s="64"/>
      <c r="P3211" s="64"/>
      <c r="Q3211" s="64"/>
    </row>
    <row r="3212" spans="10:17">
      <c r="J3212" s="64"/>
      <c r="K3212" s="64"/>
      <c r="N3212" s="64"/>
      <c r="O3212" s="64"/>
      <c r="P3212" s="64"/>
      <c r="Q3212" s="64"/>
    </row>
    <row r="3213" spans="10:17">
      <c r="J3213" s="64"/>
      <c r="K3213" s="64"/>
      <c r="N3213" s="64"/>
      <c r="O3213" s="64"/>
      <c r="P3213" s="64"/>
      <c r="Q3213" s="64"/>
    </row>
    <row r="3214" spans="10:17">
      <c r="J3214" s="64"/>
      <c r="K3214" s="64"/>
      <c r="N3214" s="64"/>
      <c r="O3214" s="64"/>
      <c r="P3214" s="64"/>
      <c r="Q3214" s="64"/>
    </row>
    <row r="3215" spans="10:17">
      <c r="J3215" s="64"/>
      <c r="K3215" s="64"/>
      <c r="N3215" s="64"/>
      <c r="O3215" s="64"/>
      <c r="P3215" s="64"/>
      <c r="Q3215" s="64"/>
    </row>
    <row r="3216" spans="10:17">
      <c r="J3216" s="64"/>
      <c r="K3216" s="64"/>
      <c r="N3216" s="64"/>
      <c r="O3216" s="64"/>
      <c r="P3216" s="64"/>
      <c r="Q3216" s="64"/>
    </row>
    <row r="3217" spans="10:17">
      <c r="J3217" s="64"/>
      <c r="K3217" s="64"/>
      <c r="N3217" s="64"/>
      <c r="O3217" s="64"/>
      <c r="P3217" s="64"/>
      <c r="Q3217" s="64"/>
    </row>
    <row r="3218" spans="10:17">
      <c r="J3218" s="64"/>
      <c r="K3218" s="64"/>
      <c r="N3218" s="64"/>
      <c r="O3218" s="64"/>
      <c r="P3218" s="64"/>
      <c r="Q3218" s="64"/>
    </row>
    <row r="3219" spans="10:17">
      <c r="J3219" s="64"/>
      <c r="K3219" s="64"/>
      <c r="N3219" s="64"/>
      <c r="O3219" s="64"/>
      <c r="P3219" s="64"/>
      <c r="Q3219" s="64"/>
    </row>
    <row r="3220" spans="10:17">
      <c r="J3220" s="64"/>
      <c r="K3220" s="64"/>
      <c r="N3220" s="64"/>
      <c r="O3220" s="64"/>
      <c r="P3220" s="64"/>
      <c r="Q3220" s="64"/>
    </row>
    <row r="3221" spans="10:17">
      <c r="J3221" s="64"/>
      <c r="K3221" s="64"/>
      <c r="N3221" s="64"/>
      <c r="O3221" s="64"/>
      <c r="P3221" s="64"/>
      <c r="Q3221" s="64"/>
    </row>
    <row r="3222" spans="10:17">
      <c r="J3222" s="64"/>
      <c r="K3222" s="64"/>
      <c r="N3222" s="64"/>
      <c r="O3222" s="64"/>
      <c r="P3222" s="64"/>
      <c r="Q3222" s="64"/>
    </row>
    <row r="3223" spans="10:17">
      <c r="J3223" s="64"/>
      <c r="K3223" s="64"/>
      <c r="N3223" s="64"/>
      <c r="O3223" s="64"/>
      <c r="P3223" s="64"/>
      <c r="Q3223" s="64"/>
    </row>
    <row r="3224" spans="10:17">
      <c r="J3224" s="64"/>
      <c r="K3224" s="64"/>
      <c r="N3224" s="64"/>
      <c r="O3224" s="64"/>
      <c r="P3224" s="64"/>
      <c r="Q3224" s="64"/>
    </row>
    <row r="3225" spans="10:17">
      <c r="J3225" s="64"/>
      <c r="K3225" s="64"/>
      <c r="N3225" s="64"/>
      <c r="O3225" s="64"/>
      <c r="P3225" s="64"/>
      <c r="Q3225" s="64"/>
    </row>
    <row r="3226" spans="10:17">
      <c r="J3226" s="64"/>
      <c r="K3226" s="64"/>
      <c r="N3226" s="64"/>
      <c r="O3226" s="64"/>
      <c r="P3226" s="64"/>
      <c r="Q3226" s="64"/>
    </row>
    <row r="3227" spans="10:17">
      <c r="J3227" s="64"/>
      <c r="K3227" s="64"/>
      <c r="N3227" s="64"/>
      <c r="O3227" s="64"/>
      <c r="P3227" s="64"/>
      <c r="Q3227" s="64"/>
    </row>
    <row r="3228" spans="10:17">
      <c r="J3228" s="64"/>
      <c r="K3228" s="64"/>
      <c r="N3228" s="64"/>
      <c r="O3228" s="64"/>
      <c r="P3228" s="64"/>
      <c r="Q3228" s="64"/>
    </row>
    <row r="3229" spans="10:17">
      <c r="J3229" s="64"/>
      <c r="K3229" s="64"/>
      <c r="N3229" s="64"/>
      <c r="O3229" s="64"/>
      <c r="P3229" s="64"/>
      <c r="Q3229" s="64"/>
    </row>
    <row r="3230" spans="10:17">
      <c r="J3230" s="64"/>
      <c r="K3230" s="64"/>
      <c r="N3230" s="64"/>
      <c r="O3230" s="64"/>
      <c r="P3230" s="64"/>
      <c r="Q3230" s="64"/>
    </row>
    <row r="3231" spans="10:17">
      <c r="J3231" s="64"/>
      <c r="K3231" s="64"/>
      <c r="N3231" s="64"/>
      <c r="O3231" s="64"/>
      <c r="P3231" s="64"/>
      <c r="Q3231" s="64"/>
    </row>
    <row r="3232" spans="10:17">
      <c r="J3232" s="64"/>
      <c r="K3232" s="64"/>
      <c r="N3232" s="64"/>
      <c r="O3232" s="64"/>
      <c r="P3232" s="64"/>
      <c r="Q3232" s="64"/>
    </row>
    <row r="3233" spans="10:17">
      <c r="J3233" s="64"/>
      <c r="K3233" s="64"/>
      <c r="N3233" s="64"/>
      <c r="O3233" s="64"/>
      <c r="P3233" s="64"/>
      <c r="Q3233" s="64"/>
    </row>
    <row r="3234" spans="10:17">
      <c r="J3234" s="64"/>
      <c r="K3234" s="64"/>
      <c r="N3234" s="64"/>
      <c r="O3234" s="64"/>
      <c r="P3234" s="64"/>
      <c r="Q3234" s="64"/>
    </row>
    <row r="3235" spans="10:17">
      <c r="J3235" s="64"/>
      <c r="K3235" s="64"/>
      <c r="N3235" s="64"/>
      <c r="O3235" s="64"/>
      <c r="P3235" s="64"/>
      <c r="Q3235" s="64"/>
    </row>
    <row r="3236" spans="10:17">
      <c r="J3236" s="64"/>
      <c r="K3236" s="64"/>
      <c r="N3236" s="64"/>
      <c r="O3236" s="64"/>
      <c r="P3236" s="64"/>
      <c r="Q3236" s="64"/>
    </row>
    <row r="3237" spans="10:17">
      <c r="J3237" s="64"/>
      <c r="K3237" s="64"/>
      <c r="N3237" s="64"/>
      <c r="O3237" s="64"/>
      <c r="P3237" s="64"/>
      <c r="Q3237" s="64"/>
    </row>
    <row r="3238" spans="10:17">
      <c r="J3238" s="64"/>
      <c r="K3238" s="64"/>
      <c r="N3238" s="64"/>
      <c r="O3238" s="64"/>
      <c r="P3238" s="64"/>
      <c r="Q3238" s="64"/>
    </row>
    <row r="3239" spans="10:17">
      <c r="J3239" s="64"/>
      <c r="K3239" s="64"/>
      <c r="N3239" s="64"/>
      <c r="O3239" s="64"/>
      <c r="P3239" s="64"/>
      <c r="Q3239" s="64"/>
    </row>
    <row r="3240" spans="10:17">
      <c r="J3240" s="64"/>
      <c r="K3240" s="64"/>
      <c r="N3240" s="64"/>
      <c r="O3240" s="64"/>
      <c r="P3240" s="64"/>
      <c r="Q3240" s="64"/>
    </row>
    <row r="3241" spans="10:17">
      <c r="J3241" s="64"/>
      <c r="K3241" s="64"/>
      <c r="N3241" s="64"/>
      <c r="O3241" s="64"/>
      <c r="P3241" s="64"/>
      <c r="Q3241" s="64"/>
    </row>
    <row r="3242" spans="10:17">
      <c r="J3242" s="64"/>
      <c r="K3242" s="64"/>
      <c r="N3242" s="64"/>
      <c r="O3242" s="64"/>
      <c r="P3242" s="64"/>
      <c r="Q3242" s="64"/>
    </row>
    <row r="3243" spans="10:17">
      <c r="J3243" s="64"/>
      <c r="K3243" s="64"/>
      <c r="N3243" s="64"/>
      <c r="O3243" s="64"/>
      <c r="P3243" s="64"/>
      <c r="Q3243" s="64"/>
    </row>
    <row r="3244" spans="10:17">
      <c r="J3244" s="64"/>
      <c r="K3244" s="64"/>
      <c r="N3244" s="64"/>
      <c r="O3244" s="64"/>
      <c r="P3244" s="64"/>
      <c r="Q3244" s="64"/>
    </row>
    <row r="3245" spans="10:17">
      <c r="J3245" s="64"/>
      <c r="K3245" s="64"/>
      <c r="N3245" s="64"/>
      <c r="O3245" s="64"/>
      <c r="P3245" s="64"/>
      <c r="Q3245" s="64"/>
    </row>
    <row r="3246" spans="10:17">
      <c r="J3246" s="64"/>
      <c r="K3246" s="64"/>
      <c r="N3246" s="64"/>
      <c r="O3246" s="64"/>
      <c r="P3246" s="64"/>
      <c r="Q3246" s="64"/>
    </row>
    <row r="3247" spans="10:17">
      <c r="J3247" s="64"/>
      <c r="K3247" s="64"/>
      <c r="N3247" s="64"/>
      <c r="O3247" s="64"/>
      <c r="P3247" s="64"/>
      <c r="Q3247" s="64"/>
    </row>
    <row r="3248" spans="10:17">
      <c r="J3248" s="64"/>
      <c r="K3248" s="64"/>
      <c r="N3248" s="64"/>
      <c r="O3248" s="64"/>
      <c r="P3248" s="64"/>
      <c r="Q3248" s="64"/>
    </row>
    <row r="3249" spans="10:17">
      <c r="J3249" s="64"/>
      <c r="K3249" s="64"/>
      <c r="N3249" s="64"/>
      <c r="O3249" s="64"/>
      <c r="P3249" s="64"/>
      <c r="Q3249" s="64"/>
    </row>
    <row r="3250" spans="10:17">
      <c r="J3250" s="64"/>
      <c r="K3250" s="64"/>
      <c r="N3250" s="64"/>
      <c r="O3250" s="64"/>
      <c r="P3250" s="64"/>
      <c r="Q3250" s="64"/>
    </row>
    <row r="3251" spans="10:17">
      <c r="J3251" s="64"/>
      <c r="K3251" s="64"/>
      <c r="N3251" s="64"/>
      <c r="O3251" s="64"/>
      <c r="P3251" s="64"/>
      <c r="Q3251" s="64"/>
    </row>
    <row r="3252" spans="10:17">
      <c r="J3252" s="64"/>
      <c r="K3252" s="64"/>
      <c r="N3252" s="64"/>
      <c r="O3252" s="64"/>
      <c r="P3252" s="64"/>
      <c r="Q3252" s="64"/>
    </row>
    <row r="3253" spans="10:17">
      <c r="J3253" s="64"/>
      <c r="K3253" s="64"/>
      <c r="N3253" s="64"/>
      <c r="O3253" s="64"/>
      <c r="P3253" s="64"/>
      <c r="Q3253" s="64"/>
    </row>
    <row r="3254" spans="10:17">
      <c r="J3254" s="64"/>
      <c r="K3254" s="64"/>
      <c r="N3254" s="64"/>
      <c r="O3254" s="64"/>
      <c r="P3254" s="64"/>
      <c r="Q3254" s="64"/>
    </row>
    <row r="3255" spans="10:17">
      <c r="J3255" s="64"/>
      <c r="K3255" s="64"/>
      <c r="N3255" s="64"/>
      <c r="O3255" s="64"/>
      <c r="P3255" s="64"/>
      <c r="Q3255" s="64"/>
    </row>
    <row r="3256" spans="10:17">
      <c r="J3256" s="64"/>
      <c r="K3256" s="64"/>
      <c r="N3256" s="64"/>
      <c r="O3256" s="64"/>
      <c r="P3256" s="64"/>
      <c r="Q3256" s="64"/>
    </row>
    <row r="3257" spans="10:17">
      <c r="J3257" s="64"/>
      <c r="K3257" s="64"/>
      <c r="N3257" s="64"/>
      <c r="O3257" s="64"/>
      <c r="P3257" s="64"/>
      <c r="Q3257" s="64"/>
    </row>
    <row r="3258" spans="10:17">
      <c r="J3258" s="64"/>
      <c r="K3258" s="64"/>
      <c r="N3258" s="64"/>
      <c r="O3258" s="64"/>
      <c r="P3258" s="64"/>
      <c r="Q3258" s="64"/>
    </row>
    <row r="3259" spans="10:17">
      <c r="J3259" s="64"/>
      <c r="K3259" s="64"/>
      <c r="N3259" s="64"/>
      <c r="O3259" s="64"/>
      <c r="P3259" s="64"/>
      <c r="Q3259" s="64"/>
    </row>
    <row r="3260" spans="10:17">
      <c r="J3260" s="64"/>
      <c r="K3260" s="64"/>
      <c r="N3260" s="64"/>
      <c r="O3260" s="64"/>
      <c r="P3260" s="64"/>
      <c r="Q3260" s="64"/>
    </row>
    <row r="3261" spans="10:17">
      <c r="J3261" s="64"/>
      <c r="K3261" s="64"/>
      <c r="N3261" s="64"/>
      <c r="O3261" s="64"/>
      <c r="P3261" s="64"/>
      <c r="Q3261" s="64"/>
    </row>
    <row r="3262" spans="10:17">
      <c r="J3262" s="64"/>
      <c r="K3262" s="64"/>
      <c r="N3262" s="64"/>
      <c r="O3262" s="64"/>
      <c r="P3262" s="64"/>
      <c r="Q3262" s="64"/>
    </row>
    <row r="3263" spans="10:17">
      <c r="J3263" s="64"/>
      <c r="K3263" s="64"/>
      <c r="N3263" s="64"/>
      <c r="O3263" s="64"/>
      <c r="P3263" s="64"/>
      <c r="Q3263" s="64"/>
    </row>
    <row r="3264" spans="10:17">
      <c r="J3264" s="64"/>
      <c r="K3264" s="64"/>
      <c r="N3264" s="64"/>
      <c r="O3264" s="64"/>
      <c r="P3264" s="64"/>
      <c r="Q3264" s="64"/>
    </row>
    <row r="3265" spans="10:17">
      <c r="J3265" s="64"/>
      <c r="K3265" s="64"/>
      <c r="N3265" s="64"/>
      <c r="O3265" s="64"/>
      <c r="P3265" s="64"/>
      <c r="Q3265" s="64"/>
    </row>
    <row r="3266" spans="10:17">
      <c r="J3266" s="64"/>
      <c r="K3266" s="64"/>
      <c r="N3266" s="64"/>
      <c r="O3266" s="64"/>
      <c r="P3266" s="64"/>
      <c r="Q3266" s="64"/>
    </row>
    <row r="3267" spans="10:17">
      <c r="J3267" s="64"/>
      <c r="K3267" s="64"/>
      <c r="N3267" s="64"/>
      <c r="O3267" s="64"/>
      <c r="P3267" s="64"/>
      <c r="Q3267" s="64"/>
    </row>
    <row r="3268" spans="10:17">
      <c r="J3268" s="64"/>
      <c r="K3268" s="64"/>
      <c r="N3268" s="64"/>
      <c r="O3268" s="64"/>
      <c r="P3268" s="64"/>
      <c r="Q3268" s="64"/>
    </row>
    <row r="3269" spans="10:17">
      <c r="J3269" s="64"/>
      <c r="K3269" s="64"/>
      <c r="N3269" s="64"/>
      <c r="O3269" s="64"/>
      <c r="P3269" s="64"/>
      <c r="Q3269" s="64"/>
    </row>
    <row r="3270" spans="10:17">
      <c r="J3270" s="64"/>
      <c r="K3270" s="64"/>
      <c r="N3270" s="64"/>
      <c r="O3270" s="64"/>
      <c r="P3270" s="64"/>
      <c r="Q3270" s="64"/>
    </row>
    <row r="3271" spans="10:17">
      <c r="J3271" s="64"/>
      <c r="K3271" s="64"/>
      <c r="N3271" s="64"/>
      <c r="O3271" s="64"/>
      <c r="P3271" s="64"/>
      <c r="Q3271" s="64"/>
    </row>
    <row r="3272" spans="10:17">
      <c r="J3272" s="64"/>
      <c r="K3272" s="64"/>
      <c r="N3272" s="64"/>
      <c r="O3272" s="64"/>
      <c r="P3272" s="64"/>
      <c r="Q3272" s="64"/>
    </row>
    <row r="3273" spans="10:17">
      <c r="J3273" s="64"/>
      <c r="K3273" s="64"/>
      <c r="N3273" s="64"/>
      <c r="O3273" s="64"/>
      <c r="P3273" s="64"/>
      <c r="Q3273" s="64"/>
    </row>
    <row r="3274" spans="10:17">
      <c r="J3274" s="64"/>
      <c r="K3274" s="64"/>
      <c r="N3274" s="64"/>
      <c r="O3274" s="64"/>
      <c r="P3274" s="64"/>
      <c r="Q3274" s="64"/>
    </row>
    <row r="3275" spans="10:17">
      <c r="J3275" s="64"/>
      <c r="K3275" s="64"/>
      <c r="N3275" s="64"/>
      <c r="O3275" s="64"/>
      <c r="P3275" s="64"/>
      <c r="Q3275" s="64"/>
    </row>
    <row r="3276" spans="10:17">
      <c r="J3276" s="64"/>
      <c r="K3276" s="64"/>
      <c r="N3276" s="64"/>
      <c r="O3276" s="64"/>
      <c r="P3276" s="64"/>
      <c r="Q3276" s="64"/>
    </row>
    <row r="3277" spans="10:17">
      <c r="J3277" s="64"/>
      <c r="K3277" s="64"/>
      <c r="N3277" s="64"/>
      <c r="O3277" s="64"/>
      <c r="P3277" s="64"/>
      <c r="Q3277" s="64"/>
    </row>
    <row r="3278" spans="10:17">
      <c r="J3278" s="64"/>
      <c r="K3278" s="64"/>
      <c r="N3278" s="64"/>
      <c r="O3278" s="64"/>
      <c r="P3278" s="64"/>
      <c r="Q3278" s="64"/>
    </row>
    <row r="3279" spans="10:17">
      <c r="J3279" s="64"/>
      <c r="K3279" s="64"/>
      <c r="N3279" s="64"/>
      <c r="O3279" s="64"/>
      <c r="P3279" s="64"/>
      <c r="Q3279" s="64"/>
    </row>
    <row r="3280" spans="10:17">
      <c r="J3280" s="64"/>
      <c r="K3280" s="64"/>
      <c r="N3280" s="64"/>
      <c r="O3280" s="64"/>
      <c r="P3280" s="64"/>
      <c r="Q3280" s="64"/>
    </row>
    <row r="3281" spans="10:17">
      <c r="J3281" s="64"/>
      <c r="K3281" s="64"/>
      <c r="N3281" s="64"/>
      <c r="O3281" s="64"/>
      <c r="P3281" s="64"/>
      <c r="Q3281" s="64"/>
    </row>
    <row r="3282" spans="10:17">
      <c r="J3282" s="64"/>
      <c r="K3282" s="64"/>
      <c r="N3282" s="64"/>
      <c r="O3282" s="64"/>
      <c r="P3282" s="64"/>
      <c r="Q3282" s="64"/>
    </row>
    <row r="3283" spans="10:17">
      <c r="J3283" s="64"/>
      <c r="K3283" s="64"/>
      <c r="N3283" s="64"/>
      <c r="O3283" s="64"/>
      <c r="P3283" s="64"/>
      <c r="Q3283" s="64"/>
    </row>
    <row r="3284" spans="10:17">
      <c r="J3284" s="64"/>
      <c r="K3284" s="64"/>
      <c r="N3284" s="64"/>
      <c r="O3284" s="64"/>
      <c r="P3284" s="64"/>
      <c r="Q3284" s="64"/>
    </row>
    <row r="3285" spans="10:17">
      <c r="J3285" s="64"/>
      <c r="K3285" s="64"/>
      <c r="N3285" s="64"/>
      <c r="O3285" s="64"/>
      <c r="P3285" s="64"/>
      <c r="Q3285" s="64"/>
    </row>
    <row r="3286" spans="10:17">
      <c r="J3286" s="64"/>
      <c r="K3286" s="64"/>
      <c r="N3286" s="64"/>
      <c r="O3286" s="64"/>
      <c r="P3286" s="64"/>
      <c r="Q3286" s="64"/>
    </row>
    <row r="3287" spans="10:17">
      <c r="J3287" s="64"/>
      <c r="K3287" s="64"/>
      <c r="N3287" s="64"/>
      <c r="O3287" s="64"/>
      <c r="P3287" s="64"/>
      <c r="Q3287" s="64"/>
    </row>
    <row r="3288" spans="10:17">
      <c r="J3288" s="64"/>
      <c r="K3288" s="64"/>
      <c r="N3288" s="64"/>
      <c r="O3288" s="64"/>
      <c r="P3288" s="64"/>
      <c r="Q3288" s="64"/>
    </row>
    <row r="3289" spans="10:17">
      <c r="J3289" s="64"/>
      <c r="K3289" s="64"/>
      <c r="N3289" s="64"/>
      <c r="O3289" s="64"/>
      <c r="P3289" s="64"/>
      <c r="Q3289" s="64"/>
    </row>
    <row r="3290" spans="10:17">
      <c r="J3290" s="64"/>
      <c r="K3290" s="64"/>
      <c r="N3290" s="64"/>
      <c r="O3290" s="64"/>
      <c r="P3290" s="64"/>
      <c r="Q3290" s="64"/>
    </row>
    <row r="3291" spans="10:17">
      <c r="J3291" s="64"/>
      <c r="K3291" s="64"/>
      <c r="N3291" s="64"/>
      <c r="O3291" s="64"/>
      <c r="P3291" s="64"/>
      <c r="Q3291" s="64"/>
    </row>
    <row r="3292" spans="10:17">
      <c r="J3292" s="64"/>
      <c r="K3292" s="64"/>
      <c r="N3292" s="64"/>
      <c r="O3292" s="64"/>
      <c r="P3292" s="64"/>
      <c r="Q3292" s="64"/>
    </row>
    <row r="3293" spans="10:17">
      <c r="J3293" s="64"/>
      <c r="K3293" s="64"/>
      <c r="N3293" s="64"/>
      <c r="O3293" s="64"/>
      <c r="P3293" s="64"/>
      <c r="Q3293" s="64"/>
    </row>
    <row r="3294" spans="10:17">
      <c r="J3294" s="64"/>
      <c r="K3294" s="64"/>
      <c r="N3294" s="64"/>
      <c r="O3294" s="64"/>
      <c r="P3294" s="64"/>
      <c r="Q3294" s="64"/>
    </row>
    <row r="3295" spans="10:17">
      <c r="J3295" s="64"/>
      <c r="K3295" s="64"/>
      <c r="N3295" s="64"/>
      <c r="O3295" s="64"/>
      <c r="P3295" s="64"/>
      <c r="Q3295" s="64"/>
    </row>
    <row r="3296" spans="10:17">
      <c r="J3296" s="64"/>
      <c r="K3296" s="64"/>
      <c r="N3296" s="64"/>
      <c r="O3296" s="64"/>
      <c r="P3296" s="64"/>
      <c r="Q3296" s="64"/>
    </row>
    <row r="3297" spans="10:17">
      <c r="J3297" s="64"/>
      <c r="K3297" s="64"/>
      <c r="N3297" s="64"/>
      <c r="O3297" s="64"/>
      <c r="P3297" s="64"/>
      <c r="Q3297" s="64"/>
    </row>
    <row r="3298" spans="10:17">
      <c r="J3298" s="64"/>
      <c r="K3298" s="64"/>
      <c r="N3298" s="64"/>
      <c r="O3298" s="64"/>
      <c r="P3298" s="64"/>
      <c r="Q3298" s="64"/>
    </row>
    <row r="3299" spans="10:17">
      <c r="J3299" s="64"/>
      <c r="K3299" s="64"/>
      <c r="N3299" s="64"/>
      <c r="O3299" s="64"/>
      <c r="P3299" s="64"/>
      <c r="Q3299" s="64"/>
    </row>
    <row r="3300" spans="10:17">
      <c r="J3300" s="64"/>
      <c r="K3300" s="64"/>
      <c r="N3300" s="64"/>
      <c r="O3300" s="64"/>
      <c r="P3300" s="64"/>
      <c r="Q3300" s="64"/>
    </row>
    <row r="3301" spans="10:17">
      <c r="J3301" s="64"/>
      <c r="K3301" s="64"/>
      <c r="N3301" s="64"/>
      <c r="O3301" s="64"/>
      <c r="P3301" s="64"/>
      <c r="Q3301" s="64"/>
    </row>
    <row r="3302" spans="10:17">
      <c r="J3302" s="64"/>
      <c r="K3302" s="64"/>
      <c r="N3302" s="64"/>
      <c r="O3302" s="64"/>
      <c r="P3302" s="64"/>
      <c r="Q3302" s="64"/>
    </row>
    <row r="3303" spans="10:17">
      <c r="J3303" s="64"/>
      <c r="K3303" s="64"/>
      <c r="N3303" s="64"/>
      <c r="O3303" s="64"/>
      <c r="P3303" s="64"/>
      <c r="Q3303" s="64"/>
    </row>
    <row r="3304" spans="10:17">
      <c r="J3304" s="64"/>
      <c r="K3304" s="64"/>
      <c r="N3304" s="64"/>
      <c r="O3304" s="64"/>
      <c r="P3304" s="64"/>
      <c r="Q3304" s="64"/>
    </row>
    <row r="3305" spans="10:17">
      <c r="J3305" s="64"/>
      <c r="K3305" s="64"/>
      <c r="N3305" s="64"/>
      <c r="O3305" s="64"/>
      <c r="P3305" s="64"/>
      <c r="Q3305" s="64"/>
    </row>
    <row r="3306" spans="10:17">
      <c r="J3306" s="64"/>
      <c r="K3306" s="64"/>
      <c r="N3306" s="64"/>
      <c r="O3306" s="64"/>
      <c r="P3306" s="64"/>
      <c r="Q3306" s="64"/>
    </row>
    <row r="3307" spans="10:17">
      <c r="J3307" s="64"/>
      <c r="K3307" s="64"/>
      <c r="N3307" s="64"/>
      <c r="O3307" s="64"/>
      <c r="P3307" s="64"/>
      <c r="Q3307" s="64"/>
    </row>
    <row r="3308" spans="10:17">
      <c r="J3308" s="64"/>
      <c r="K3308" s="64"/>
      <c r="N3308" s="64"/>
      <c r="O3308" s="64"/>
      <c r="P3308" s="64"/>
      <c r="Q3308" s="64"/>
    </row>
    <row r="3309" spans="10:17">
      <c r="J3309" s="64"/>
      <c r="K3309" s="64"/>
      <c r="N3309" s="64"/>
      <c r="O3309" s="64"/>
      <c r="P3309" s="64"/>
      <c r="Q3309" s="64"/>
    </row>
    <row r="3310" spans="10:17">
      <c r="J3310" s="64"/>
      <c r="K3310" s="64"/>
      <c r="N3310" s="64"/>
      <c r="O3310" s="64"/>
      <c r="P3310" s="64"/>
      <c r="Q3310" s="64"/>
    </row>
    <row r="3311" spans="10:17">
      <c r="J3311" s="64"/>
      <c r="K3311" s="64"/>
      <c r="N3311" s="64"/>
      <c r="O3311" s="64"/>
      <c r="P3311" s="64"/>
      <c r="Q3311" s="64"/>
    </row>
    <row r="3312" spans="10:17">
      <c r="J3312" s="64"/>
      <c r="K3312" s="64"/>
      <c r="N3312" s="64"/>
      <c r="O3312" s="64"/>
      <c r="P3312" s="64"/>
      <c r="Q3312" s="64"/>
    </row>
    <row r="3313" spans="10:17">
      <c r="J3313" s="64"/>
      <c r="K3313" s="64"/>
      <c r="N3313" s="64"/>
      <c r="O3313" s="64"/>
      <c r="P3313" s="64"/>
      <c r="Q3313" s="64"/>
    </row>
    <row r="3314" spans="10:17">
      <c r="J3314" s="64"/>
      <c r="K3314" s="64"/>
      <c r="N3314" s="64"/>
      <c r="O3314" s="64"/>
      <c r="P3314" s="64"/>
      <c r="Q3314" s="64"/>
    </row>
    <row r="3315" spans="10:17">
      <c r="J3315" s="64"/>
      <c r="K3315" s="64"/>
      <c r="N3315" s="64"/>
      <c r="O3315" s="64"/>
      <c r="P3315" s="64"/>
      <c r="Q3315" s="64"/>
    </row>
    <row r="3316" spans="10:17">
      <c r="J3316" s="64"/>
      <c r="K3316" s="64"/>
      <c r="N3316" s="64"/>
      <c r="O3316" s="64"/>
      <c r="P3316" s="64"/>
      <c r="Q3316" s="64"/>
    </row>
    <row r="3317" spans="10:17">
      <c r="J3317" s="64"/>
      <c r="K3317" s="64"/>
      <c r="N3317" s="64"/>
      <c r="O3317" s="64"/>
      <c r="P3317" s="64"/>
      <c r="Q3317" s="64"/>
    </row>
    <row r="3318" spans="10:17">
      <c r="J3318" s="64"/>
      <c r="K3318" s="64"/>
      <c r="N3318" s="64"/>
      <c r="O3318" s="64"/>
      <c r="P3318" s="64"/>
      <c r="Q3318" s="64"/>
    </row>
    <row r="3319" spans="10:17">
      <c r="J3319" s="64"/>
      <c r="K3319" s="64"/>
      <c r="N3319" s="64"/>
      <c r="O3319" s="64"/>
      <c r="P3319" s="64"/>
      <c r="Q3319" s="64"/>
    </row>
    <row r="3320" spans="10:17">
      <c r="J3320" s="64"/>
      <c r="K3320" s="64"/>
      <c r="N3320" s="64"/>
      <c r="O3320" s="64"/>
      <c r="P3320" s="64"/>
      <c r="Q3320" s="64"/>
    </row>
    <row r="3321" spans="10:17">
      <c r="J3321" s="64"/>
      <c r="K3321" s="64"/>
      <c r="N3321" s="64"/>
      <c r="O3321" s="64"/>
      <c r="P3321" s="64"/>
      <c r="Q3321" s="64"/>
    </row>
    <row r="3322" spans="10:17">
      <c r="J3322" s="64"/>
      <c r="K3322" s="64"/>
      <c r="N3322" s="64"/>
      <c r="O3322" s="64"/>
      <c r="P3322" s="64"/>
      <c r="Q3322" s="64"/>
    </row>
    <row r="3323" spans="10:17">
      <c r="J3323" s="64"/>
      <c r="K3323" s="64"/>
      <c r="N3323" s="64"/>
      <c r="O3323" s="64"/>
      <c r="P3323" s="64"/>
      <c r="Q3323" s="64"/>
    </row>
    <row r="3324" spans="10:17">
      <c r="J3324" s="64"/>
      <c r="K3324" s="64"/>
      <c r="N3324" s="64"/>
      <c r="O3324" s="64"/>
      <c r="P3324" s="64"/>
      <c r="Q3324" s="64"/>
    </row>
    <row r="3325" spans="10:17">
      <c r="J3325" s="64"/>
      <c r="K3325" s="64"/>
      <c r="N3325" s="64"/>
      <c r="O3325" s="64"/>
      <c r="P3325" s="64"/>
      <c r="Q3325" s="64"/>
    </row>
    <row r="3326" spans="10:17">
      <c r="J3326" s="64"/>
      <c r="K3326" s="64"/>
      <c r="N3326" s="64"/>
      <c r="O3326" s="64"/>
      <c r="P3326" s="64"/>
      <c r="Q3326" s="64"/>
    </row>
    <row r="3327" spans="10:17">
      <c r="J3327" s="64"/>
      <c r="K3327" s="64"/>
      <c r="N3327" s="64"/>
      <c r="O3327" s="64"/>
      <c r="P3327" s="64"/>
      <c r="Q3327" s="64"/>
    </row>
    <row r="3328" spans="10:17">
      <c r="J3328" s="64"/>
      <c r="K3328" s="64"/>
      <c r="N3328" s="64"/>
      <c r="O3328" s="64"/>
      <c r="P3328" s="64"/>
      <c r="Q3328" s="64"/>
    </row>
    <row r="3329" spans="10:17">
      <c r="J3329" s="64"/>
      <c r="K3329" s="64"/>
      <c r="N3329" s="64"/>
      <c r="O3329" s="64"/>
      <c r="P3329" s="64"/>
      <c r="Q3329" s="64"/>
    </row>
    <row r="3330" spans="10:17">
      <c r="J3330" s="64"/>
      <c r="K3330" s="64"/>
      <c r="N3330" s="64"/>
      <c r="O3330" s="64"/>
      <c r="P3330" s="64"/>
      <c r="Q3330" s="64"/>
    </row>
    <row r="3331" spans="10:17">
      <c r="J3331" s="64"/>
      <c r="K3331" s="64"/>
      <c r="N3331" s="64"/>
      <c r="O3331" s="64"/>
      <c r="P3331" s="64"/>
      <c r="Q3331" s="64"/>
    </row>
    <row r="3332" spans="10:17">
      <c r="J3332" s="64"/>
      <c r="K3332" s="64"/>
      <c r="N3332" s="64"/>
      <c r="O3332" s="64"/>
      <c r="P3332" s="64"/>
      <c r="Q3332" s="64"/>
    </row>
    <row r="3333" spans="10:17">
      <c r="J3333" s="64"/>
      <c r="K3333" s="64"/>
      <c r="N3333" s="64"/>
      <c r="O3333" s="64"/>
      <c r="P3333" s="64"/>
      <c r="Q3333" s="64"/>
    </row>
    <row r="3334" spans="10:17">
      <c r="J3334" s="64"/>
      <c r="K3334" s="64"/>
      <c r="N3334" s="64"/>
      <c r="O3334" s="64"/>
      <c r="P3334" s="64"/>
      <c r="Q3334" s="64"/>
    </row>
    <row r="3335" spans="10:17">
      <c r="J3335" s="64"/>
      <c r="K3335" s="64"/>
      <c r="N3335" s="64"/>
      <c r="O3335" s="64"/>
      <c r="P3335" s="64"/>
      <c r="Q3335" s="64"/>
    </row>
    <row r="3336" spans="10:17">
      <c r="J3336" s="64"/>
      <c r="K3336" s="64"/>
      <c r="N3336" s="64"/>
      <c r="O3336" s="64"/>
      <c r="P3336" s="64"/>
      <c r="Q3336" s="64"/>
    </row>
    <row r="3337" spans="10:17">
      <c r="J3337" s="64"/>
      <c r="K3337" s="64"/>
      <c r="N3337" s="64"/>
      <c r="O3337" s="64"/>
      <c r="P3337" s="64"/>
      <c r="Q3337" s="64"/>
    </row>
    <row r="3338" spans="10:17">
      <c r="J3338" s="64"/>
      <c r="K3338" s="64"/>
      <c r="N3338" s="64"/>
      <c r="O3338" s="64"/>
      <c r="P3338" s="64"/>
      <c r="Q3338" s="64"/>
    </row>
    <row r="3339" spans="10:17">
      <c r="J3339" s="64"/>
      <c r="K3339" s="64"/>
      <c r="N3339" s="64"/>
      <c r="O3339" s="64"/>
      <c r="P3339" s="64"/>
      <c r="Q3339" s="64"/>
    </row>
    <row r="3340" spans="10:17">
      <c r="J3340" s="64"/>
      <c r="K3340" s="64"/>
      <c r="N3340" s="64"/>
      <c r="O3340" s="64"/>
      <c r="P3340" s="64"/>
      <c r="Q3340" s="64"/>
    </row>
    <row r="3341" spans="10:17">
      <c r="J3341" s="64"/>
      <c r="K3341" s="64"/>
      <c r="N3341" s="64"/>
      <c r="O3341" s="64"/>
      <c r="P3341" s="64"/>
      <c r="Q3341" s="64"/>
    </row>
    <row r="3342" spans="10:17">
      <c r="J3342" s="64"/>
      <c r="K3342" s="64"/>
      <c r="N3342" s="64"/>
      <c r="O3342" s="64"/>
      <c r="P3342" s="64"/>
      <c r="Q3342" s="64"/>
    </row>
    <row r="3343" spans="10:17">
      <c r="J3343" s="64"/>
      <c r="K3343" s="64"/>
      <c r="N3343" s="64"/>
      <c r="O3343" s="64"/>
      <c r="P3343" s="64"/>
      <c r="Q3343" s="64"/>
    </row>
    <row r="3344" spans="10:17">
      <c r="J3344" s="64"/>
      <c r="K3344" s="64"/>
      <c r="N3344" s="64"/>
      <c r="O3344" s="64"/>
      <c r="P3344" s="64"/>
      <c r="Q3344" s="64"/>
    </row>
    <row r="3345" spans="10:17">
      <c r="J3345" s="64"/>
      <c r="K3345" s="64"/>
      <c r="N3345" s="64"/>
      <c r="O3345" s="64"/>
      <c r="P3345" s="64"/>
      <c r="Q3345" s="64"/>
    </row>
    <row r="3346" spans="10:17">
      <c r="J3346" s="64"/>
      <c r="K3346" s="64"/>
      <c r="N3346" s="64"/>
      <c r="O3346" s="64"/>
      <c r="P3346" s="64"/>
      <c r="Q3346" s="64"/>
    </row>
    <row r="3347" spans="10:17">
      <c r="J3347" s="64"/>
      <c r="K3347" s="64"/>
      <c r="N3347" s="64"/>
      <c r="O3347" s="64"/>
      <c r="P3347" s="64"/>
      <c r="Q3347" s="64"/>
    </row>
    <row r="3348" spans="10:17">
      <c r="J3348" s="64"/>
      <c r="K3348" s="64"/>
      <c r="N3348" s="64"/>
      <c r="O3348" s="64"/>
      <c r="P3348" s="64"/>
      <c r="Q3348" s="64"/>
    </row>
    <row r="3349" spans="10:17">
      <c r="J3349" s="64"/>
      <c r="K3349" s="64"/>
      <c r="N3349" s="64"/>
      <c r="O3349" s="64"/>
      <c r="P3349" s="64"/>
      <c r="Q3349" s="64"/>
    </row>
    <row r="3350" spans="10:17">
      <c r="J3350" s="64"/>
      <c r="K3350" s="64"/>
      <c r="N3350" s="64"/>
      <c r="O3350" s="64"/>
      <c r="P3350" s="64"/>
      <c r="Q3350" s="64"/>
    </row>
    <row r="3351" spans="10:17">
      <c r="J3351" s="64"/>
      <c r="K3351" s="64"/>
      <c r="N3351" s="64"/>
      <c r="O3351" s="64"/>
      <c r="P3351" s="64"/>
      <c r="Q3351" s="64"/>
    </row>
    <row r="3352" spans="10:17">
      <c r="J3352" s="64"/>
      <c r="K3352" s="64"/>
      <c r="N3352" s="64"/>
      <c r="O3352" s="64"/>
      <c r="P3352" s="64"/>
      <c r="Q3352" s="64"/>
    </row>
    <row r="3353" spans="10:17">
      <c r="J3353" s="64"/>
      <c r="K3353" s="64"/>
      <c r="N3353" s="64"/>
      <c r="O3353" s="64"/>
      <c r="P3353" s="64"/>
      <c r="Q3353" s="64"/>
    </row>
    <row r="3354" spans="10:17">
      <c r="J3354" s="64"/>
      <c r="K3354" s="64"/>
      <c r="N3354" s="64"/>
      <c r="O3354" s="64"/>
      <c r="P3354" s="64"/>
      <c r="Q3354" s="64"/>
    </row>
    <row r="3355" spans="10:17">
      <c r="J3355" s="64"/>
      <c r="K3355" s="64"/>
      <c r="N3355" s="64"/>
      <c r="O3355" s="64"/>
      <c r="P3355" s="64"/>
      <c r="Q3355" s="64"/>
    </row>
    <row r="3356" spans="10:17">
      <c r="J3356" s="64"/>
      <c r="K3356" s="64"/>
      <c r="N3356" s="64"/>
      <c r="O3356" s="64"/>
      <c r="P3356" s="64"/>
      <c r="Q3356" s="64"/>
    </row>
    <row r="3357" spans="10:17">
      <c r="J3357" s="64"/>
      <c r="K3357" s="64"/>
      <c r="N3357" s="64"/>
      <c r="O3357" s="64"/>
      <c r="P3357" s="64"/>
      <c r="Q3357" s="64"/>
    </row>
    <row r="3358" spans="10:17">
      <c r="J3358" s="64"/>
      <c r="K3358" s="64"/>
      <c r="N3358" s="64"/>
      <c r="O3358" s="64"/>
      <c r="P3358" s="64"/>
      <c r="Q3358" s="64"/>
    </row>
    <row r="3359" spans="10:17">
      <c r="J3359" s="64"/>
      <c r="K3359" s="64"/>
      <c r="N3359" s="64"/>
      <c r="O3359" s="64"/>
      <c r="P3359" s="64"/>
      <c r="Q3359" s="64"/>
    </row>
    <row r="3360" spans="10:17">
      <c r="J3360" s="64"/>
      <c r="K3360" s="64"/>
      <c r="N3360" s="64"/>
      <c r="O3360" s="64"/>
      <c r="P3360" s="64"/>
      <c r="Q3360" s="64"/>
    </row>
    <row r="3361" spans="10:17">
      <c r="J3361" s="64"/>
      <c r="K3361" s="64"/>
      <c r="N3361" s="64"/>
      <c r="O3361" s="64"/>
      <c r="P3361" s="64"/>
      <c r="Q3361" s="64"/>
    </row>
    <row r="3362" spans="10:17">
      <c r="J3362" s="64"/>
      <c r="K3362" s="64"/>
      <c r="N3362" s="64"/>
      <c r="O3362" s="64"/>
      <c r="P3362" s="64"/>
      <c r="Q3362" s="64"/>
    </row>
    <row r="3363" spans="10:17">
      <c r="J3363" s="64"/>
      <c r="K3363" s="64"/>
      <c r="N3363" s="64"/>
      <c r="O3363" s="64"/>
      <c r="P3363" s="64"/>
      <c r="Q3363" s="64"/>
    </row>
    <row r="3364" spans="10:17">
      <c r="J3364" s="64"/>
      <c r="K3364" s="64"/>
      <c r="N3364" s="64"/>
      <c r="O3364" s="64"/>
      <c r="P3364" s="64"/>
      <c r="Q3364" s="64"/>
    </row>
    <row r="3365" spans="10:17">
      <c r="J3365" s="64"/>
      <c r="K3365" s="64"/>
      <c r="N3365" s="64"/>
      <c r="O3365" s="64"/>
      <c r="P3365" s="64"/>
      <c r="Q3365" s="64"/>
    </row>
    <row r="3366" spans="10:17">
      <c r="J3366" s="64"/>
      <c r="K3366" s="64"/>
      <c r="N3366" s="64"/>
      <c r="O3366" s="64"/>
      <c r="P3366" s="64"/>
      <c r="Q3366" s="64"/>
    </row>
    <row r="3367" spans="10:17">
      <c r="J3367" s="64"/>
      <c r="K3367" s="64"/>
      <c r="N3367" s="64"/>
      <c r="O3367" s="64"/>
      <c r="P3367" s="64"/>
      <c r="Q3367" s="64"/>
    </row>
    <row r="3368" spans="10:17">
      <c r="J3368" s="64"/>
      <c r="K3368" s="64"/>
      <c r="N3368" s="64"/>
      <c r="O3368" s="64"/>
      <c r="P3368" s="64"/>
      <c r="Q3368" s="64"/>
    </row>
    <row r="3369" spans="10:17">
      <c r="J3369" s="64"/>
      <c r="K3369" s="64"/>
      <c r="N3369" s="64"/>
      <c r="O3369" s="64"/>
      <c r="P3369" s="64"/>
      <c r="Q3369" s="64"/>
    </row>
    <row r="3370" spans="10:17">
      <c r="J3370" s="64"/>
      <c r="K3370" s="64"/>
      <c r="N3370" s="64"/>
      <c r="O3370" s="64"/>
      <c r="P3370" s="64"/>
      <c r="Q3370" s="64"/>
    </row>
    <row r="3371" spans="10:17">
      <c r="J3371" s="64"/>
      <c r="K3371" s="64"/>
      <c r="N3371" s="64"/>
      <c r="O3371" s="64"/>
      <c r="P3371" s="64"/>
      <c r="Q3371" s="64"/>
    </row>
    <row r="3372" spans="10:17">
      <c r="J3372" s="64"/>
      <c r="K3372" s="64"/>
      <c r="N3372" s="64"/>
      <c r="O3372" s="64"/>
      <c r="P3372" s="64"/>
      <c r="Q3372" s="64"/>
    </row>
    <row r="3373" spans="10:17">
      <c r="J3373" s="64"/>
      <c r="K3373" s="64"/>
      <c r="N3373" s="64"/>
      <c r="O3373" s="64"/>
      <c r="P3373" s="64"/>
      <c r="Q3373" s="64"/>
    </row>
    <row r="3374" spans="10:17">
      <c r="J3374" s="64"/>
      <c r="K3374" s="64"/>
      <c r="N3374" s="64"/>
      <c r="O3374" s="64"/>
      <c r="P3374" s="64"/>
      <c r="Q3374" s="64"/>
    </row>
    <row r="3375" spans="10:17">
      <c r="J3375" s="64"/>
      <c r="K3375" s="64"/>
      <c r="N3375" s="64"/>
      <c r="O3375" s="64"/>
      <c r="P3375" s="64"/>
      <c r="Q3375" s="64"/>
    </row>
    <row r="3376" spans="10:17">
      <c r="J3376" s="64"/>
      <c r="K3376" s="64"/>
      <c r="N3376" s="64"/>
      <c r="O3376" s="64"/>
      <c r="P3376" s="64"/>
      <c r="Q3376" s="64"/>
    </row>
    <row r="3377" spans="10:17">
      <c r="J3377" s="64"/>
      <c r="K3377" s="64"/>
      <c r="N3377" s="64"/>
      <c r="O3377" s="64"/>
      <c r="P3377" s="64"/>
      <c r="Q3377" s="64"/>
    </row>
    <row r="3378" spans="10:17">
      <c r="J3378" s="64"/>
      <c r="K3378" s="64"/>
      <c r="N3378" s="64"/>
      <c r="O3378" s="64"/>
      <c r="P3378" s="64"/>
      <c r="Q3378" s="64"/>
    </row>
    <row r="3379" spans="10:17">
      <c r="J3379" s="64"/>
      <c r="K3379" s="64"/>
      <c r="N3379" s="64"/>
      <c r="O3379" s="64"/>
      <c r="P3379" s="64"/>
      <c r="Q3379" s="64"/>
    </row>
    <row r="3380" spans="10:17">
      <c r="J3380" s="64"/>
      <c r="K3380" s="64"/>
      <c r="N3380" s="64"/>
      <c r="O3380" s="64"/>
      <c r="P3380" s="64"/>
      <c r="Q3380" s="64"/>
    </row>
    <row r="3381" spans="10:17">
      <c r="J3381" s="64"/>
      <c r="K3381" s="64"/>
      <c r="N3381" s="64"/>
      <c r="O3381" s="64"/>
      <c r="P3381" s="64"/>
      <c r="Q3381" s="64"/>
    </row>
    <row r="3382" spans="10:17">
      <c r="J3382" s="64"/>
      <c r="K3382" s="64"/>
      <c r="N3382" s="64"/>
      <c r="O3382" s="64"/>
      <c r="P3382" s="64"/>
      <c r="Q3382" s="64"/>
    </row>
    <row r="3383" spans="10:17">
      <c r="J3383" s="64"/>
      <c r="K3383" s="64"/>
      <c r="N3383" s="64"/>
      <c r="O3383" s="64"/>
      <c r="P3383" s="64"/>
      <c r="Q3383" s="64"/>
    </row>
    <row r="3384" spans="10:17">
      <c r="J3384" s="64"/>
      <c r="K3384" s="64"/>
      <c r="N3384" s="64"/>
      <c r="O3384" s="64"/>
      <c r="P3384" s="64"/>
      <c r="Q3384" s="64"/>
    </row>
    <row r="3385" spans="10:17">
      <c r="J3385" s="64"/>
      <c r="K3385" s="64"/>
      <c r="N3385" s="64"/>
      <c r="O3385" s="64"/>
      <c r="P3385" s="64"/>
      <c r="Q3385" s="64"/>
    </row>
    <row r="3386" spans="10:17">
      <c r="J3386" s="64"/>
      <c r="K3386" s="64"/>
      <c r="N3386" s="64"/>
      <c r="O3386" s="64"/>
      <c r="P3386" s="64"/>
      <c r="Q3386" s="64"/>
    </row>
    <row r="3387" spans="10:17">
      <c r="J3387" s="64"/>
      <c r="K3387" s="64"/>
      <c r="N3387" s="64"/>
      <c r="O3387" s="64"/>
      <c r="P3387" s="64"/>
      <c r="Q3387" s="64"/>
    </row>
    <row r="3388" spans="10:17">
      <c r="J3388" s="64"/>
      <c r="K3388" s="64"/>
      <c r="N3388" s="64"/>
      <c r="O3388" s="64"/>
      <c r="P3388" s="64"/>
      <c r="Q3388" s="64"/>
    </row>
    <row r="3389" spans="10:17">
      <c r="J3389" s="64"/>
      <c r="K3389" s="64"/>
      <c r="N3389" s="64"/>
      <c r="O3389" s="64"/>
      <c r="P3389" s="64"/>
      <c r="Q3389" s="64"/>
    </row>
    <row r="3390" spans="10:17">
      <c r="J3390" s="64"/>
      <c r="K3390" s="64"/>
      <c r="N3390" s="64"/>
      <c r="O3390" s="64"/>
      <c r="P3390" s="64"/>
      <c r="Q3390" s="64"/>
    </row>
    <row r="3391" spans="10:17">
      <c r="J3391" s="64"/>
      <c r="K3391" s="64"/>
      <c r="N3391" s="64"/>
      <c r="O3391" s="64"/>
      <c r="P3391" s="64"/>
      <c r="Q3391" s="64"/>
    </row>
    <row r="3392" spans="10:17">
      <c r="J3392" s="64"/>
      <c r="K3392" s="64"/>
      <c r="N3392" s="64"/>
      <c r="O3392" s="64"/>
      <c r="P3392" s="64"/>
      <c r="Q3392" s="64"/>
    </row>
    <row r="3393" spans="10:17">
      <c r="J3393" s="64"/>
      <c r="K3393" s="64"/>
      <c r="N3393" s="64"/>
      <c r="O3393" s="64"/>
      <c r="P3393" s="64"/>
      <c r="Q3393" s="64"/>
    </row>
    <row r="3394" spans="10:17">
      <c r="J3394" s="64"/>
      <c r="K3394" s="64"/>
      <c r="N3394" s="64"/>
      <c r="O3394" s="64"/>
      <c r="P3394" s="64"/>
      <c r="Q3394" s="64"/>
    </row>
    <row r="3395" spans="10:17">
      <c r="J3395" s="64"/>
      <c r="K3395" s="64"/>
      <c r="N3395" s="64"/>
      <c r="O3395" s="64"/>
      <c r="P3395" s="64"/>
      <c r="Q3395" s="64"/>
    </row>
    <row r="3396" spans="10:17">
      <c r="J3396" s="64"/>
      <c r="K3396" s="64"/>
      <c r="N3396" s="64"/>
      <c r="O3396" s="64"/>
      <c r="P3396" s="64"/>
      <c r="Q3396" s="64"/>
    </row>
    <row r="3397" spans="10:17">
      <c r="J3397" s="64"/>
      <c r="K3397" s="64"/>
      <c r="N3397" s="64"/>
      <c r="O3397" s="64"/>
      <c r="P3397" s="64"/>
      <c r="Q3397" s="64"/>
    </row>
    <row r="3398" spans="10:17">
      <c r="J3398" s="64"/>
      <c r="K3398" s="64"/>
      <c r="N3398" s="64"/>
      <c r="O3398" s="64"/>
      <c r="P3398" s="64"/>
      <c r="Q3398" s="64"/>
    </row>
    <row r="3399" spans="10:17">
      <c r="J3399" s="64"/>
      <c r="K3399" s="64"/>
      <c r="N3399" s="64"/>
      <c r="O3399" s="64"/>
      <c r="P3399" s="64"/>
      <c r="Q3399" s="64"/>
    </row>
    <row r="3400" spans="10:17">
      <c r="J3400" s="64"/>
      <c r="K3400" s="64"/>
      <c r="N3400" s="64"/>
      <c r="O3400" s="64"/>
      <c r="P3400" s="64"/>
      <c r="Q3400" s="64"/>
    </row>
    <row r="3401" spans="10:17">
      <c r="J3401" s="64"/>
      <c r="K3401" s="64"/>
      <c r="N3401" s="64"/>
      <c r="O3401" s="64"/>
      <c r="P3401" s="64"/>
      <c r="Q3401" s="64"/>
    </row>
    <row r="3402" spans="10:17">
      <c r="J3402" s="64"/>
      <c r="K3402" s="64"/>
      <c r="N3402" s="64"/>
      <c r="O3402" s="64"/>
      <c r="P3402" s="64"/>
      <c r="Q3402" s="64"/>
    </row>
    <row r="3403" spans="10:17">
      <c r="J3403" s="64"/>
      <c r="K3403" s="64"/>
      <c r="N3403" s="64"/>
      <c r="O3403" s="64"/>
      <c r="P3403" s="64"/>
      <c r="Q3403" s="64"/>
    </row>
    <row r="3404" spans="10:17">
      <c r="J3404" s="64"/>
      <c r="K3404" s="64"/>
      <c r="N3404" s="64"/>
      <c r="O3404" s="64"/>
      <c r="P3404" s="64"/>
      <c r="Q3404" s="64"/>
    </row>
    <row r="3405" spans="10:17">
      <c r="J3405" s="64"/>
      <c r="K3405" s="64"/>
      <c r="N3405" s="64"/>
      <c r="O3405" s="64"/>
      <c r="P3405" s="64"/>
      <c r="Q3405" s="64"/>
    </row>
    <row r="3406" spans="10:17">
      <c r="J3406" s="64"/>
      <c r="K3406" s="64"/>
      <c r="N3406" s="64"/>
      <c r="O3406" s="64"/>
      <c r="P3406" s="64"/>
      <c r="Q3406" s="64"/>
    </row>
    <row r="3407" spans="10:17">
      <c r="J3407" s="64"/>
      <c r="K3407" s="64"/>
      <c r="N3407" s="64"/>
      <c r="O3407" s="64"/>
      <c r="P3407" s="64"/>
      <c r="Q3407" s="64"/>
    </row>
    <row r="3408" spans="10:17">
      <c r="J3408" s="64"/>
      <c r="K3408" s="64"/>
      <c r="N3408" s="64"/>
      <c r="O3408" s="64"/>
      <c r="P3408" s="64"/>
      <c r="Q3408" s="64"/>
    </row>
    <row r="3409" spans="10:17">
      <c r="J3409" s="64"/>
      <c r="K3409" s="64"/>
      <c r="N3409" s="64"/>
      <c r="O3409" s="64"/>
      <c r="P3409" s="64"/>
      <c r="Q3409" s="64"/>
    </row>
    <row r="3410" spans="10:17">
      <c r="J3410" s="64"/>
      <c r="K3410" s="64"/>
      <c r="N3410" s="64"/>
      <c r="O3410" s="64"/>
      <c r="P3410" s="64"/>
      <c r="Q3410" s="64"/>
    </row>
    <row r="3411" spans="10:17">
      <c r="J3411" s="64"/>
      <c r="K3411" s="64"/>
      <c r="N3411" s="64"/>
      <c r="O3411" s="64"/>
      <c r="P3411" s="64"/>
      <c r="Q3411" s="64"/>
    </row>
    <row r="3412" spans="10:17">
      <c r="J3412" s="64"/>
      <c r="K3412" s="64"/>
      <c r="N3412" s="64"/>
      <c r="O3412" s="64"/>
      <c r="P3412" s="64"/>
      <c r="Q3412" s="64"/>
    </row>
    <row r="3413" spans="10:17">
      <c r="J3413" s="64"/>
      <c r="K3413" s="64"/>
      <c r="N3413" s="64"/>
      <c r="O3413" s="64"/>
      <c r="P3413" s="64"/>
      <c r="Q3413" s="64"/>
    </row>
    <row r="3414" spans="10:17">
      <c r="J3414" s="64"/>
      <c r="K3414" s="64"/>
      <c r="N3414" s="64"/>
      <c r="O3414" s="64"/>
      <c r="P3414" s="64"/>
      <c r="Q3414" s="64"/>
    </row>
    <row r="3415" spans="10:17">
      <c r="J3415" s="64"/>
      <c r="K3415" s="64"/>
      <c r="N3415" s="64"/>
      <c r="O3415" s="64"/>
      <c r="P3415" s="64"/>
      <c r="Q3415" s="64"/>
    </row>
    <row r="3416" spans="10:17">
      <c r="J3416" s="64"/>
      <c r="K3416" s="64"/>
      <c r="N3416" s="64"/>
      <c r="O3416" s="64"/>
      <c r="P3416" s="64"/>
      <c r="Q3416" s="64"/>
    </row>
    <row r="3417" spans="10:17">
      <c r="J3417" s="64"/>
      <c r="K3417" s="64"/>
      <c r="N3417" s="64"/>
      <c r="O3417" s="64"/>
      <c r="P3417" s="64"/>
      <c r="Q3417" s="64"/>
    </row>
    <row r="3418" spans="10:17">
      <c r="J3418" s="64"/>
      <c r="K3418" s="64"/>
      <c r="N3418" s="64"/>
      <c r="O3418" s="64"/>
      <c r="P3418" s="64"/>
      <c r="Q3418" s="64"/>
    </row>
    <row r="3419" spans="10:17">
      <c r="J3419" s="64"/>
      <c r="K3419" s="64"/>
      <c r="N3419" s="64"/>
      <c r="O3419" s="64"/>
      <c r="P3419" s="64"/>
      <c r="Q3419" s="64"/>
    </row>
    <row r="3420" spans="10:17">
      <c r="J3420" s="64"/>
      <c r="K3420" s="64"/>
      <c r="N3420" s="64"/>
      <c r="O3420" s="64"/>
      <c r="P3420" s="64"/>
      <c r="Q3420" s="64"/>
    </row>
    <row r="3421" spans="10:17">
      <c r="J3421" s="64"/>
      <c r="K3421" s="64"/>
      <c r="N3421" s="64"/>
      <c r="O3421" s="64"/>
      <c r="P3421" s="64"/>
      <c r="Q3421" s="64"/>
    </row>
    <row r="3422" spans="10:17">
      <c r="J3422" s="64"/>
      <c r="K3422" s="64"/>
      <c r="N3422" s="64"/>
      <c r="O3422" s="64"/>
      <c r="P3422" s="64"/>
      <c r="Q3422" s="64"/>
    </row>
    <row r="3423" spans="10:17">
      <c r="J3423" s="64"/>
      <c r="K3423" s="64"/>
      <c r="N3423" s="64"/>
      <c r="O3423" s="64"/>
      <c r="P3423" s="64"/>
      <c r="Q3423" s="64"/>
    </row>
    <row r="3424" spans="10:17">
      <c r="J3424" s="64"/>
      <c r="K3424" s="64"/>
      <c r="N3424" s="64"/>
      <c r="O3424" s="64"/>
      <c r="P3424" s="64"/>
      <c r="Q3424" s="64"/>
    </row>
    <row r="3425" spans="10:17">
      <c r="J3425" s="64"/>
      <c r="K3425" s="64"/>
      <c r="N3425" s="64"/>
      <c r="O3425" s="64"/>
      <c r="P3425" s="64"/>
      <c r="Q3425" s="64"/>
    </row>
    <row r="3426" spans="10:17">
      <c r="J3426" s="64"/>
      <c r="K3426" s="64"/>
      <c r="N3426" s="64"/>
      <c r="O3426" s="64"/>
      <c r="P3426" s="64"/>
      <c r="Q3426" s="64"/>
    </row>
    <row r="3427" spans="10:17">
      <c r="J3427" s="64"/>
      <c r="K3427" s="64"/>
      <c r="N3427" s="64"/>
      <c r="O3427" s="64"/>
      <c r="P3427" s="64"/>
      <c r="Q3427" s="64"/>
    </row>
    <row r="3428" spans="10:17">
      <c r="J3428" s="64"/>
      <c r="K3428" s="64"/>
      <c r="N3428" s="64"/>
      <c r="O3428" s="64"/>
      <c r="P3428" s="64"/>
      <c r="Q3428" s="64"/>
    </row>
    <row r="3429" spans="10:17">
      <c r="J3429" s="64"/>
      <c r="K3429" s="64"/>
      <c r="N3429" s="64"/>
      <c r="O3429" s="64"/>
      <c r="P3429" s="64"/>
      <c r="Q3429" s="64"/>
    </row>
    <row r="3430" spans="10:17">
      <c r="J3430" s="64"/>
      <c r="K3430" s="64"/>
      <c r="N3430" s="64"/>
      <c r="O3430" s="64"/>
      <c r="P3430" s="64"/>
      <c r="Q3430" s="64"/>
    </row>
    <row r="3431" spans="10:17">
      <c r="J3431" s="64"/>
      <c r="K3431" s="64"/>
      <c r="N3431" s="64"/>
      <c r="O3431" s="64"/>
      <c r="P3431" s="64"/>
      <c r="Q3431" s="64"/>
    </row>
    <row r="3432" spans="10:17">
      <c r="J3432" s="64"/>
      <c r="K3432" s="64"/>
      <c r="N3432" s="64"/>
      <c r="O3432" s="64"/>
      <c r="P3432" s="64"/>
      <c r="Q3432" s="64"/>
    </row>
    <row r="3433" spans="10:17">
      <c r="J3433" s="64"/>
      <c r="K3433" s="64"/>
      <c r="N3433" s="64"/>
      <c r="O3433" s="64"/>
      <c r="P3433" s="64"/>
      <c r="Q3433" s="64"/>
    </row>
    <row r="3434" spans="10:17">
      <c r="J3434" s="64"/>
      <c r="K3434" s="64"/>
      <c r="N3434" s="64"/>
      <c r="O3434" s="64"/>
      <c r="P3434" s="64"/>
      <c r="Q3434" s="64"/>
    </row>
    <row r="3435" spans="10:17">
      <c r="J3435" s="64"/>
      <c r="K3435" s="64"/>
      <c r="N3435" s="64"/>
      <c r="O3435" s="64"/>
      <c r="P3435" s="64"/>
      <c r="Q3435" s="64"/>
    </row>
    <row r="3436" spans="10:17">
      <c r="J3436" s="64"/>
      <c r="K3436" s="64"/>
      <c r="N3436" s="64"/>
      <c r="O3436" s="64"/>
      <c r="P3436" s="64"/>
      <c r="Q3436" s="64"/>
    </row>
    <row r="3437" spans="10:17">
      <c r="J3437" s="64"/>
      <c r="K3437" s="64"/>
      <c r="N3437" s="64"/>
      <c r="O3437" s="64"/>
      <c r="P3437" s="64"/>
      <c r="Q3437" s="64"/>
    </row>
    <row r="3438" spans="10:17">
      <c r="J3438" s="64"/>
      <c r="K3438" s="64"/>
      <c r="N3438" s="64"/>
      <c r="O3438" s="64"/>
      <c r="P3438" s="64"/>
      <c r="Q3438" s="64"/>
    </row>
    <row r="3439" spans="10:17">
      <c r="J3439" s="64"/>
      <c r="K3439" s="64"/>
      <c r="N3439" s="64"/>
      <c r="O3439" s="64"/>
      <c r="P3439" s="64"/>
      <c r="Q3439" s="64"/>
    </row>
    <row r="3440" spans="10:17">
      <c r="J3440" s="64"/>
      <c r="K3440" s="64"/>
      <c r="N3440" s="64"/>
      <c r="O3440" s="64"/>
      <c r="P3440" s="64"/>
      <c r="Q3440" s="64"/>
    </row>
    <row r="3441" spans="10:17">
      <c r="J3441" s="64"/>
      <c r="K3441" s="64"/>
      <c r="N3441" s="64"/>
      <c r="O3441" s="64"/>
      <c r="P3441" s="64"/>
      <c r="Q3441" s="64"/>
    </row>
    <row r="3442" spans="10:17">
      <c r="J3442" s="64"/>
      <c r="K3442" s="64"/>
      <c r="N3442" s="64"/>
      <c r="O3442" s="64"/>
      <c r="P3442" s="64"/>
      <c r="Q3442" s="64"/>
    </row>
    <row r="3443" spans="10:17">
      <c r="J3443" s="64"/>
      <c r="K3443" s="64"/>
      <c r="N3443" s="64"/>
      <c r="O3443" s="64"/>
      <c r="P3443" s="64"/>
      <c r="Q3443" s="64"/>
    </row>
    <row r="3444" spans="10:17">
      <c r="J3444" s="64"/>
      <c r="K3444" s="64"/>
      <c r="N3444" s="64"/>
      <c r="O3444" s="64"/>
      <c r="P3444" s="64"/>
      <c r="Q3444" s="64"/>
    </row>
    <row r="3445" spans="10:17">
      <c r="J3445" s="64"/>
      <c r="K3445" s="64"/>
      <c r="N3445" s="64"/>
      <c r="O3445" s="64"/>
      <c r="P3445" s="64"/>
      <c r="Q3445" s="64"/>
    </row>
    <row r="3446" spans="10:17">
      <c r="J3446" s="64"/>
      <c r="K3446" s="64"/>
      <c r="N3446" s="64"/>
      <c r="O3446" s="64"/>
      <c r="P3446" s="64"/>
      <c r="Q3446" s="64"/>
    </row>
    <row r="3447" spans="10:17">
      <c r="J3447" s="64"/>
      <c r="K3447" s="64"/>
      <c r="N3447" s="64"/>
      <c r="O3447" s="64"/>
      <c r="P3447" s="64"/>
      <c r="Q3447" s="64"/>
    </row>
    <row r="3448" spans="10:17">
      <c r="J3448" s="64"/>
      <c r="K3448" s="64"/>
      <c r="N3448" s="64"/>
      <c r="O3448" s="64"/>
      <c r="P3448" s="64"/>
      <c r="Q3448" s="64"/>
    </row>
    <row r="3449" spans="10:17">
      <c r="J3449" s="64"/>
      <c r="K3449" s="64"/>
      <c r="N3449" s="64"/>
      <c r="O3449" s="64"/>
      <c r="P3449" s="64"/>
      <c r="Q3449" s="64"/>
    </row>
    <row r="3450" spans="10:17">
      <c r="J3450" s="64"/>
      <c r="K3450" s="64"/>
      <c r="N3450" s="64"/>
      <c r="O3450" s="64"/>
      <c r="P3450" s="64"/>
      <c r="Q3450" s="64"/>
    </row>
    <row r="3451" spans="10:17">
      <c r="J3451" s="64"/>
      <c r="K3451" s="64"/>
      <c r="N3451" s="64"/>
      <c r="O3451" s="64"/>
      <c r="P3451" s="64"/>
      <c r="Q3451" s="64"/>
    </row>
    <row r="3452" spans="10:17">
      <c r="J3452" s="64"/>
      <c r="K3452" s="64"/>
      <c r="N3452" s="64"/>
      <c r="O3452" s="64"/>
      <c r="P3452" s="64"/>
      <c r="Q3452" s="64"/>
    </row>
    <row r="3453" spans="10:17">
      <c r="J3453" s="64"/>
      <c r="K3453" s="64"/>
      <c r="N3453" s="64"/>
      <c r="O3453" s="64"/>
      <c r="P3453" s="64"/>
      <c r="Q3453" s="64"/>
    </row>
    <row r="3454" spans="10:17">
      <c r="J3454" s="64"/>
      <c r="K3454" s="64"/>
      <c r="N3454" s="64"/>
      <c r="O3454" s="64"/>
      <c r="P3454" s="64"/>
      <c r="Q3454" s="64"/>
    </row>
    <row r="3455" spans="10:17">
      <c r="J3455" s="64"/>
      <c r="K3455" s="64"/>
      <c r="N3455" s="64"/>
      <c r="O3455" s="64"/>
      <c r="P3455" s="64"/>
      <c r="Q3455" s="64"/>
    </row>
    <row r="3456" spans="10:17">
      <c r="J3456" s="64"/>
      <c r="K3456" s="64"/>
      <c r="N3456" s="64"/>
      <c r="O3456" s="64"/>
      <c r="P3456" s="64"/>
      <c r="Q3456" s="64"/>
    </row>
    <row r="3457" spans="10:17">
      <c r="J3457" s="64"/>
      <c r="K3457" s="64"/>
      <c r="N3457" s="64"/>
      <c r="O3457" s="64"/>
      <c r="P3457" s="64"/>
      <c r="Q3457" s="64"/>
    </row>
    <row r="3458" spans="10:17">
      <c r="J3458" s="64"/>
      <c r="K3458" s="64"/>
      <c r="N3458" s="64"/>
      <c r="O3458" s="64"/>
      <c r="P3458" s="64"/>
      <c r="Q3458" s="64"/>
    </row>
    <row r="3459" spans="10:17">
      <c r="J3459" s="64"/>
      <c r="K3459" s="64"/>
      <c r="N3459" s="64"/>
      <c r="O3459" s="64"/>
      <c r="P3459" s="64"/>
      <c r="Q3459" s="64"/>
    </row>
    <row r="3460" spans="10:17">
      <c r="J3460" s="64"/>
      <c r="K3460" s="64"/>
      <c r="N3460" s="64"/>
      <c r="O3460" s="64"/>
      <c r="P3460" s="64"/>
      <c r="Q3460" s="64"/>
    </row>
    <row r="3461" spans="10:17">
      <c r="J3461" s="64"/>
      <c r="K3461" s="64"/>
      <c r="N3461" s="64"/>
      <c r="O3461" s="64"/>
      <c r="P3461" s="64"/>
      <c r="Q3461" s="64"/>
    </row>
    <row r="3462" spans="10:17">
      <c r="J3462" s="64"/>
      <c r="K3462" s="64"/>
      <c r="N3462" s="64"/>
      <c r="O3462" s="64"/>
      <c r="P3462" s="64"/>
      <c r="Q3462" s="64"/>
    </row>
    <row r="3463" spans="10:17">
      <c r="J3463" s="64"/>
      <c r="K3463" s="64"/>
      <c r="N3463" s="64"/>
      <c r="O3463" s="64"/>
      <c r="P3463" s="64"/>
      <c r="Q3463" s="64"/>
    </row>
    <row r="3464" spans="10:17">
      <c r="J3464" s="64"/>
      <c r="K3464" s="64"/>
      <c r="N3464" s="64"/>
      <c r="O3464" s="64"/>
      <c r="P3464" s="64"/>
      <c r="Q3464" s="64"/>
    </row>
    <row r="3465" spans="10:17">
      <c r="J3465" s="64"/>
      <c r="K3465" s="64"/>
      <c r="N3465" s="64"/>
      <c r="O3465" s="64"/>
      <c r="P3465" s="64"/>
      <c r="Q3465" s="64"/>
    </row>
    <row r="3466" spans="10:17">
      <c r="J3466" s="64"/>
      <c r="K3466" s="64"/>
      <c r="N3466" s="64"/>
      <c r="O3466" s="64"/>
      <c r="P3466" s="64"/>
      <c r="Q3466" s="64"/>
    </row>
    <row r="3467" spans="10:17">
      <c r="J3467" s="64"/>
      <c r="K3467" s="64"/>
      <c r="N3467" s="64"/>
      <c r="O3467" s="64"/>
      <c r="P3467" s="64"/>
      <c r="Q3467" s="64"/>
    </row>
    <row r="3468" spans="10:17">
      <c r="J3468" s="64"/>
      <c r="K3468" s="64"/>
      <c r="N3468" s="64"/>
      <c r="O3468" s="64"/>
      <c r="P3468" s="64"/>
      <c r="Q3468" s="64"/>
    </row>
    <row r="3469" spans="10:17">
      <c r="J3469" s="64"/>
      <c r="K3469" s="64"/>
      <c r="N3469" s="64"/>
      <c r="O3469" s="64"/>
      <c r="P3469" s="64"/>
      <c r="Q3469" s="64"/>
    </row>
    <row r="3470" spans="10:17">
      <c r="J3470" s="64"/>
      <c r="K3470" s="64"/>
      <c r="N3470" s="64"/>
      <c r="O3470" s="64"/>
      <c r="P3470" s="64"/>
      <c r="Q3470" s="64"/>
    </row>
    <row r="3471" spans="10:17">
      <c r="J3471" s="64"/>
      <c r="K3471" s="64"/>
      <c r="N3471" s="64"/>
      <c r="O3471" s="64"/>
      <c r="P3471" s="64"/>
      <c r="Q3471" s="64"/>
    </row>
    <row r="3472" spans="10:17">
      <c r="J3472" s="64"/>
      <c r="K3472" s="64"/>
      <c r="N3472" s="64"/>
      <c r="O3472" s="64"/>
      <c r="P3472" s="64"/>
      <c r="Q3472" s="64"/>
    </row>
    <row r="3473" spans="10:17">
      <c r="J3473" s="64"/>
      <c r="K3473" s="64"/>
      <c r="N3473" s="64"/>
      <c r="O3473" s="64"/>
      <c r="P3473" s="64"/>
      <c r="Q3473" s="64"/>
    </row>
    <row r="3474" spans="10:17">
      <c r="J3474" s="64"/>
      <c r="K3474" s="64"/>
      <c r="N3474" s="64"/>
      <c r="O3474" s="64"/>
      <c r="P3474" s="64"/>
      <c r="Q3474" s="64"/>
    </row>
    <row r="3475" spans="10:17">
      <c r="J3475" s="64"/>
      <c r="K3475" s="64"/>
      <c r="N3475" s="64"/>
      <c r="O3475" s="64"/>
      <c r="P3475" s="64"/>
      <c r="Q3475" s="64"/>
    </row>
    <row r="3476" spans="10:17">
      <c r="J3476" s="64"/>
      <c r="K3476" s="64"/>
      <c r="N3476" s="64"/>
      <c r="O3476" s="64"/>
      <c r="P3476" s="64"/>
      <c r="Q3476" s="64"/>
    </row>
    <row r="3477" spans="10:17">
      <c r="J3477" s="64"/>
      <c r="K3477" s="64"/>
      <c r="N3477" s="64"/>
      <c r="O3477" s="64"/>
      <c r="P3477" s="64"/>
      <c r="Q3477" s="64"/>
    </row>
    <row r="3478" spans="10:17">
      <c r="J3478" s="64"/>
      <c r="K3478" s="64"/>
      <c r="N3478" s="64"/>
      <c r="O3478" s="64"/>
      <c r="P3478" s="64"/>
      <c r="Q3478" s="64"/>
    </row>
    <row r="3479" spans="10:17">
      <c r="J3479" s="64"/>
      <c r="K3479" s="64"/>
      <c r="N3479" s="64"/>
      <c r="O3479" s="64"/>
      <c r="P3479" s="64"/>
      <c r="Q3479" s="64"/>
    </row>
    <row r="3480" spans="10:17">
      <c r="J3480" s="64"/>
      <c r="K3480" s="64"/>
      <c r="N3480" s="64"/>
      <c r="O3480" s="64"/>
      <c r="P3480" s="64"/>
      <c r="Q3480" s="64"/>
    </row>
    <row r="3481" spans="10:17">
      <c r="J3481" s="64"/>
      <c r="K3481" s="64"/>
      <c r="N3481" s="64"/>
      <c r="O3481" s="64"/>
      <c r="P3481" s="64"/>
      <c r="Q3481" s="64"/>
    </row>
    <row r="3482" spans="10:17">
      <c r="J3482" s="64"/>
      <c r="K3482" s="64"/>
      <c r="N3482" s="64"/>
      <c r="O3482" s="64"/>
      <c r="P3482" s="64"/>
      <c r="Q3482" s="64"/>
    </row>
    <row r="3483" spans="10:17">
      <c r="J3483" s="64"/>
      <c r="K3483" s="64"/>
      <c r="N3483" s="64"/>
      <c r="O3483" s="64"/>
      <c r="P3483" s="64"/>
      <c r="Q3483" s="64"/>
    </row>
    <row r="3484" spans="10:17">
      <c r="J3484" s="64"/>
      <c r="K3484" s="64"/>
      <c r="N3484" s="64"/>
      <c r="O3484" s="64"/>
      <c r="P3484" s="64"/>
      <c r="Q3484" s="64"/>
    </row>
    <row r="3485" spans="10:17">
      <c r="J3485" s="64"/>
      <c r="K3485" s="64"/>
      <c r="N3485" s="64"/>
      <c r="O3485" s="64"/>
      <c r="P3485" s="64"/>
      <c r="Q3485" s="64"/>
    </row>
    <row r="3486" spans="10:17">
      <c r="J3486" s="64"/>
      <c r="K3486" s="64"/>
      <c r="N3486" s="64"/>
      <c r="O3486" s="64"/>
      <c r="P3486" s="64"/>
      <c r="Q3486" s="64"/>
    </row>
    <row r="3487" spans="10:17">
      <c r="J3487" s="64"/>
      <c r="K3487" s="64"/>
      <c r="N3487" s="64"/>
      <c r="O3487" s="64"/>
      <c r="P3487" s="64"/>
      <c r="Q3487" s="64"/>
    </row>
    <row r="3488" spans="10:17">
      <c r="J3488" s="64"/>
      <c r="K3488" s="64"/>
      <c r="N3488" s="64"/>
      <c r="O3488" s="64"/>
      <c r="P3488" s="64"/>
      <c r="Q3488" s="64"/>
    </row>
    <row r="3489" spans="10:17">
      <c r="J3489" s="64"/>
      <c r="K3489" s="64"/>
      <c r="N3489" s="64"/>
      <c r="O3489" s="64"/>
      <c r="P3489" s="64"/>
      <c r="Q3489" s="64"/>
    </row>
    <row r="3490" spans="10:17">
      <c r="J3490" s="64"/>
      <c r="K3490" s="64"/>
      <c r="N3490" s="64"/>
      <c r="O3490" s="64"/>
      <c r="P3490" s="64"/>
      <c r="Q3490" s="64"/>
    </row>
    <row r="3491" spans="10:17">
      <c r="J3491" s="64"/>
      <c r="K3491" s="64"/>
      <c r="N3491" s="64"/>
      <c r="O3491" s="64"/>
      <c r="P3491" s="64"/>
      <c r="Q3491" s="64"/>
    </row>
    <row r="3492" spans="10:17">
      <c r="J3492" s="64"/>
      <c r="K3492" s="64"/>
      <c r="N3492" s="64"/>
      <c r="O3492" s="64"/>
      <c r="P3492" s="64"/>
      <c r="Q3492" s="64"/>
    </row>
    <row r="3493" spans="10:17">
      <c r="J3493" s="64"/>
      <c r="K3493" s="64"/>
      <c r="N3493" s="64"/>
      <c r="O3493" s="64"/>
      <c r="P3493" s="64"/>
      <c r="Q3493" s="64"/>
    </row>
    <row r="3494" spans="10:17">
      <c r="J3494" s="64"/>
      <c r="K3494" s="64"/>
      <c r="N3494" s="64"/>
      <c r="O3494" s="64"/>
      <c r="P3494" s="64"/>
      <c r="Q3494" s="64"/>
    </row>
    <row r="3495" spans="10:17">
      <c r="J3495" s="64"/>
      <c r="K3495" s="64"/>
      <c r="N3495" s="64"/>
      <c r="O3495" s="64"/>
      <c r="P3495" s="64"/>
      <c r="Q3495" s="64"/>
    </row>
    <row r="3496" spans="10:17">
      <c r="J3496" s="64"/>
      <c r="K3496" s="64"/>
      <c r="N3496" s="64"/>
      <c r="O3496" s="64"/>
      <c r="P3496" s="64"/>
      <c r="Q3496" s="64"/>
    </row>
    <row r="3497" spans="10:17">
      <c r="J3497" s="64"/>
      <c r="K3497" s="64"/>
      <c r="N3497" s="64"/>
      <c r="O3497" s="64"/>
      <c r="P3497" s="64"/>
      <c r="Q3497" s="64"/>
    </row>
    <row r="3498" spans="10:17">
      <c r="J3498" s="64"/>
      <c r="K3498" s="64"/>
      <c r="N3498" s="64"/>
      <c r="O3498" s="64"/>
      <c r="P3498" s="64"/>
      <c r="Q3498" s="64"/>
    </row>
    <row r="3499" spans="10:17">
      <c r="J3499" s="64"/>
      <c r="K3499" s="64"/>
      <c r="N3499" s="64"/>
      <c r="O3499" s="64"/>
      <c r="P3499" s="64"/>
      <c r="Q3499" s="64"/>
    </row>
    <row r="3500" spans="10:17">
      <c r="J3500" s="64"/>
      <c r="K3500" s="64"/>
      <c r="N3500" s="64"/>
      <c r="O3500" s="64"/>
      <c r="P3500" s="64"/>
      <c r="Q3500" s="64"/>
    </row>
    <row r="3501" spans="10:17">
      <c r="J3501" s="64"/>
      <c r="K3501" s="64"/>
      <c r="N3501" s="64"/>
      <c r="O3501" s="64"/>
      <c r="P3501" s="64"/>
      <c r="Q3501" s="64"/>
    </row>
    <row r="3502" spans="10:17">
      <c r="J3502" s="64"/>
      <c r="K3502" s="64"/>
      <c r="N3502" s="64"/>
      <c r="O3502" s="64"/>
      <c r="P3502" s="64"/>
      <c r="Q3502" s="64"/>
    </row>
    <row r="3503" spans="10:17">
      <c r="J3503" s="64"/>
      <c r="K3503" s="64"/>
      <c r="N3503" s="64"/>
      <c r="O3503" s="64"/>
      <c r="P3503" s="64"/>
      <c r="Q3503" s="64"/>
    </row>
    <row r="3504" spans="10:17">
      <c r="J3504" s="64"/>
      <c r="K3504" s="64"/>
      <c r="N3504" s="64"/>
      <c r="O3504" s="64"/>
      <c r="P3504" s="64"/>
      <c r="Q3504" s="64"/>
    </row>
    <row r="3505" spans="10:17">
      <c r="J3505" s="64"/>
      <c r="K3505" s="64"/>
      <c r="N3505" s="64"/>
      <c r="O3505" s="64"/>
      <c r="P3505" s="64"/>
      <c r="Q3505" s="64"/>
    </row>
    <row r="3506" spans="10:17">
      <c r="J3506" s="64"/>
      <c r="K3506" s="64"/>
      <c r="N3506" s="64"/>
      <c r="O3506" s="64"/>
      <c r="P3506" s="64"/>
      <c r="Q3506" s="64"/>
    </row>
    <row r="3507" spans="10:17">
      <c r="J3507" s="64"/>
      <c r="K3507" s="64"/>
      <c r="N3507" s="64"/>
      <c r="O3507" s="64"/>
      <c r="P3507" s="64"/>
      <c r="Q3507" s="64"/>
    </row>
    <row r="3508" spans="10:17">
      <c r="J3508" s="64"/>
      <c r="K3508" s="64"/>
      <c r="N3508" s="64"/>
      <c r="O3508" s="64"/>
      <c r="P3508" s="64"/>
      <c r="Q3508" s="64"/>
    </row>
    <row r="3509" spans="10:17">
      <c r="J3509" s="64"/>
      <c r="K3509" s="64"/>
      <c r="N3509" s="64"/>
      <c r="O3509" s="64"/>
      <c r="P3509" s="64"/>
      <c r="Q3509" s="64"/>
    </row>
    <row r="3510" spans="10:17">
      <c r="J3510" s="64"/>
      <c r="K3510" s="64"/>
      <c r="N3510" s="64"/>
      <c r="O3510" s="64"/>
      <c r="P3510" s="64"/>
      <c r="Q3510" s="64"/>
    </row>
    <row r="3511" spans="10:17">
      <c r="J3511" s="64"/>
      <c r="K3511" s="64"/>
      <c r="N3511" s="64"/>
      <c r="O3511" s="64"/>
      <c r="P3511" s="64"/>
      <c r="Q3511" s="64"/>
    </row>
    <row r="3512" spans="10:17">
      <c r="J3512" s="64"/>
      <c r="K3512" s="64"/>
      <c r="N3512" s="64"/>
      <c r="O3512" s="64"/>
      <c r="P3512" s="64"/>
      <c r="Q3512" s="64"/>
    </row>
    <row r="3513" spans="10:17">
      <c r="J3513" s="64"/>
      <c r="K3513" s="64"/>
      <c r="N3513" s="64"/>
      <c r="O3513" s="64"/>
      <c r="P3513" s="64"/>
      <c r="Q3513" s="64"/>
    </row>
    <row r="3514" spans="10:17">
      <c r="J3514" s="64"/>
      <c r="K3514" s="64"/>
      <c r="N3514" s="64"/>
      <c r="O3514" s="64"/>
      <c r="P3514" s="64"/>
      <c r="Q3514" s="64"/>
    </row>
    <row r="3515" spans="10:17">
      <c r="J3515" s="64"/>
      <c r="K3515" s="64"/>
      <c r="N3515" s="64"/>
      <c r="O3515" s="64"/>
      <c r="P3515" s="64"/>
      <c r="Q3515" s="64"/>
    </row>
    <row r="3516" spans="10:17">
      <c r="J3516" s="64"/>
      <c r="K3516" s="64"/>
      <c r="N3516" s="64"/>
      <c r="O3516" s="64"/>
      <c r="P3516" s="64"/>
      <c r="Q3516" s="64"/>
    </row>
    <row r="3517" spans="10:17">
      <c r="J3517" s="64"/>
      <c r="K3517" s="64"/>
      <c r="N3517" s="64"/>
      <c r="O3517" s="64"/>
      <c r="P3517" s="64"/>
      <c r="Q3517" s="64"/>
    </row>
    <row r="3518" spans="10:17">
      <c r="J3518" s="64"/>
      <c r="K3518" s="64"/>
      <c r="N3518" s="64"/>
      <c r="O3518" s="64"/>
      <c r="P3518" s="64"/>
      <c r="Q3518" s="64"/>
    </row>
    <row r="3519" spans="10:17">
      <c r="J3519" s="64"/>
      <c r="K3519" s="64"/>
      <c r="N3519" s="64"/>
      <c r="O3519" s="64"/>
      <c r="P3519" s="64"/>
      <c r="Q3519" s="64"/>
    </row>
    <row r="3520" spans="10:17">
      <c r="J3520" s="64"/>
      <c r="K3520" s="64"/>
      <c r="N3520" s="64"/>
      <c r="O3520" s="64"/>
      <c r="P3520" s="64"/>
      <c r="Q3520" s="64"/>
    </row>
    <row r="3521" spans="10:17">
      <c r="J3521" s="64"/>
      <c r="K3521" s="64"/>
      <c r="N3521" s="64"/>
      <c r="O3521" s="64"/>
      <c r="P3521" s="64"/>
      <c r="Q3521" s="64"/>
    </row>
    <row r="3522" spans="10:17">
      <c r="J3522" s="64"/>
      <c r="K3522" s="64"/>
      <c r="N3522" s="64"/>
      <c r="O3522" s="64"/>
      <c r="P3522" s="64"/>
      <c r="Q3522" s="64"/>
    </row>
    <row r="3523" spans="10:17">
      <c r="J3523" s="64"/>
      <c r="K3523" s="64"/>
      <c r="N3523" s="64"/>
      <c r="O3523" s="64"/>
      <c r="P3523" s="64"/>
      <c r="Q3523" s="64"/>
    </row>
    <row r="3524" spans="10:17">
      <c r="J3524" s="64"/>
      <c r="K3524" s="64"/>
      <c r="N3524" s="64"/>
      <c r="O3524" s="64"/>
      <c r="P3524" s="64"/>
      <c r="Q3524" s="64"/>
    </row>
    <row r="3525" spans="10:17">
      <c r="J3525" s="64"/>
      <c r="K3525" s="64"/>
      <c r="N3525" s="64"/>
      <c r="O3525" s="64"/>
      <c r="P3525" s="64"/>
      <c r="Q3525" s="64"/>
    </row>
    <row r="3526" spans="10:17">
      <c r="J3526" s="64"/>
      <c r="K3526" s="64"/>
      <c r="N3526" s="64"/>
      <c r="O3526" s="64"/>
      <c r="P3526" s="64"/>
      <c r="Q3526" s="64"/>
    </row>
    <row r="3527" spans="10:17">
      <c r="J3527" s="64"/>
      <c r="K3527" s="64"/>
      <c r="N3527" s="64"/>
      <c r="O3527" s="64"/>
      <c r="P3527" s="64"/>
      <c r="Q3527" s="64"/>
    </row>
    <row r="3528" spans="10:17">
      <c r="J3528" s="64"/>
      <c r="K3528" s="64"/>
      <c r="N3528" s="64"/>
      <c r="O3528" s="64"/>
      <c r="P3528" s="64"/>
      <c r="Q3528" s="64"/>
    </row>
    <row r="3529" spans="10:17">
      <c r="J3529" s="64"/>
      <c r="K3529" s="64"/>
      <c r="N3529" s="64"/>
      <c r="O3529" s="64"/>
      <c r="P3529" s="64"/>
      <c r="Q3529" s="64"/>
    </row>
    <row r="3530" spans="10:17">
      <c r="J3530" s="64"/>
      <c r="K3530" s="64"/>
      <c r="N3530" s="64"/>
      <c r="O3530" s="64"/>
      <c r="P3530" s="64"/>
      <c r="Q3530" s="64"/>
    </row>
    <row r="3531" spans="10:17">
      <c r="J3531" s="64"/>
      <c r="K3531" s="64"/>
      <c r="N3531" s="64"/>
      <c r="O3531" s="64"/>
      <c r="P3531" s="64"/>
      <c r="Q3531" s="64"/>
    </row>
    <row r="3532" spans="10:17">
      <c r="J3532" s="64"/>
      <c r="K3532" s="64"/>
      <c r="N3532" s="64"/>
      <c r="O3532" s="64"/>
      <c r="P3532" s="64"/>
      <c r="Q3532" s="64"/>
    </row>
    <row r="3533" spans="10:17">
      <c r="J3533" s="64"/>
      <c r="K3533" s="64"/>
      <c r="N3533" s="64"/>
      <c r="O3533" s="64"/>
      <c r="P3533" s="64"/>
      <c r="Q3533" s="64"/>
    </row>
    <row r="3534" spans="10:17">
      <c r="J3534" s="64"/>
      <c r="K3534" s="64"/>
      <c r="N3534" s="64"/>
      <c r="O3534" s="64"/>
      <c r="P3534" s="64"/>
      <c r="Q3534" s="64"/>
    </row>
    <row r="3535" spans="10:17">
      <c r="J3535" s="64"/>
      <c r="K3535" s="64"/>
      <c r="N3535" s="64"/>
      <c r="O3535" s="64"/>
      <c r="P3535" s="64"/>
      <c r="Q3535" s="64"/>
    </row>
    <row r="3536" spans="10:17">
      <c r="J3536" s="64"/>
      <c r="K3536" s="64"/>
      <c r="N3536" s="64"/>
      <c r="O3536" s="64"/>
      <c r="P3536" s="64"/>
      <c r="Q3536" s="64"/>
    </row>
    <row r="3537" spans="10:17">
      <c r="J3537" s="64"/>
      <c r="K3537" s="64"/>
      <c r="N3537" s="64"/>
      <c r="O3537" s="64"/>
      <c r="P3537" s="64"/>
      <c r="Q3537" s="64"/>
    </row>
    <row r="3538" spans="10:17">
      <c r="J3538" s="64"/>
      <c r="K3538" s="64"/>
      <c r="N3538" s="64"/>
      <c r="O3538" s="64"/>
      <c r="P3538" s="64"/>
      <c r="Q3538" s="64"/>
    </row>
    <row r="3539" spans="10:17">
      <c r="J3539" s="64"/>
      <c r="K3539" s="64"/>
      <c r="N3539" s="64"/>
      <c r="O3539" s="64"/>
      <c r="P3539" s="64"/>
      <c r="Q3539" s="64"/>
    </row>
    <row r="3540" spans="10:17">
      <c r="J3540" s="64"/>
      <c r="K3540" s="64"/>
      <c r="N3540" s="64"/>
      <c r="O3540" s="64"/>
      <c r="P3540" s="64"/>
      <c r="Q3540" s="64"/>
    </row>
    <row r="3541" spans="10:17">
      <c r="J3541" s="64"/>
      <c r="K3541" s="64"/>
      <c r="N3541" s="64"/>
      <c r="O3541" s="64"/>
      <c r="P3541" s="64"/>
      <c r="Q3541" s="64"/>
    </row>
    <row r="3542" spans="10:17">
      <c r="J3542" s="64"/>
      <c r="K3542" s="64"/>
      <c r="N3542" s="64"/>
      <c r="O3542" s="64"/>
      <c r="P3542" s="64"/>
      <c r="Q3542" s="64"/>
    </row>
    <row r="3543" spans="10:17">
      <c r="J3543" s="64"/>
      <c r="K3543" s="64"/>
      <c r="N3543" s="64"/>
      <c r="O3543" s="64"/>
      <c r="P3543" s="64"/>
      <c r="Q3543" s="64"/>
    </row>
    <row r="3544" spans="10:17">
      <c r="J3544" s="64"/>
      <c r="K3544" s="64"/>
      <c r="N3544" s="64"/>
      <c r="O3544" s="64"/>
      <c r="P3544" s="64"/>
      <c r="Q3544" s="64"/>
    </row>
    <row r="3545" spans="10:17">
      <c r="J3545" s="64"/>
      <c r="K3545" s="64"/>
      <c r="N3545" s="64"/>
      <c r="O3545" s="64"/>
      <c r="P3545" s="64"/>
      <c r="Q3545" s="64"/>
    </row>
    <row r="3546" spans="10:17">
      <c r="J3546" s="64"/>
      <c r="K3546" s="64"/>
      <c r="N3546" s="64"/>
      <c r="O3546" s="64"/>
      <c r="P3546" s="64"/>
      <c r="Q3546" s="64"/>
    </row>
    <row r="3547" spans="10:17">
      <c r="J3547" s="64"/>
      <c r="K3547" s="64"/>
      <c r="N3547" s="64"/>
      <c r="O3547" s="64"/>
      <c r="P3547" s="64"/>
      <c r="Q3547" s="64"/>
    </row>
    <row r="3548" spans="10:17">
      <c r="J3548" s="64"/>
      <c r="K3548" s="64"/>
      <c r="N3548" s="64"/>
      <c r="O3548" s="64"/>
      <c r="P3548" s="64"/>
      <c r="Q3548" s="64"/>
    </row>
    <row r="3549" spans="10:17">
      <c r="J3549" s="64"/>
      <c r="K3549" s="64"/>
      <c r="N3549" s="64"/>
      <c r="O3549" s="64"/>
      <c r="P3549" s="64"/>
      <c r="Q3549" s="64"/>
    </row>
    <row r="3550" spans="10:17">
      <c r="J3550" s="64"/>
      <c r="K3550" s="64"/>
      <c r="N3550" s="64"/>
      <c r="O3550" s="64"/>
      <c r="P3550" s="64"/>
      <c r="Q3550" s="64"/>
    </row>
    <row r="3551" spans="10:17">
      <c r="J3551" s="64"/>
      <c r="K3551" s="64"/>
      <c r="N3551" s="64"/>
      <c r="O3551" s="64"/>
      <c r="P3551" s="64"/>
      <c r="Q3551" s="64"/>
    </row>
    <row r="3552" spans="10:17">
      <c r="J3552" s="64"/>
      <c r="K3552" s="64"/>
      <c r="N3552" s="64"/>
      <c r="O3552" s="64"/>
      <c r="P3552" s="64"/>
      <c r="Q3552" s="64"/>
    </row>
    <row r="3553" spans="10:17">
      <c r="J3553" s="64"/>
      <c r="K3553" s="64"/>
      <c r="N3553" s="64"/>
      <c r="O3553" s="64"/>
      <c r="P3553" s="64"/>
      <c r="Q3553" s="64"/>
    </row>
    <row r="3554" spans="10:17">
      <c r="J3554" s="64"/>
      <c r="K3554" s="64"/>
      <c r="N3554" s="64"/>
      <c r="O3554" s="64"/>
      <c r="P3554" s="64"/>
      <c r="Q3554" s="64"/>
    </row>
    <row r="3555" spans="10:17">
      <c r="J3555" s="64"/>
      <c r="K3555" s="64"/>
      <c r="N3555" s="64"/>
      <c r="O3555" s="64"/>
      <c r="P3555" s="64"/>
      <c r="Q3555" s="64"/>
    </row>
    <row r="3556" spans="10:17">
      <c r="J3556" s="64"/>
      <c r="K3556" s="64"/>
      <c r="N3556" s="64"/>
      <c r="O3556" s="64"/>
      <c r="P3556" s="64"/>
      <c r="Q3556" s="64"/>
    </row>
    <row r="3557" spans="10:17">
      <c r="J3557" s="64"/>
      <c r="K3557" s="64"/>
      <c r="N3557" s="64"/>
      <c r="O3557" s="64"/>
      <c r="P3557" s="64"/>
      <c r="Q3557" s="64"/>
    </row>
    <row r="3558" spans="10:17">
      <c r="J3558" s="64"/>
      <c r="K3558" s="64"/>
      <c r="N3558" s="64"/>
      <c r="O3558" s="64"/>
      <c r="P3558" s="64"/>
      <c r="Q3558" s="64"/>
    </row>
    <row r="3559" spans="10:17">
      <c r="J3559" s="64"/>
      <c r="K3559" s="64"/>
      <c r="N3559" s="64"/>
      <c r="O3559" s="64"/>
      <c r="P3559" s="64"/>
      <c r="Q3559" s="64"/>
    </row>
    <row r="3560" spans="10:17">
      <c r="J3560" s="64"/>
      <c r="K3560" s="64"/>
      <c r="N3560" s="64"/>
      <c r="O3560" s="64"/>
      <c r="P3560" s="64"/>
      <c r="Q3560" s="64"/>
    </row>
    <row r="3561" spans="10:17">
      <c r="J3561" s="64"/>
      <c r="K3561" s="64"/>
      <c r="N3561" s="64"/>
      <c r="O3561" s="64"/>
      <c r="P3561" s="64"/>
      <c r="Q3561" s="64"/>
    </row>
    <row r="3562" spans="10:17">
      <c r="J3562" s="64"/>
      <c r="K3562" s="64"/>
      <c r="N3562" s="64"/>
      <c r="O3562" s="64"/>
      <c r="P3562" s="64"/>
      <c r="Q3562" s="64"/>
    </row>
    <row r="3563" spans="10:17">
      <c r="J3563" s="64"/>
      <c r="K3563" s="64"/>
      <c r="N3563" s="64"/>
      <c r="O3563" s="64"/>
      <c r="P3563" s="64"/>
      <c r="Q3563" s="64"/>
    </row>
    <row r="3564" spans="10:17">
      <c r="J3564" s="64"/>
      <c r="K3564" s="64"/>
      <c r="N3564" s="64"/>
      <c r="O3564" s="64"/>
      <c r="P3564" s="64"/>
      <c r="Q3564" s="64"/>
    </row>
    <row r="3565" spans="10:17">
      <c r="J3565" s="64"/>
      <c r="K3565" s="64"/>
      <c r="N3565" s="64"/>
      <c r="O3565" s="64"/>
      <c r="P3565" s="64"/>
      <c r="Q3565" s="64"/>
    </row>
    <row r="3566" spans="10:17">
      <c r="J3566" s="64"/>
      <c r="K3566" s="64"/>
      <c r="N3566" s="64"/>
      <c r="O3566" s="64"/>
      <c r="P3566" s="64"/>
      <c r="Q3566" s="64"/>
    </row>
    <row r="3567" spans="10:17">
      <c r="J3567" s="64"/>
      <c r="K3567" s="64"/>
      <c r="N3567" s="64"/>
      <c r="O3567" s="64"/>
      <c r="P3567" s="64"/>
      <c r="Q3567" s="64"/>
    </row>
    <row r="3568" spans="10:17">
      <c r="J3568" s="64"/>
      <c r="K3568" s="64"/>
      <c r="N3568" s="64"/>
      <c r="O3568" s="64"/>
      <c r="P3568" s="64"/>
      <c r="Q3568" s="64"/>
    </row>
    <row r="3569" spans="10:17">
      <c r="J3569" s="64"/>
      <c r="K3569" s="64"/>
      <c r="N3569" s="64"/>
      <c r="O3569" s="64"/>
      <c r="P3569" s="64"/>
      <c r="Q3569" s="64"/>
    </row>
    <row r="3570" spans="10:17">
      <c r="J3570" s="64"/>
      <c r="K3570" s="64"/>
      <c r="N3570" s="64"/>
      <c r="O3570" s="64"/>
      <c r="P3570" s="64"/>
      <c r="Q3570" s="64"/>
    </row>
    <row r="3571" spans="10:17">
      <c r="J3571" s="64"/>
      <c r="K3571" s="64"/>
      <c r="N3571" s="64"/>
      <c r="O3571" s="64"/>
      <c r="P3571" s="64"/>
      <c r="Q3571" s="64"/>
    </row>
    <row r="3572" spans="10:17">
      <c r="J3572" s="64"/>
      <c r="K3572" s="64"/>
      <c r="N3572" s="64"/>
      <c r="O3572" s="64"/>
      <c r="P3572" s="64"/>
      <c r="Q3572" s="64"/>
    </row>
    <row r="3573" spans="10:17">
      <c r="J3573" s="64"/>
      <c r="K3573" s="64"/>
      <c r="N3573" s="64"/>
      <c r="O3573" s="64"/>
      <c r="P3573" s="64"/>
      <c r="Q3573" s="64"/>
    </row>
    <row r="3574" spans="10:17">
      <c r="J3574" s="64"/>
      <c r="K3574" s="64"/>
      <c r="N3574" s="64"/>
      <c r="O3574" s="64"/>
      <c r="P3574" s="64"/>
      <c r="Q3574" s="64"/>
    </row>
    <row r="3575" spans="10:17">
      <c r="J3575" s="64"/>
      <c r="K3575" s="64"/>
      <c r="N3575" s="64"/>
      <c r="O3575" s="64"/>
      <c r="P3575" s="64"/>
      <c r="Q3575" s="64"/>
    </row>
    <row r="3576" spans="10:17">
      <c r="J3576" s="64"/>
      <c r="K3576" s="64"/>
      <c r="N3576" s="64"/>
      <c r="O3576" s="64"/>
      <c r="P3576" s="64"/>
      <c r="Q3576" s="64"/>
    </row>
    <row r="3577" spans="10:17">
      <c r="J3577" s="64"/>
      <c r="K3577" s="64"/>
      <c r="N3577" s="64"/>
      <c r="O3577" s="64"/>
      <c r="P3577" s="64"/>
      <c r="Q3577" s="64"/>
    </row>
    <row r="3578" spans="10:17">
      <c r="J3578" s="64"/>
      <c r="K3578" s="64"/>
      <c r="N3578" s="64"/>
      <c r="O3578" s="64"/>
      <c r="P3578" s="64"/>
      <c r="Q3578" s="64"/>
    </row>
    <row r="3579" spans="10:17">
      <c r="J3579" s="64"/>
      <c r="K3579" s="64"/>
      <c r="N3579" s="64"/>
      <c r="O3579" s="64"/>
      <c r="P3579" s="64"/>
      <c r="Q3579" s="64"/>
    </row>
    <row r="3580" spans="10:17">
      <c r="J3580" s="64"/>
      <c r="K3580" s="64"/>
      <c r="N3580" s="64"/>
      <c r="O3580" s="64"/>
      <c r="P3580" s="64"/>
      <c r="Q3580" s="64"/>
    </row>
    <row r="3581" spans="10:17">
      <c r="J3581" s="64"/>
      <c r="K3581" s="64"/>
      <c r="N3581" s="64"/>
      <c r="O3581" s="64"/>
      <c r="P3581" s="64"/>
      <c r="Q3581" s="64"/>
    </row>
    <row r="3582" spans="10:17">
      <c r="J3582" s="64"/>
      <c r="K3582" s="64"/>
      <c r="N3582" s="64"/>
      <c r="O3582" s="64"/>
      <c r="P3582" s="64"/>
      <c r="Q3582" s="64"/>
    </row>
    <row r="3583" spans="10:17">
      <c r="J3583" s="64"/>
      <c r="K3583" s="64"/>
      <c r="N3583" s="64"/>
      <c r="O3583" s="64"/>
      <c r="P3583" s="64"/>
      <c r="Q3583" s="64"/>
    </row>
    <row r="3584" spans="10:17">
      <c r="J3584" s="64"/>
      <c r="K3584" s="64"/>
      <c r="N3584" s="64"/>
      <c r="O3584" s="64"/>
      <c r="P3584" s="64"/>
      <c r="Q3584" s="64"/>
    </row>
    <row r="3585" spans="10:17">
      <c r="J3585" s="64"/>
      <c r="K3585" s="64"/>
      <c r="N3585" s="64"/>
      <c r="O3585" s="64"/>
      <c r="P3585" s="64"/>
      <c r="Q3585" s="64"/>
    </row>
    <row r="3586" spans="10:17">
      <c r="J3586" s="64"/>
      <c r="K3586" s="64"/>
      <c r="N3586" s="64"/>
      <c r="O3586" s="64"/>
      <c r="P3586" s="64"/>
      <c r="Q3586" s="64"/>
    </row>
    <row r="3587" spans="10:17">
      <c r="J3587" s="64"/>
      <c r="K3587" s="64"/>
      <c r="N3587" s="64"/>
      <c r="O3587" s="64"/>
      <c r="P3587" s="64"/>
      <c r="Q3587" s="64"/>
    </row>
    <row r="3588" spans="10:17">
      <c r="J3588" s="64"/>
      <c r="K3588" s="64"/>
      <c r="N3588" s="64"/>
      <c r="O3588" s="64"/>
      <c r="P3588" s="64"/>
      <c r="Q3588" s="64"/>
    </row>
    <row r="3589" spans="10:17">
      <c r="J3589" s="64"/>
      <c r="K3589" s="64"/>
      <c r="N3589" s="64"/>
      <c r="O3589" s="64"/>
      <c r="P3589" s="64"/>
      <c r="Q3589" s="64"/>
    </row>
    <row r="3590" spans="10:17">
      <c r="J3590" s="64"/>
      <c r="K3590" s="64"/>
      <c r="N3590" s="64"/>
      <c r="O3590" s="64"/>
      <c r="P3590" s="64"/>
      <c r="Q3590" s="64"/>
    </row>
    <row r="3591" spans="10:17">
      <c r="J3591" s="64"/>
      <c r="K3591" s="64"/>
      <c r="N3591" s="64"/>
      <c r="O3591" s="64"/>
      <c r="P3591" s="64"/>
      <c r="Q3591" s="64"/>
    </row>
    <row r="3592" spans="10:17">
      <c r="J3592" s="64"/>
      <c r="K3592" s="64"/>
      <c r="N3592" s="64"/>
      <c r="O3592" s="64"/>
      <c r="P3592" s="64"/>
      <c r="Q3592" s="64"/>
    </row>
    <row r="3593" spans="10:17">
      <c r="J3593" s="64"/>
      <c r="K3593" s="64"/>
      <c r="N3593" s="64"/>
      <c r="O3593" s="64"/>
      <c r="P3593" s="64"/>
      <c r="Q3593" s="64"/>
    </row>
    <row r="3594" spans="10:17">
      <c r="J3594" s="64"/>
      <c r="K3594" s="64"/>
      <c r="N3594" s="64"/>
      <c r="O3594" s="64"/>
      <c r="P3594" s="64"/>
      <c r="Q3594" s="64"/>
    </row>
    <row r="3595" spans="10:17">
      <c r="J3595" s="64"/>
      <c r="K3595" s="64"/>
      <c r="N3595" s="64"/>
      <c r="O3595" s="64"/>
      <c r="P3595" s="64"/>
      <c r="Q3595" s="64"/>
    </row>
    <row r="3596" spans="10:17">
      <c r="J3596" s="64"/>
      <c r="K3596" s="64"/>
      <c r="N3596" s="64"/>
      <c r="O3596" s="64"/>
      <c r="P3596" s="64"/>
      <c r="Q3596" s="64"/>
    </row>
    <row r="3597" spans="10:17">
      <c r="J3597" s="64"/>
      <c r="K3597" s="64"/>
      <c r="N3597" s="64"/>
      <c r="O3597" s="64"/>
      <c r="P3597" s="64"/>
      <c r="Q3597" s="64"/>
    </row>
    <row r="3598" spans="10:17">
      <c r="J3598" s="64"/>
      <c r="K3598" s="64"/>
      <c r="N3598" s="64"/>
      <c r="O3598" s="64"/>
      <c r="P3598" s="64"/>
      <c r="Q3598" s="64"/>
    </row>
    <row r="3599" spans="10:17">
      <c r="J3599" s="64"/>
      <c r="K3599" s="64"/>
      <c r="N3599" s="64"/>
      <c r="O3599" s="64"/>
      <c r="P3599" s="64"/>
      <c r="Q3599" s="64"/>
    </row>
    <row r="3600" spans="10:17">
      <c r="J3600" s="64"/>
      <c r="K3600" s="64"/>
      <c r="N3600" s="64"/>
      <c r="O3600" s="64"/>
      <c r="P3600" s="64"/>
      <c r="Q3600" s="64"/>
    </row>
    <row r="3601" spans="10:17">
      <c r="J3601" s="64"/>
      <c r="K3601" s="64"/>
      <c r="N3601" s="64"/>
      <c r="O3601" s="64"/>
      <c r="P3601" s="64"/>
      <c r="Q3601" s="64"/>
    </row>
    <row r="3602" spans="10:17">
      <c r="J3602" s="64"/>
      <c r="K3602" s="64"/>
      <c r="N3602" s="64"/>
      <c r="O3602" s="64"/>
      <c r="P3602" s="64"/>
      <c r="Q3602" s="64"/>
    </row>
    <row r="3603" spans="10:17">
      <c r="J3603" s="64"/>
      <c r="K3603" s="64"/>
      <c r="N3603" s="64"/>
      <c r="O3603" s="64"/>
      <c r="P3603" s="64"/>
      <c r="Q3603" s="64"/>
    </row>
    <row r="3604" spans="10:17">
      <c r="J3604" s="64"/>
      <c r="K3604" s="64"/>
      <c r="N3604" s="64"/>
      <c r="O3604" s="64"/>
      <c r="P3604" s="64"/>
      <c r="Q3604" s="64"/>
    </row>
    <row r="3605" spans="10:17">
      <c r="J3605" s="64"/>
      <c r="K3605" s="64"/>
      <c r="N3605" s="64"/>
      <c r="O3605" s="64"/>
      <c r="P3605" s="64"/>
      <c r="Q3605" s="64"/>
    </row>
    <row r="3606" spans="10:17">
      <c r="J3606" s="64"/>
      <c r="K3606" s="64"/>
      <c r="N3606" s="64"/>
      <c r="O3606" s="64"/>
      <c r="P3606" s="64"/>
      <c r="Q3606" s="64"/>
    </row>
    <row r="3607" spans="10:17">
      <c r="J3607" s="64"/>
      <c r="K3607" s="64"/>
      <c r="N3607" s="64"/>
      <c r="O3607" s="64"/>
      <c r="P3607" s="64"/>
      <c r="Q3607" s="64"/>
    </row>
    <row r="3608" spans="10:17">
      <c r="J3608" s="64"/>
      <c r="K3608" s="64"/>
      <c r="N3608" s="64"/>
      <c r="O3608" s="64"/>
      <c r="P3608" s="64"/>
      <c r="Q3608" s="64"/>
    </row>
    <row r="3609" spans="10:17">
      <c r="J3609" s="64"/>
      <c r="K3609" s="64"/>
      <c r="N3609" s="64"/>
      <c r="O3609" s="64"/>
      <c r="P3609" s="64"/>
      <c r="Q3609" s="64"/>
    </row>
    <row r="3610" spans="10:17">
      <c r="J3610" s="64"/>
      <c r="K3610" s="64"/>
      <c r="N3610" s="64"/>
      <c r="O3610" s="64"/>
      <c r="P3610" s="64"/>
      <c r="Q3610" s="64"/>
    </row>
    <row r="3611" spans="10:17">
      <c r="J3611" s="64"/>
      <c r="K3611" s="64"/>
      <c r="N3611" s="64"/>
      <c r="O3611" s="64"/>
      <c r="P3611" s="64"/>
      <c r="Q3611" s="64"/>
    </row>
    <row r="3612" spans="10:17">
      <c r="J3612" s="64"/>
      <c r="K3612" s="64"/>
      <c r="N3612" s="64"/>
      <c r="O3612" s="64"/>
      <c r="P3612" s="64"/>
      <c r="Q3612" s="64"/>
    </row>
    <row r="3613" spans="10:17">
      <c r="J3613" s="64"/>
      <c r="K3613" s="64"/>
      <c r="N3613" s="64"/>
      <c r="O3613" s="64"/>
      <c r="P3613" s="64"/>
      <c r="Q3613" s="64"/>
    </row>
    <row r="3614" spans="10:17">
      <c r="J3614" s="64"/>
      <c r="K3614" s="64"/>
      <c r="N3614" s="64"/>
      <c r="O3614" s="64"/>
      <c r="P3614" s="64"/>
      <c r="Q3614" s="64"/>
    </row>
    <row r="3615" spans="10:17">
      <c r="J3615" s="64"/>
      <c r="K3615" s="64"/>
      <c r="N3615" s="64"/>
      <c r="O3615" s="64"/>
      <c r="P3615" s="64"/>
      <c r="Q3615" s="64"/>
    </row>
    <row r="3616" spans="10:17">
      <c r="J3616" s="64"/>
      <c r="K3616" s="64"/>
      <c r="N3616" s="64"/>
      <c r="O3616" s="64"/>
      <c r="P3616" s="64"/>
      <c r="Q3616" s="64"/>
    </row>
    <row r="3617" spans="10:17">
      <c r="J3617" s="64"/>
      <c r="K3617" s="64"/>
      <c r="N3617" s="64"/>
      <c r="O3617" s="64"/>
      <c r="P3617" s="64"/>
      <c r="Q3617" s="64"/>
    </row>
    <row r="3618" spans="10:17">
      <c r="J3618" s="64"/>
      <c r="K3618" s="64"/>
      <c r="N3618" s="64"/>
      <c r="O3618" s="64"/>
      <c r="P3618" s="64"/>
      <c r="Q3618" s="64"/>
    </row>
    <row r="3619" spans="10:17">
      <c r="J3619" s="64"/>
      <c r="K3619" s="64"/>
      <c r="N3619" s="64"/>
      <c r="O3619" s="64"/>
      <c r="P3619" s="64"/>
      <c r="Q3619" s="64"/>
    </row>
    <row r="3620" spans="10:17">
      <c r="J3620" s="64"/>
      <c r="K3620" s="64"/>
      <c r="N3620" s="64"/>
      <c r="O3620" s="64"/>
      <c r="P3620" s="64"/>
      <c r="Q3620" s="64"/>
    </row>
    <row r="3621" spans="10:17">
      <c r="J3621" s="64"/>
      <c r="K3621" s="64"/>
      <c r="N3621" s="64"/>
      <c r="O3621" s="64"/>
      <c r="P3621" s="64"/>
      <c r="Q3621" s="64"/>
    </row>
    <row r="3622" spans="10:17">
      <c r="J3622" s="64"/>
      <c r="K3622" s="64"/>
      <c r="N3622" s="64"/>
      <c r="O3622" s="64"/>
      <c r="P3622" s="64"/>
      <c r="Q3622" s="64"/>
    </row>
    <row r="3623" spans="10:17">
      <c r="J3623" s="64"/>
      <c r="K3623" s="64"/>
      <c r="N3623" s="64"/>
      <c r="O3623" s="64"/>
      <c r="P3623" s="64"/>
      <c r="Q3623" s="64"/>
    </row>
    <row r="3624" spans="10:17">
      <c r="J3624" s="64"/>
      <c r="K3624" s="64"/>
      <c r="N3624" s="64"/>
      <c r="O3624" s="64"/>
      <c r="P3624" s="64"/>
      <c r="Q3624" s="64"/>
    </row>
    <row r="3625" spans="10:17">
      <c r="J3625" s="64"/>
      <c r="K3625" s="64"/>
      <c r="N3625" s="64"/>
      <c r="O3625" s="64"/>
      <c r="P3625" s="64"/>
      <c r="Q3625" s="64"/>
    </row>
    <row r="3626" spans="10:17">
      <c r="J3626" s="64"/>
      <c r="K3626" s="64"/>
      <c r="N3626" s="64"/>
      <c r="O3626" s="64"/>
      <c r="P3626" s="64"/>
      <c r="Q3626" s="64"/>
    </row>
    <row r="3627" spans="10:17">
      <c r="J3627" s="64"/>
      <c r="K3627" s="64"/>
      <c r="N3627" s="64"/>
      <c r="O3627" s="64"/>
      <c r="P3627" s="64"/>
      <c r="Q3627" s="64"/>
    </row>
    <row r="3628" spans="10:17">
      <c r="J3628" s="64"/>
      <c r="K3628" s="64"/>
      <c r="N3628" s="64"/>
      <c r="O3628" s="64"/>
      <c r="P3628" s="64"/>
      <c r="Q3628" s="64"/>
    </row>
    <row r="3629" spans="10:17">
      <c r="J3629" s="64"/>
      <c r="K3629" s="64"/>
      <c r="N3629" s="64"/>
      <c r="O3629" s="64"/>
      <c r="P3629" s="64"/>
      <c r="Q3629" s="64"/>
    </row>
    <row r="3630" spans="10:17">
      <c r="J3630" s="64"/>
      <c r="K3630" s="64"/>
      <c r="N3630" s="64"/>
      <c r="O3630" s="64"/>
      <c r="P3630" s="64"/>
      <c r="Q3630" s="64"/>
    </row>
    <row r="3631" spans="10:17">
      <c r="J3631" s="64"/>
      <c r="K3631" s="64"/>
      <c r="N3631" s="64"/>
      <c r="O3631" s="64"/>
      <c r="P3631" s="64"/>
      <c r="Q3631" s="64"/>
    </row>
    <row r="3632" spans="10:17">
      <c r="J3632" s="64"/>
      <c r="K3632" s="64"/>
      <c r="N3632" s="64"/>
      <c r="O3632" s="64"/>
      <c r="P3632" s="64"/>
      <c r="Q3632" s="64"/>
    </row>
    <row r="3633" spans="10:17">
      <c r="J3633" s="64"/>
      <c r="K3633" s="64"/>
      <c r="N3633" s="64"/>
      <c r="O3633" s="64"/>
      <c r="P3633" s="64"/>
      <c r="Q3633" s="64"/>
    </row>
    <row r="3634" spans="10:17">
      <c r="J3634" s="64"/>
      <c r="K3634" s="64"/>
      <c r="N3634" s="64"/>
      <c r="O3634" s="64"/>
      <c r="P3634" s="64"/>
      <c r="Q3634" s="64"/>
    </row>
    <row r="3635" spans="10:17">
      <c r="J3635" s="64"/>
      <c r="K3635" s="64"/>
      <c r="N3635" s="64"/>
      <c r="O3635" s="64"/>
      <c r="P3635" s="64"/>
      <c r="Q3635" s="64"/>
    </row>
    <row r="3636" spans="10:17">
      <c r="J3636" s="64"/>
      <c r="K3636" s="64"/>
      <c r="N3636" s="64"/>
      <c r="O3636" s="64"/>
      <c r="P3636" s="64"/>
      <c r="Q3636" s="64"/>
    </row>
    <row r="3637" spans="10:17">
      <c r="J3637" s="64"/>
      <c r="K3637" s="64"/>
      <c r="N3637" s="64"/>
      <c r="O3637" s="64"/>
      <c r="P3637" s="64"/>
      <c r="Q3637" s="64"/>
    </row>
    <row r="3638" spans="10:17">
      <c r="J3638" s="64"/>
      <c r="K3638" s="64"/>
      <c r="N3638" s="64"/>
      <c r="O3638" s="64"/>
      <c r="P3638" s="64"/>
      <c r="Q3638" s="64"/>
    </row>
    <row r="3639" spans="10:17">
      <c r="J3639" s="64"/>
      <c r="K3639" s="64"/>
      <c r="N3639" s="64"/>
      <c r="O3639" s="64"/>
      <c r="P3639" s="64"/>
      <c r="Q3639" s="64"/>
    </row>
    <row r="3640" spans="10:17">
      <c r="J3640" s="64"/>
      <c r="K3640" s="64"/>
      <c r="N3640" s="64"/>
      <c r="O3640" s="64"/>
      <c r="P3640" s="64"/>
      <c r="Q3640" s="64"/>
    </row>
    <row r="3641" spans="10:17">
      <c r="J3641" s="64"/>
      <c r="K3641" s="64"/>
      <c r="N3641" s="64"/>
      <c r="O3641" s="64"/>
      <c r="P3641" s="64"/>
      <c r="Q3641" s="64"/>
    </row>
    <row r="3642" spans="10:17">
      <c r="J3642" s="64"/>
      <c r="K3642" s="64"/>
      <c r="N3642" s="64"/>
      <c r="O3642" s="64"/>
      <c r="P3642" s="64"/>
      <c r="Q3642" s="64"/>
    </row>
    <row r="3643" spans="10:17">
      <c r="J3643" s="64"/>
      <c r="K3643" s="64"/>
      <c r="N3643" s="64"/>
      <c r="O3643" s="64"/>
      <c r="P3643" s="64"/>
      <c r="Q3643" s="64"/>
    </row>
    <row r="3644" spans="10:17">
      <c r="J3644" s="64"/>
      <c r="K3644" s="64"/>
      <c r="N3644" s="64"/>
      <c r="O3644" s="64"/>
      <c r="P3644" s="64"/>
      <c r="Q3644" s="64"/>
    </row>
    <row r="3645" spans="10:17">
      <c r="J3645" s="64"/>
      <c r="K3645" s="64"/>
      <c r="N3645" s="64"/>
      <c r="O3645" s="64"/>
      <c r="P3645" s="64"/>
      <c r="Q3645" s="64"/>
    </row>
    <row r="3646" spans="10:17">
      <c r="J3646" s="64"/>
      <c r="K3646" s="64"/>
      <c r="N3646" s="64"/>
      <c r="O3646" s="64"/>
      <c r="P3646" s="64"/>
      <c r="Q3646" s="64"/>
    </row>
    <row r="3647" spans="10:17">
      <c r="J3647" s="64"/>
      <c r="K3647" s="64"/>
      <c r="N3647" s="64"/>
      <c r="O3647" s="64"/>
      <c r="P3647" s="64"/>
      <c r="Q3647" s="64"/>
    </row>
    <row r="3648" spans="10:17">
      <c r="J3648" s="64"/>
      <c r="K3648" s="64"/>
      <c r="N3648" s="64"/>
      <c r="O3648" s="64"/>
      <c r="P3648" s="64"/>
      <c r="Q3648" s="64"/>
    </row>
    <row r="3649" spans="10:17">
      <c r="J3649" s="64"/>
      <c r="K3649" s="64"/>
      <c r="N3649" s="64"/>
      <c r="O3649" s="64"/>
      <c r="P3649" s="64"/>
      <c r="Q3649" s="64"/>
    </row>
    <row r="3650" spans="10:17">
      <c r="J3650" s="64"/>
      <c r="K3650" s="64"/>
      <c r="N3650" s="64"/>
      <c r="O3650" s="64"/>
      <c r="P3650" s="64"/>
      <c r="Q3650" s="64"/>
    </row>
    <row r="3651" spans="10:17">
      <c r="J3651" s="64"/>
      <c r="K3651" s="64"/>
      <c r="N3651" s="64"/>
      <c r="O3651" s="64"/>
      <c r="P3651" s="64"/>
      <c r="Q3651" s="64"/>
    </row>
    <row r="3652" spans="10:17">
      <c r="J3652" s="64"/>
      <c r="K3652" s="64"/>
      <c r="N3652" s="64"/>
      <c r="O3652" s="64"/>
      <c r="P3652" s="64"/>
      <c r="Q3652" s="64"/>
    </row>
    <row r="3653" spans="10:17">
      <c r="J3653" s="64"/>
      <c r="K3653" s="64"/>
      <c r="N3653" s="64"/>
      <c r="O3653" s="64"/>
      <c r="P3653" s="64"/>
      <c r="Q3653" s="64"/>
    </row>
    <row r="3654" spans="10:17">
      <c r="J3654" s="64"/>
      <c r="K3654" s="64"/>
      <c r="N3654" s="64"/>
      <c r="O3654" s="64"/>
      <c r="P3654" s="64"/>
      <c r="Q3654" s="64"/>
    </row>
    <row r="3655" spans="10:17">
      <c r="J3655" s="64"/>
      <c r="K3655" s="64"/>
      <c r="N3655" s="64"/>
      <c r="O3655" s="64"/>
      <c r="P3655" s="64"/>
      <c r="Q3655" s="64"/>
    </row>
    <row r="3656" spans="10:17">
      <c r="J3656" s="64"/>
      <c r="K3656" s="64"/>
      <c r="N3656" s="64"/>
      <c r="O3656" s="64"/>
      <c r="P3656" s="64"/>
      <c r="Q3656" s="64"/>
    </row>
    <row r="3657" spans="10:17">
      <c r="J3657" s="64"/>
      <c r="K3657" s="64"/>
      <c r="N3657" s="64"/>
      <c r="O3657" s="64"/>
      <c r="P3657" s="64"/>
      <c r="Q3657" s="64"/>
    </row>
    <row r="3658" spans="10:17">
      <c r="J3658" s="64"/>
      <c r="K3658" s="64"/>
      <c r="N3658" s="64"/>
      <c r="O3658" s="64"/>
      <c r="P3658" s="64"/>
      <c r="Q3658" s="64"/>
    </row>
    <row r="3659" spans="10:17">
      <c r="J3659" s="64"/>
      <c r="K3659" s="64"/>
      <c r="N3659" s="64"/>
      <c r="O3659" s="64"/>
      <c r="P3659" s="64"/>
      <c r="Q3659" s="64"/>
    </row>
    <row r="3660" spans="10:17">
      <c r="J3660" s="64"/>
      <c r="K3660" s="64"/>
      <c r="N3660" s="64"/>
      <c r="O3660" s="64"/>
      <c r="P3660" s="64"/>
      <c r="Q3660" s="64"/>
    </row>
    <row r="3661" spans="10:17">
      <c r="J3661" s="64"/>
      <c r="K3661" s="64"/>
      <c r="N3661" s="64"/>
      <c r="O3661" s="64"/>
      <c r="P3661" s="64"/>
      <c r="Q3661" s="64"/>
    </row>
    <row r="3662" spans="10:17">
      <c r="J3662" s="64"/>
      <c r="K3662" s="64"/>
      <c r="N3662" s="64"/>
      <c r="O3662" s="64"/>
      <c r="P3662" s="64"/>
      <c r="Q3662" s="64"/>
    </row>
    <row r="3663" spans="10:17">
      <c r="J3663" s="64"/>
      <c r="K3663" s="64"/>
      <c r="N3663" s="64"/>
      <c r="O3663" s="64"/>
      <c r="P3663" s="64"/>
      <c r="Q3663" s="64"/>
    </row>
    <row r="3664" spans="10:17">
      <c r="J3664" s="64"/>
      <c r="K3664" s="64"/>
      <c r="N3664" s="64"/>
      <c r="O3664" s="64"/>
      <c r="P3664" s="64"/>
      <c r="Q3664" s="64"/>
    </row>
    <row r="3665" spans="10:17">
      <c r="J3665" s="64"/>
      <c r="K3665" s="64"/>
      <c r="N3665" s="64"/>
      <c r="O3665" s="64"/>
      <c r="P3665" s="64"/>
      <c r="Q3665" s="64"/>
    </row>
    <row r="3666" spans="10:17">
      <c r="J3666" s="64"/>
      <c r="K3666" s="64"/>
      <c r="N3666" s="64"/>
      <c r="O3666" s="64"/>
      <c r="P3666" s="64"/>
      <c r="Q3666" s="64"/>
    </row>
    <row r="3667" spans="10:17">
      <c r="J3667" s="64"/>
      <c r="K3667" s="64"/>
      <c r="N3667" s="64"/>
      <c r="O3667" s="64"/>
      <c r="P3667" s="64"/>
      <c r="Q3667" s="64"/>
    </row>
    <row r="3668" spans="10:17">
      <c r="J3668" s="64"/>
      <c r="K3668" s="64"/>
      <c r="N3668" s="64"/>
      <c r="O3668" s="64"/>
      <c r="P3668" s="64"/>
      <c r="Q3668" s="64"/>
    </row>
    <row r="3669" spans="10:17">
      <c r="J3669" s="64"/>
      <c r="K3669" s="64"/>
      <c r="N3669" s="64"/>
      <c r="O3669" s="64"/>
      <c r="P3669" s="64"/>
      <c r="Q3669" s="64"/>
    </row>
    <row r="3670" spans="10:17">
      <c r="J3670" s="64"/>
      <c r="K3670" s="64"/>
      <c r="N3670" s="64"/>
      <c r="O3670" s="64"/>
      <c r="P3670" s="64"/>
      <c r="Q3670" s="64"/>
    </row>
    <row r="3671" spans="10:17">
      <c r="J3671" s="64"/>
      <c r="K3671" s="64"/>
      <c r="N3671" s="64"/>
      <c r="O3671" s="64"/>
      <c r="P3671" s="64"/>
      <c r="Q3671" s="64"/>
    </row>
    <row r="3672" spans="10:17">
      <c r="J3672" s="64"/>
      <c r="K3672" s="64"/>
      <c r="N3672" s="64"/>
      <c r="O3672" s="64"/>
      <c r="P3672" s="64"/>
      <c r="Q3672" s="64"/>
    </row>
    <row r="3673" spans="10:17">
      <c r="J3673" s="64"/>
      <c r="K3673" s="64"/>
      <c r="N3673" s="64"/>
      <c r="O3673" s="64"/>
      <c r="P3673" s="64"/>
      <c r="Q3673" s="64"/>
    </row>
    <row r="3674" spans="10:17">
      <c r="J3674" s="64"/>
      <c r="K3674" s="64"/>
      <c r="N3674" s="64"/>
      <c r="O3674" s="64"/>
      <c r="P3674" s="64"/>
      <c r="Q3674" s="64"/>
    </row>
    <row r="3675" spans="10:17">
      <c r="J3675" s="64"/>
      <c r="K3675" s="64"/>
      <c r="N3675" s="64"/>
      <c r="O3675" s="64"/>
      <c r="P3675" s="64"/>
      <c r="Q3675" s="64"/>
    </row>
    <row r="3676" spans="10:17">
      <c r="J3676" s="64"/>
      <c r="K3676" s="64"/>
      <c r="N3676" s="64"/>
      <c r="O3676" s="64"/>
      <c r="P3676" s="64"/>
      <c r="Q3676" s="64"/>
    </row>
    <row r="3677" spans="10:17">
      <c r="J3677" s="64"/>
      <c r="K3677" s="64"/>
      <c r="N3677" s="64"/>
      <c r="O3677" s="64"/>
      <c r="P3677" s="64"/>
      <c r="Q3677" s="64"/>
    </row>
    <row r="3678" spans="10:17">
      <c r="J3678" s="64"/>
      <c r="K3678" s="64"/>
      <c r="N3678" s="64"/>
      <c r="O3678" s="64"/>
      <c r="P3678" s="64"/>
      <c r="Q3678" s="64"/>
    </row>
    <row r="3679" spans="10:17">
      <c r="J3679" s="64"/>
      <c r="K3679" s="64"/>
      <c r="N3679" s="64"/>
      <c r="O3679" s="64"/>
      <c r="P3679" s="64"/>
      <c r="Q3679" s="64"/>
    </row>
    <row r="3680" spans="10:17">
      <c r="J3680" s="64"/>
      <c r="K3680" s="64"/>
      <c r="N3680" s="64"/>
      <c r="O3680" s="64"/>
      <c r="P3680" s="64"/>
      <c r="Q3680" s="64"/>
    </row>
    <row r="3681" spans="10:17">
      <c r="J3681" s="64"/>
      <c r="K3681" s="64"/>
      <c r="N3681" s="64"/>
      <c r="O3681" s="64"/>
      <c r="P3681" s="64"/>
      <c r="Q3681" s="64"/>
    </row>
    <row r="3682" spans="10:17">
      <c r="J3682" s="64"/>
      <c r="K3682" s="64"/>
      <c r="N3682" s="64"/>
      <c r="O3682" s="64"/>
      <c r="P3682" s="64"/>
      <c r="Q3682" s="64"/>
    </row>
    <row r="3683" spans="10:17">
      <c r="J3683" s="64"/>
      <c r="K3683" s="64"/>
      <c r="N3683" s="64"/>
      <c r="O3683" s="64"/>
      <c r="P3683" s="64"/>
      <c r="Q3683" s="64"/>
    </row>
    <row r="3684" spans="10:17">
      <c r="J3684" s="64"/>
      <c r="K3684" s="64"/>
      <c r="N3684" s="64"/>
      <c r="O3684" s="64"/>
      <c r="P3684" s="64"/>
      <c r="Q3684" s="64"/>
    </row>
    <row r="3685" spans="10:17">
      <c r="J3685" s="64"/>
      <c r="K3685" s="64"/>
      <c r="N3685" s="64"/>
      <c r="O3685" s="64"/>
      <c r="P3685" s="64"/>
      <c r="Q3685" s="64"/>
    </row>
    <row r="3686" spans="10:17">
      <c r="J3686" s="64"/>
      <c r="K3686" s="64"/>
      <c r="N3686" s="64"/>
      <c r="O3686" s="64"/>
      <c r="P3686" s="64"/>
      <c r="Q3686" s="64"/>
    </row>
    <row r="3687" spans="10:17">
      <c r="J3687" s="64"/>
      <c r="K3687" s="64"/>
      <c r="N3687" s="64"/>
      <c r="O3687" s="64"/>
      <c r="P3687" s="64"/>
      <c r="Q3687" s="64"/>
    </row>
    <row r="3688" spans="10:17">
      <c r="J3688" s="64"/>
      <c r="K3688" s="64"/>
      <c r="N3688" s="64"/>
      <c r="O3688" s="64"/>
      <c r="P3688" s="64"/>
      <c r="Q3688" s="64"/>
    </row>
    <row r="3689" spans="10:17">
      <c r="J3689" s="64"/>
      <c r="K3689" s="64"/>
      <c r="N3689" s="64"/>
      <c r="O3689" s="64"/>
      <c r="P3689" s="64"/>
      <c r="Q3689" s="64"/>
    </row>
    <row r="3690" spans="10:17">
      <c r="J3690" s="64"/>
      <c r="K3690" s="64"/>
      <c r="N3690" s="64"/>
      <c r="O3690" s="64"/>
      <c r="P3690" s="64"/>
      <c r="Q3690" s="64"/>
    </row>
    <row r="3691" spans="10:17">
      <c r="J3691" s="64"/>
      <c r="K3691" s="64"/>
      <c r="N3691" s="64"/>
      <c r="O3691" s="64"/>
      <c r="P3691" s="64"/>
      <c r="Q3691" s="64"/>
    </row>
    <row r="3692" spans="10:17">
      <c r="J3692" s="64"/>
      <c r="K3692" s="64"/>
      <c r="N3692" s="64"/>
      <c r="O3692" s="64"/>
      <c r="P3692" s="64"/>
      <c r="Q3692" s="64"/>
    </row>
    <row r="3693" spans="10:17">
      <c r="J3693" s="64"/>
      <c r="K3693" s="64"/>
      <c r="N3693" s="64"/>
      <c r="O3693" s="64"/>
      <c r="P3693" s="64"/>
      <c r="Q3693" s="64"/>
    </row>
    <row r="3694" spans="10:17">
      <c r="J3694" s="64"/>
      <c r="K3694" s="64"/>
      <c r="N3694" s="64"/>
      <c r="O3694" s="64"/>
      <c r="P3694" s="64"/>
      <c r="Q3694" s="64"/>
    </row>
    <row r="3695" spans="10:17">
      <c r="J3695" s="64"/>
      <c r="K3695" s="64"/>
      <c r="N3695" s="64"/>
      <c r="O3695" s="64"/>
      <c r="P3695" s="64"/>
      <c r="Q3695" s="64"/>
    </row>
    <row r="3696" spans="10:17">
      <c r="J3696" s="64"/>
      <c r="K3696" s="64"/>
      <c r="N3696" s="64"/>
      <c r="O3696" s="64"/>
      <c r="P3696" s="64"/>
      <c r="Q3696" s="64"/>
    </row>
    <row r="3697" spans="10:17">
      <c r="J3697" s="64"/>
      <c r="K3697" s="64"/>
      <c r="N3697" s="64"/>
      <c r="O3697" s="64"/>
      <c r="P3697" s="64"/>
      <c r="Q3697" s="64"/>
    </row>
    <row r="3698" spans="10:17">
      <c r="J3698" s="64"/>
      <c r="K3698" s="64"/>
      <c r="N3698" s="64"/>
      <c r="O3698" s="64"/>
      <c r="P3698" s="64"/>
      <c r="Q3698" s="64"/>
    </row>
    <row r="3699" spans="10:17">
      <c r="J3699" s="64"/>
      <c r="K3699" s="64"/>
      <c r="N3699" s="64"/>
      <c r="O3699" s="64"/>
      <c r="P3699" s="64"/>
      <c r="Q3699" s="64"/>
    </row>
    <row r="3700" spans="10:17">
      <c r="J3700" s="64"/>
      <c r="K3700" s="64"/>
      <c r="N3700" s="64"/>
      <c r="O3700" s="64"/>
      <c r="P3700" s="64"/>
      <c r="Q3700" s="64"/>
    </row>
    <row r="3701" spans="10:17">
      <c r="J3701" s="64"/>
      <c r="K3701" s="64"/>
      <c r="N3701" s="64"/>
      <c r="O3701" s="64"/>
      <c r="P3701" s="64"/>
      <c r="Q3701" s="64"/>
    </row>
    <row r="3702" spans="10:17">
      <c r="J3702" s="64"/>
      <c r="K3702" s="64"/>
      <c r="N3702" s="64"/>
      <c r="O3702" s="64"/>
      <c r="P3702" s="64"/>
      <c r="Q3702" s="64"/>
    </row>
    <row r="3703" spans="10:17">
      <c r="J3703" s="64"/>
      <c r="K3703" s="64"/>
      <c r="N3703" s="64"/>
      <c r="O3703" s="64"/>
      <c r="P3703" s="64"/>
      <c r="Q3703" s="64"/>
    </row>
    <row r="3704" spans="10:17">
      <c r="J3704" s="64"/>
      <c r="K3704" s="64"/>
      <c r="N3704" s="64"/>
      <c r="O3704" s="64"/>
      <c r="P3704" s="64"/>
      <c r="Q3704" s="64"/>
    </row>
    <row r="3705" spans="10:17">
      <c r="J3705" s="64"/>
      <c r="K3705" s="64"/>
      <c r="N3705" s="64"/>
      <c r="O3705" s="64"/>
      <c r="P3705" s="64"/>
      <c r="Q3705" s="64"/>
    </row>
    <row r="3706" spans="10:17">
      <c r="J3706" s="64"/>
      <c r="K3706" s="64"/>
      <c r="N3706" s="64"/>
      <c r="O3706" s="64"/>
      <c r="P3706" s="64"/>
      <c r="Q3706" s="64"/>
    </row>
    <row r="3707" spans="10:17">
      <c r="J3707" s="64"/>
      <c r="K3707" s="64"/>
      <c r="N3707" s="64"/>
      <c r="O3707" s="64"/>
      <c r="P3707" s="64"/>
      <c r="Q3707" s="64"/>
    </row>
    <row r="3708" spans="10:17">
      <c r="J3708" s="64"/>
      <c r="K3708" s="64"/>
      <c r="N3708" s="64"/>
      <c r="O3708" s="64"/>
      <c r="P3708" s="64"/>
      <c r="Q3708" s="64"/>
    </row>
    <row r="3709" spans="10:17">
      <c r="J3709" s="64"/>
      <c r="K3709" s="64"/>
      <c r="N3709" s="64"/>
      <c r="O3709" s="64"/>
      <c r="P3709" s="64"/>
      <c r="Q3709" s="64"/>
    </row>
    <row r="3710" spans="10:17">
      <c r="J3710" s="64"/>
      <c r="K3710" s="64"/>
      <c r="N3710" s="64"/>
      <c r="O3710" s="64"/>
      <c r="P3710" s="64"/>
      <c r="Q3710" s="64"/>
    </row>
    <row r="3711" spans="10:17">
      <c r="J3711" s="64"/>
      <c r="K3711" s="64"/>
      <c r="N3711" s="64"/>
      <c r="O3711" s="64"/>
      <c r="P3711" s="64"/>
      <c r="Q3711" s="64"/>
    </row>
    <row r="3712" spans="10:17">
      <c r="J3712" s="64"/>
      <c r="K3712" s="64"/>
      <c r="N3712" s="64"/>
      <c r="O3712" s="64"/>
      <c r="P3712" s="64"/>
      <c r="Q3712" s="64"/>
    </row>
    <row r="3713" spans="10:17">
      <c r="J3713" s="64"/>
      <c r="K3713" s="64"/>
      <c r="N3713" s="64"/>
      <c r="O3713" s="64"/>
      <c r="P3713" s="64"/>
      <c r="Q3713" s="64"/>
    </row>
    <row r="3714" spans="10:17">
      <c r="J3714" s="64"/>
      <c r="K3714" s="64"/>
      <c r="N3714" s="64"/>
      <c r="O3714" s="64"/>
      <c r="P3714" s="64"/>
      <c r="Q3714" s="64"/>
    </row>
    <row r="3715" spans="10:17">
      <c r="J3715" s="64"/>
      <c r="K3715" s="64"/>
      <c r="N3715" s="64"/>
      <c r="O3715" s="64"/>
      <c r="P3715" s="64"/>
      <c r="Q3715" s="64"/>
    </row>
    <row r="3716" spans="10:17">
      <c r="J3716" s="64"/>
      <c r="K3716" s="64"/>
      <c r="N3716" s="64"/>
      <c r="O3716" s="64"/>
      <c r="P3716" s="64"/>
      <c r="Q3716" s="64"/>
    </row>
    <row r="3717" spans="10:17">
      <c r="J3717" s="64"/>
      <c r="K3717" s="64"/>
      <c r="N3717" s="64"/>
      <c r="O3717" s="64"/>
      <c r="P3717" s="64"/>
      <c r="Q3717" s="64"/>
    </row>
    <row r="3718" spans="10:17">
      <c r="J3718" s="64"/>
      <c r="K3718" s="64"/>
      <c r="N3718" s="64"/>
      <c r="O3718" s="64"/>
      <c r="P3718" s="64"/>
      <c r="Q3718" s="64"/>
    </row>
    <row r="3719" spans="10:17">
      <c r="J3719" s="64"/>
      <c r="K3719" s="64"/>
      <c r="N3719" s="64"/>
      <c r="O3719" s="64"/>
      <c r="P3719" s="64"/>
      <c r="Q3719" s="64"/>
    </row>
    <row r="3720" spans="10:17">
      <c r="J3720" s="64"/>
      <c r="K3720" s="64"/>
      <c r="N3720" s="64"/>
      <c r="O3720" s="64"/>
      <c r="P3720" s="64"/>
      <c r="Q3720" s="64"/>
    </row>
    <row r="3721" spans="10:17">
      <c r="J3721" s="64"/>
      <c r="K3721" s="64"/>
      <c r="N3721" s="64"/>
      <c r="O3721" s="64"/>
      <c r="P3721" s="64"/>
      <c r="Q3721" s="64"/>
    </row>
    <row r="3722" spans="10:17">
      <c r="J3722" s="64"/>
      <c r="K3722" s="64"/>
      <c r="N3722" s="64"/>
      <c r="O3722" s="64"/>
      <c r="P3722" s="64"/>
      <c r="Q3722" s="64"/>
    </row>
    <row r="3723" spans="10:17">
      <c r="J3723" s="64"/>
      <c r="K3723" s="64"/>
      <c r="N3723" s="64"/>
      <c r="O3723" s="64"/>
      <c r="P3723" s="64"/>
      <c r="Q3723" s="64"/>
    </row>
    <row r="3724" spans="10:17">
      <c r="J3724" s="64"/>
      <c r="K3724" s="64"/>
      <c r="N3724" s="64"/>
      <c r="O3724" s="64"/>
      <c r="P3724" s="64"/>
      <c r="Q3724" s="64"/>
    </row>
    <row r="3725" spans="10:17">
      <c r="J3725" s="64"/>
      <c r="K3725" s="64"/>
      <c r="N3725" s="64"/>
      <c r="O3725" s="64"/>
      <c r="P3725" s="64"/>
      <c r="Q3725" s="64"/>
    </row>
    <row r="3726" spans="10:17">
      <c r="J3726" s="64"/>
      <c r="K3726" s="64"/>
      <c r="N3726" s="64"/>
      <c r="O3726" s="64"/>
      <c r="P3726" s="64"/>
      <c r="Q3726" s="64"/>
    </row>
    <row r="3727" spans="10:17">
      <c r="J3727" s="64"/>
      <c r="K3727" s="64"/>
      <c r="N3727" s="64"/>
      <c r="O3727" s="64"/>
      <c r="P3727" s="64"/>
      <c r="Q3727" s="64"/>
    </row>
    <row r="3728" spans="10:17">
      <c r="J3728" s="64"/>
      <c r="K3728" s="64"/>
      <c r="N3728" s="64"/>
      <c r="O3728" s="64"/>
      <c r="P3728" s="64"/>
      <c r="Q3728" s="64"/>
    </row>
    <row r="3729" spans="10:17">
      <c r="J3729" s="64"/>
      <c r="K3729" s="64"/>
      <c r="N3729" s="64"/>
      <c r="O3729" s="64"/>
      <c r="P3729" s="64"/>
      <c r="Q3729" s="64"/>
    </row>
    <row r="3730" spans="10:17">
      <c r="J3730" s="64"/>
      <c r="K3730" s="64"/>
      <c r="N3730" s="64"/>
      <c r="O3730" s="64"/>
      <c r="P3730" s="64"/>
      <c r="Q3730" s="64"/>
    </row>
    <row r="3731" spans="10:17">
      <c r="J3731" s="64"/>
      <c r="K3731" s="64"/>
      <c r="N3731" s="64"/>
      <c r="O3731" s="64"/>
      <c r="P3731" s="64"/>
      <c r="Q3731" s="64"/>
    </row>
    <row r="3732" spans="10:17">
      <c r="J3732" s="64"/>
      <c r="K3732" s="64"/>
      <c r="N3732" s="64"/>
      <c r="O3732" s="64"/>
      <c r="P3732" s="64"/>
      <c r="Q3732" s="64"/>
    </row>
    <row r="3733" spans="10:17">
      <c r="J3733" s="64"/>
      <c r="K3733" s="64"/>
      <c r="N3733" s="64"/>
      <c r="O3733" s="64"/>
      <c r="P3733" s="64"/>
      <c r="Q3733" s="64"/>
    </row>
    <row r="3734" spans="10:17">
      <c r="J3734" s="64"/>
      <c r="K3734" s="64"/>
      <c r="N3734" s="64"/>
      <c r="O3734" s="64"/>
      <c r="P3734" s="64"/>
      <c r="Q3734" s="64"/>
    </row>
    <row r="3735" spans="10:17">
      <c r="J3735" s="64"/>
      <c r="K3735" s="64"/>
      <c r="N3735" s="64"/>
      <c r="O3735" s="64"/>
      <c r="P3735" s="64"/>
      <c r="Q3735" s="64"/>
    </row>
    <row r="3736" spans="10:17">
      <c r="J3736" s="64"/>
      <c r="K3736" s="64"/>
      <c r="N3736" s="64"/>
      <c r="O3736" s="64"/>
      <c r="P3736" s="64"/>
      <c r="Q3736" s="64"/>
    </row>
    <row r="3737" spans="10:17">
      <c r="J3737" s="64"/>
      <c r="K3737" s="64"/>
      <c r="N3737" s="64"/>
      <c r="O3737" s="64"/>
      <c r="P3737" s="64"/>
      <c r="Q3737" s="64"/>
    </row>
    <row r="3738" spans="10:17">
      <c r="J3738" s="64"/>
      <c r="K3738" s="64"/>
      <c r="N3738" s="64"/>
      <c r="O3738" s="64"/>
      <c r="P3738" s="64"/>
      <c r="Q3738" s="64"/>
    </row>
    <row r="3739" spans="10:17">
      <c r="J3739" s="64"/>
      <c r="K3739" s="64"/>
      <c r="N3739" s="64"/>
      <c r="O3739" s="64"/>
      <c r="P3739" s="64"/>
      <c r="Q3739" s="64"/>
    </row>
    <row r="3740" spans="10:17">
      <c r="J3740" s="64"/>
      <c r="K3740" s="64"/>
      <c r="N3740" s="64"/>
      <c r="O3740" s="64"/>
      <c r="P3740" s="64"/>
      <c r="Q3740" s="64"/>
    </row>
    <row r="3741" spans="10:17">
      <c r="J3741" s="64"/>
      <c r="K3741" s="64"/>
      <c r="N3741" s="64"/>
      <c r="O3741" s="64"/>
      <c r="P3741" s="64"/>
      <c r="Q3741" s="64"/>
    </row>
    <row r="3742" spans="10:17">
      <c r="J3742" s="64"/>
      <c r="K3742" s="64"/>
      <c r="N3742" s="64"/>
      <c r="O3742" s="64"/>
      <c r="P3742" s="64"/>
      <c r="Q3742" s="64"/>
    </row>
    <row r="3743" spans="10:17">
      <c r="J3743" s="64"/>
      <c r="K3743" s="64"/>
      <c r="N3743" s="64"/>
      <c r="O3743" s="64"/>
      <c r="P3743" s="64"/>
      <c r="Q3743" s="64"/>
    </row>
    <row r="3744" spans="10:17">
      <c r="J3744" s="64"/>
      <c r="K3744" s="64"/>
      <c r="N3744" s="64"/>
      <c r="O3744" s="64"/>
      <c r="P3744" s="64"/>
      <c r="Q3744" s="64"/>
    </row>
    <row r="3745" spans="10:17">
      <c r="J3745" s="64"/>
      <c r="K3745" s="64"/>
      <c r="N3745" s="64"/>
      <c r="O3745" s="64"/>
      <c r="P3745" s="64"/>
      <c r="Q3745" s="64"/>
    </row>
    <row r="3746" spans="10:17">
      <c r="J3746" s="64"/>
      <c r="K3746" s="64"/>
      <c r="N3746" s="64"/>
      <c r="O3746" s="64"/>
      <c r="P3746" s="64"/>
      <c r="Q3746" s="64"/>
    </row>
    <row r="3747" spans="10:17">
      <c r="J3747" s="64"/>
      <c r="K3747" s="64"/>
      <c r="N3747" s="64"/>
      <c r="O3747" s="64"/>
      <c r="P3747" s="64"/>
      <c r="Q3747" s="64"/>
    </row>
    <row r="3748" spans="10:17">
      <c r="J3748" s="64"/>
      <c r="K3748" s="64"/>
      <c r="N3748" s="64"/>
      <c r="O3748" s="64"/>
      <c r="P3748" s="64"/>
      <c r="Q3748" s="64"/>
    </row>
    <row r="3749" spans="10:17">
      <c r="J3749" s="64"/>
      <c r="K3749" s="64"/>
      <c r="N3749" s="64"/>
      <c r="O3749" s="64"/>
      <c r="P3749" s="64"/>
      <c r="Q3749" s="64"/>
    </row>
    <row r="3750" spans="10:17">
      <c r="J3750" s="64"/>
      <c r="K3750" s="64"/>
      <c r="N3750" s="64"/>
      <c r="O3750" s="64"/>
      <c r="P3750" s="64"/>
      <c r="Q3750" s="64"/>
    </row>
    <row r="3751" spans="10:17">
      <c r="J3751" s="64"/>
      <c r="K3751" s="64"/>
      <c r="N3751" s="64"/>
      <c r="O3751" s="64"/>
      <c r="P3751" s="64"/>
      <c r="Q3751" s="64"/>
    </row>
    <row r="3752" spans="10:17">
      <c r="J3752" s="64"/>
      <c r="K3752" s="64"/>
      <c r="N3752" s="64"/>
      <c r="O3752" s="64"/>
      <c r="P3752" s="64"/>
      <c r="Q3752" s="64"/>
    </row>
    <row r="3753" spans="10:17">
      <c r="J3753" s="64"/>
      <c r="K3753" s="64"/>
      <c r="N3753" s="64"/>
      <c r="O3753" s="64"/>
      <c r="P3753" s="64"/>
      <c r="Q3753" s="64"/>
    </row>
    <row r="3754" spans="10:17">
      <c r="J3754" s="64"/>
      <c r="K3754" s="64"/>
      <c r="N3754" s="64"/>
      <c r="O3754" s="64"/>
      <c r="P3754" s="64"/>
      <c r="Q3754" s="64"/>
    </row>
    <row r="3755" spans="10:17">
      <c r="J3755" s="64"/>
      <c r="K3755" s="64"/>
      <c r="N3755" s="64"/>
      <c r="O3755" s="64"/>
      <c r="P3755" s="64"/>
      <c r="Q3755" s="64"/>
    </row>
    <row r="3756" spans="10:17">
      <c r="J3756" s="64"/>
      <c r="K3756" s="64"/>
      <c r="N3756" s="64"/>
      <c r="O3756" s="64"/>
      <c r="P3756" s="64"/>
      <c r="Q3756" s="64"/>
    </row>
    <row r="3757" spans="10:17">
      <c r="J3757" s="64"/>
      <c r="K3757" s="64"/>
      <c r="N3757" s="64"/>
      <c r="O3757" s="64"/>
      <c r="P3757" s="64"/>
      <c r="Q3757" s="64"/>
    </row>
    <row r="3758" spans="10:17">
      <c r="J3758" s="64"/>
      <c r="K3758" s="64"/>
      <c r="N3758" s="64"/>
      <c r="O3758" s="64"/>
      <c r="P3758" s="64"/>
      <c r="Q3758" s="64"/>
    </row>
    <row r="3759" spans="10:17">
      <c r="J3759" s="64"/>
      <c r="K3759" s="64"/>
      <c r="N3759" s="64"/>
      <c r="O3759" s="64"/>
      <c r="P3759" s="64"/>
      <c r="Q3759" s="64"/>
    </row>
    <row r="3760" spans="10:17">
      <c r="J3760" s="64"/>
      <c r="K3760" s="64"/>
      <c r="N3760" s="64"/>
      <c r="O3760" s="64"/>
      <c r="P3760" s="64"/>
      <c r="Q3760" s="64"/>
    </row>
    <row r="3761" spans="10:17">
      <c r="J3761" s="64"/>
      <c r="K3761" s="64"/>
      <c r="N3761" s="64"/>
      <c r="O3761" s="64"/>
      <c r="P3761" s="64"/>
      <c r="Q3761" s="64"/>
    </row>
    <row r="3762" spans="10:17">
      <c r="J3762" s="64"/>
      <c r="K3762" s="64"/>
      <c r="N3762" s="64"/>
      <c r="O3762" s="64"/>
      <c r="P3762" s="64"/>
      <c r="Q3762" s="64"/>
    </row>
    <row r="3763" spans="10:17">
      <c r="J3763" s="64"/>
      <c r="K3763" s="64"/>
      <c r="N3763" s="64"/>
      <c r="O3763" s="64"/>
      <c r="P3763" s="64"/>
      <c r="Q3763" s="64"/>
    </row>
    <row r="3764" spans="10:17">
      <c r="J3764" s="64"/>
      <c r="K3764" s="64"/>
      <c r="N3764" s="64"/>
      <c r="O3764" s="64"/>
      <c r="P3764" s="64"/>
      <c r="Q3764" s="64"/>
    </row>
    <row r="3765" spans="10:17">
      <c r="J3765" s="64"/>
      <c r="K3765" s="64"/>
      <c r="N3765" s="64"/>
      <c r="O3765" s="64"/>
      <c r="P3765" s="64"/>
      <c r="Q3765" s="64"/>
    </row>
    <row r="3766" spans="10:17">
      <c r="J3766" s="64"/>
      <c r="K3766" s="64"/>
      <c r="N3766" s="64"/>
      <c r="O3766" s="64"/>
      <c r="P3766" s="64"/>
      <c r="Q3766" s="64"/>
    </row>
    <row r="3767" spans="10:17">
      <c r="J3767" s="64"/>
      <c r="K3767" s="64"/>
      <c r="N3767" s="64"/>
      <c r="O3767" s="64"/>
      <c r="P3767" s="64"/>
      <c r="Q3767" s="64"/>
    </row>
    <row r="3768" spans="10:17">
      <c r="J3768" s="64"/>
      <c r="K3768" s="64"/>
      <c r="N3768" s="64"/>
      <c r="O3768" s="64"/>
      <c r="P3768" s="64"/>
      <c r="Q3768" s="64"/>
    </row>
    <row r="3769" spans="10:17">
      <c r="J3769" s="64"/>
      <c r="K3769" s="64"/>
      <c r="N3769" s="64"/>
      <c r="O3769" s="64"/>
      <c r="P3769" s="64"/>
      <c r="Q3769" s="64"/>
    </row>
    <row r="3770" spans="10:17">
      <c r="J3770" s="64"/>
      <c r="K3770" s="64"/>
      <c r="N3770" s="64"/>
      <c r="O3770" s="64"/>
      <c r="P3770" s="64"/>
      <c r="Q3770" s="64"/>
    </row>
    <row r="3771" spans="10:17">
      <c r="J3771" s="64"/>
      <c r="K3771" s="64"/>
      <c r="N3771" s="64"/>
      <c r="O3771" s="64"/>
      <c r="P3771" s="64"/>
      <c r="Q3771" s="64"/>
    </row>
    <row r="3772" spans="10:17">
      <c r="J3772" s="64"/>
      <c r="K3772" s="64"/>
      <c r="N3772" s="64"/>
      <c r="O3772" s="64"/>
      <c r="P3772" s="64"/>
      <c r="Q3772" s="64"/>
    </row>
    <row r="3773" spans="10:17">
      <c r="J3773" s="64"/>
      <c r="K3773" s="64"/>
      <c r="N3773" s="64"/>
      <c r="O3773" s="64"/>
      <c r="P3773" s="64"/>
      <c r="Q3773" s="64"/>
    </row>
    <row r="3774" spans="10:17">
      <c r="J3774" s="64"/>
      <c r="K3774" s="64"/>
      <c r="N3774" s="64"/>
      <c r="O3774" s="64"/>
      <c r="P3774" s="64"/>
      <c r="Q3774" s="64"/>
    </row>
    <row r="3775" spans="10:17">
      <c r="J3775" s="64"/>
      <c r="K3775" s="64"/>
      <c r="N3775" s="64"/>
      <c r="O3775" s="64"/>
      <c r="P3775" s="64"/>
      <c r="Q3775" s="64"/>
    </row>
    <row r="3776" spans="10:17">
      <c r="J3776" s="64"/>
      <c r="K3776" s="64"/>
      <c r="N3776" s="64"/>
      <c r="O3776" s="64"/>
      <c r="P3776" s="64"/>
      <c r="Q3776" s="64"/>
    </row>
    <row r="3777" spans="10:17">
      <c r="J3777" s="64"/>
      <c r="K3777" s="64"/>
      <c r="N3777" s="64"/>
      <c r="O3777" s="64"/>
      <c r="P3777" s="64"/>
      <c r="Q3777" s="64"/>
    </row>
    <row r="3778" spans="10:17">
      <c r="J3778" s="64"/>
      <c r="K3778" s="64"/>
      <c r="N3778" s="64"/>
      <c r="O3778" s="64"/>
      <c r="P3778" s="64"/>
      <c r="Q3778" s="64"/>
    </row>
    <row r="3779" spans="10:17">
      <c r="J3779" s="64"/>
      <c r="K3779" s="64"/>
      <c r="N3779" s="64"/>
      <c r="O3779" s="64"/>
      <c r="P3779" s="64"/>
      <c r="Q3779" s="64"/>
    </row>
    <row r="3780" spans="10:17">
      <c r="J3780" s="64"/>
      <c r="K3780" s="64"/>
      <c r="N3780" s="64"/>
      <c r="O3780" s="64"/>
      <c r="P3780" s="64"/>
      <c r="Q3780" s="64"/>
    </row>
    <row r="3781" spans="10:17">
      <c r="J3781" s="64"/>
      <c r="K3781" s="64"/>
      <c r="N3781" s="64"/>
      <c r="O3781" s="64"/>
      <c r="P3781" s="64"/>
      <c r="Q3781" s="64"/>
    </row>
    <row r="3782" spans="10:17">
      <c r="J3782" s="64"/>
      <c r="K3782" s="64"/>
      <c r="N3782" s="64"/>
      <c r="O3782" s="64"/>
      <c r="P3782" s="64"/>
      <c r="Q3782" s="64"/>
    </row>
    <row r="3783" spans="10:17">
      <c r="J3783" s="64"/>
      <c r="K3783" s="64"/>
      <c r="N3783" s="64"/>
      <c r="O3783" s="64"/>
      <c r="P3783" s="64"/>
      <c r="Q3783" s="64"/>
    </row>
    <row r="3784" spans="10:17">
      <c r="J3784" s="64"/>
      <c r="K3784" s="64"/>
      <c r="N3784" s="64"/>
      <c r="O3784" s="64"/>
      <c r="P3784" s="64"/>
      <c r="Q3784" s="64"/>
    </row>
    <row r="3785" spans="10:17">
      <c r="J3785" s="64"/>
      <c r="K3785" s="64"/>
      <c r="N3785" s="64"/>
      <c r="O3785" s="64"/>
      <c r="P3785" s="64"/>
      <c r="Q3785" s="64"/>
    </row>
    <row r="3786" spans="10:17">
      <c r="J3786" s="64"/>
      <c r="K3786" s="64"/>
      <c r="N3786" s="64"/>
      <c r="O3786" s="64"/>
      <c r="P3786" s="64"/>
      <c r="Q3786" s="64"/>
    </row>
    <row r="3787" spans="10:17">
      <c r="J3787" s="64"/>
      <c r="K3787" s="64"/>
      <c r="N3787" s="64"/>
      <c r="O3787" s="64"/>
      <c r="P3787" s="64"/>
      <c r="Q3787" s="64"/>
    </row>
    <row r="3788" spans="10:17">
      <c r="J3788" s="64"/>
      <c r="K3788" s="64"/>
      <c r="N3788" s="64"/>
      <c r="O3788" s="64"/>
      <c r="P3788" s="64"/>
      <c r="Q3788" s="64"/>
    </row>
    <row r="3789" spans="10:17">
      <c r="J3789" s="64"/>
      <c r="K3789" s="64"/>
      <c r="N3789" s="64"/>
      <c r="O3789" s="64"/>
      <c r="P3789" s="64"/>
      <c r="Q3789" s="64"/>
    </row>
    <row r="3790" spans="10:17">
      <c r="J3790" s="64"/>
      <c r="K3790" s="64"/>
      <c r="N3790" s="64"/>
      <c r="O3790" s="64"/>
      <c r="P3790" s="64"/>
      <c r="Q3790" s="64"/>
    </row>
    <row r="3791" spans="10:17">
      <c r="J3791" s="64"/>
      <c r="K3791" s="64"/>
      <c r="N3791" s="64"/>
      <c r="O3791" s="64"/>
      <c r="P3791" s="64"/>
      <c r="Q3791" s="64"/>
    </row>
    <row r="3792" spans="10:17">
      <c r="J3792" s="64"/>
      <c r="K3792" s="64"/>
      <c r="N3792" s="64"/>
      <c r="O3792" s="64"/>
      <c r="P3792" s="64"/>
      <c r="Q3792" s="64"/>
    </row>
    <row r="3793" spans="10:17">
      <c r="J3793" s="64"/>
      <c r="K3793" s="64"/>
      <c r="N3793" s="64"/>
      <c r="O3793" s="64"/>
      <c r="P3793" s="64"/>
      <c r="Q3793" s="64"/>
    </row>
    <row r="3794" spans="10:17">
      <c r="J3794" s="64"/>
      <c r="K3794" s="64"/>
      <c r="N3794" s="64"/>
      <c r="O3794" s="64"/>
      <c r="P3794" s="64"/>
      <c r="Q3794" s="64"/>
    </row>
    <row r="3795" spans="10:17">
      <c r="J3795" s="64"/>
      <c r="K3795" s="64"/>
      <c r="N3795" s="64"/>
      <c r="O3795" s="64"/>
      <c r="P3795" s="64"/>
      <c r="Q3795" s="64"/>
    </row>
    <row r="3796" spans="10:17">
      <c r="J3796" s="64"/>
      <c r="K3796" s="64"/>
      <c r="N3796" s="64"/>
      <c r="O3796" s="64"/>
      <c r="P3796" s="64"/>
      <c r="Q3796" s="64"/>
    </row>
    <row r="3797" spans="10:17">
      <c r="J3797" s="64"/>
      <c r="K3797" s="64"/>
      <c r="N3797" s="64"/>
      <c r="O3797" s="64"/>
      <c r="P3797" s="64"/>
      <c r="Q3797" s="64"/>
    </row>
    <row r="3798" spans="10:17">
      <c r="J3798" s="64"/>
      <c r="K3798" s="64"/>
      <c r="N3798" s="64"/>
      <c r="O3798" s="64"/>
      <c r="P3798" s="64"/>
      <c r="Q3798" s="64"/>
    </row>
    <row r="3799" spans="10:17">
      <c r="J3799" s="64"/>
      <c r="K3799" s="64"/>
      <c r="N3799" s="64"/>
      <c r="O3799" s="64"/>
      <c r="P3799" s="64"/>
      <c r="Q3799" s="64"/>
    </row>
    <row r="3800" spans="10:17">
      <c r="J3800" s="64"/>
      <c r="K3800" s="64"/>
      <c r="N3800" s="64"/>
      <c r="O3800" s="64"/>
      <c r="P3800" s="64"/>
      <c r="Q3800" s="64"/>
    </row>
    <row r="3801" spans="10:17">
      <c r="J3801" s="64"/>
      <c r="K3801" s="64"/>
      <c r="N3801" s="64"/>
      <c r="O3801" s="64"/>
      <c r="P3801" s="64"/>
      <c r="Q3801" s="64"/>
    </row>
    <row r="3802" spans="10:17">
      <c r="J3802" s="64"/>
      <c r="K3802" s="64"/>
      <c r="N3802" s="64"/>
      <c r="O3802" s="64"/>
      <c r="P3802" s="64"/>
      <c r="Q3802" s="64"/>
    </row>
    <row r="3803" spans="10:17">
      <c r="J3803" s="64"/>
      <c r="K3803" s="64"/>
      <c r="N3803" s="64"/>
      <c r="O3803" s="64"/>
      <c r="P3803" s="64"/>
      <c r="Q3803" s="64"/>
    </row>
    <row r="3804" spans="10:17">
      <c r="J3804" s="64"/>
      <c r="K3804" s="64"/>
      <c r="N3804" s="64"/>
      <c r="O3804" s="64"/>
      <c r="P3804" s="64"/>
      <c r="Q3804" s="64"/>
    </row>
    <row r="3805" spans="10:17">
      <c r="J3805" s="64"/>
      <c r="K3805" s="64"/>
      <c r="N3805" s="64"/>
      <c r="O3805" s="64"/>
      <c r="P3805" s="64"/>
      <c r="Q3805" s="64"/>
    </row>
    <row r="3806" spans="10:17">
      <c r="J3806" s="64"/>
      <c r="K3806" s="64"/>
      <c r="N3806" s="64"/>
      <c r="O3806" s="64"/>
      <c r="P3806" s="64"/>
      <c r="Q3806" s="64"/>
    </row>
    <row r="3807" spans="10:17">
      <c r="J3807" s="64"/>
      <c r="K3807" s="64"/>
      <c r="N3807" s="64"/>
      <c r="O3807" s="64"/>
      <c r="P3807" s="64"/>
      <c r="Q3807" s="64"/>
    </row>
    <row r="3808" spans="10:17">
      <c r="J3808" s="64"/>
      <c r="K3808" s="64"/>
      <c r="N3808" s="64"/>
      <c r="O3808" s="64"/>
      <c r="P3808" s="64"/>
      <c r="Q3808" s="64"/>
    </row>
    <row r="3809" spans="10:17">
      <c r="J3809" s="64"/>
      <c r="K3809" s="64"/>
      <c r="N3809" s="64"/>
      <c r="O3809" s="64"/>
      <c r="P3809" s="64"/>
      <c r="Q3809" s="64"/>
    </row>
    <row r="3810" spans="10:17">
      <c r="J3810" s="64"/>
      <c r="K3810" s="64"/>
      <c r="N3810" s="64"/>
      <c r="O3810" s="64"/>
      <c r="P3810" s="64"/>
      <c r="Q3810" s="64"/>
    </row>
    <row r="3811" spans="10:17">
      <c r="J3811" s="64"/>
      <c r="K3811" s="64"/>
      <c r="N3811" s="64"/>
      <c r="O3811" s="64"/>
      <c r="P3811" s="64"/>
      <c r="Q3811" s="64"/>
    </row>
    <row r="3812" spans="10:17">
      <c r="J3812" s="64"/>
      <c r="K3812" s="64"/>
      <c r="N3812" s="64"/>
      <c r="O3812" s="64"/>
      <c r="P3812" s="64"/>
      <c r="Q3812" s="64"/>
    </row>
    <row r="3813" spans="10:17">
      <c r="J3813" s="64"/>
      <c r="K3813" s="64"/>
      <c r="N3813" s="64"/>
      <c r="O3813" s="64"/>
      <c r="P3813" s="64"/>
      <c r="Q3813" s="64"/>
    </row>
    <row r="3814" spans="10:17">
      <c r="J3814" s="64"/>
      <c r="K3814" s="64"/>
      <c r="N3814" s="64"/>
      <c r="O3814" s="64"/>
      <c r="P3814" s="64"/>
      <c r="Q3814" s="64"/>
    </row>
    <row r="3815" spans="10:17">
      <c r="J3815" s="64"/>
      <c r="K3815" s="64"/>
      <c r="N3815" s="64"/>
      <c r="O3815" s="64"/>
      <c r="P3815" s="64"/>
      <c r="Q3815" s="64"/>
    </row>
    <row r="3816" spans="10:17">
      <c r="J3816" s="64"/>
      <c r="K3816" s="64"/>
      <c r="N3816" s="64"/>
      <c r="O3816" s="64"/>
      <c r="P3816" s="64"/>
      <c r="Q3816" s="64"/>
    </row>
    <row r="3817" spans="10:17">
      <c r="J3817" s="64"/>
      <c r="K3817" s="64"/>
      <c r="N3817" s="64"/>
      <c r="O3817" s="64"/>
      <c r="P3817" s="64"/>
      <c r="Q3817" s="64"/>
    </row>
    <row r="3818" spans="10:17">
      <c r="J3818" s="64"/>
      <c r="K3818" s="64"/>
      <c r="N3818" s="64"/>
      <c r="O3818" s="64"/>
      <c r="P3818" s="64"/>
      <c r="Q3818" s="64"/>
    </row>
    <row r="3819" spans="10:17">
      <c r="J3819" s="64"/>
      <c r="K3819" s="64"/>
      <c r="N3819" s="64"/>
      <c r="O3819" s="64"/>
      <c r="P3819" s="64"/>
      <c r="Q3819" s="64"/>
    </row>
    <row r="3820" spans="10:17">
      <c r="J3820" s="64"/>
      <c r="K3820" s="64"/>
      <c r="N3820" s="64"/>
      <c r="O3820" s="64"/>
      <c r="P3820" s="64"/>
      <c r="Q3820" s="64"/>
    </row>
    <row r="3821" spans="10:17">
      <c r="J3821" s="64"/>
      <c r="K3821" s="64"/>
      <c r="N3821" s="64"/>
      <c r="O3821" s="64"/>
      <c r="P3821" s="64"/>
      <c r="Q3821" s="64"/>
    </row>
    <row r="3822" spans="10:17">
      <c r="J3822" s="64"/>
      <c r="K3822" s="64"/>
      <c r="N3822" s="64"/>
      <c r="O3822" s="64"/>
      <c r="P3822" s="64"/>
      <c r="Q3822" s="64"/>
    </row>
    <row r="3823" spans="10:17">
      <c r="J3823" s="64"/>
      <c r="K3823" s="64"/>
      <c r="N3823" s="64"/>
      <c r="O3823" s="64"/>
      <c r="P3823" s="64"/>
      <c r="Q3823" s="64"/>
    </row>
    <row r="3824" spans="10:17">
      <c r="J3824" s="64"/>
      <c r="K3824" s="64"/>
      <c r="N3824" s="64"/>
      <c r="O3824" s="64"/>
      <c r="P3824" s="64"/>
      <c r="Q3824" s="64"/>
    </row>
    <row r="3825" spans="10:17">
      <c r="J3825" s="64"/>
      <c r="K3825" s="64"/>
      <c r="N3825" s="64"/>
      <c r="O3825" s="64"/>
      <c r="P3825" s="64"/>
      <c r="Q3825" s="64"/>
    </row>
    <row r="3826" spans="10:17">
      <c r="J3826" s="64"/>
      <c r="K3826" s="64"/>
      <c r="N3826" s="64"/>
      <c r="O3826" s="64"/>
      <c r="P3826" s="64"/>
      <c r="Q3826" s="64"/>
    </row>
    <row r="3827" spans="10:17">
      <c r="J3827" s="64"/>
      <c r="K3827" s="64"/>
      <c r="N3827" s="64"/>
      <c r="O3827" s="64"/>
      <c r="P3827" s="64"/>
      <c r="Q3827" s="64"/>
    </row>
    <row r="3828" spans="10:17">
      <c r="J3828" s="64"/>
      <c r="K3828" s="64"/>
      <c r="N3828" s="64"/>
      <c r="O3828" s="64"/>
      <c r="P3828" s="64"/>
      <c r="Q3828" s="64"/>
    </row>
    <row r="3829" spans="10:17">
      <c r="J3829" s="64"/>
      <c r="K3829" s="64"/>
      <c r="N3829" s="64"/>
      <c r="O3829" s="64"/>
      <c r="P3829" s="64"/>
      <c r="Q3829" s="64"/>
    </row>
    <row r="3830" spans="10:17">
      <c r="J3830" s="64"/>
      <c r="K3830" s="64"/>
      <c r="N3830" s="64"/>
      <c r="O3830" s="64"/>
      <c r="P3830" s="64"/>
      <c r="Q3830" s="64"/>
    </row>
    <row r="3831" spans="10:17">
      <c r="J3831" s="64"/>
      <c r="K3831" s="64"/>
      <c r="N3831" s="64"/>
      <c r="O3831" s="64"/>
      <c r="P3831" s="64"/>
      <c r="Q3831" s="64"/>
    </row>
    <row r="3832" spans="10:17">
      <c r="J3832" s="64"/>
      <c r="K3832" s="64"/>
      <c r="N3832" s="64"/>
      <c r="O3832" s="64"/>
      <c r="P3832" s="64"/>
      <c r="Q3832" s="64"/>
    </row>
    <row r="3833" spans="10:17">
      <c r="J3833" s="64"/>
      <c r="K3833" s="64"/>
      <c r="N3833" s="64"/>
      <c r="O3833" s="64"/>
      <c r="P3833" s="64"/>
      <c r="Q3833" s="64"/>
    </row>
    <row r="3834" spans="10:17">
      <c r="J3834" s="64"/>
      <c r="K3834" s="64"/>
      <c r="N3834" s="64"/>
      <c r="O3834" s="64"/>
      <c r="P3834" s="64"/>
      <c r="Q3834" s="64"/>
    </row>
    <row r="3835" spans="10:17">
      <c r="J3835" s="64"/>
      <c r="K3835" s="64"/>
      <c r="N3835" s="64"/>
      <c r="O3835" s="64"/>
      <c r="P3835" s="64"/>
      <c r="Q3835" s="64"/>
    </row>
    <row r="3836" spans="10:17">
      <c r="J3836" s="64"/>
      <c r="K3836" s="64"/>
      <c r="N3836" s="64"/>
      <c r="O3836" s="64"/>
      <c r="P3836" s="64"/>
      <c r="Q3836" s="64"/>
    </row>
    <row r="3837" spans="10:17">
      <c r="J3837" s="64"/>
      <c r="K3837" s="64"/>
      <c r="N3837" s="64"/>
      <c r="O3837" s="64"/>
      <c r="P3837" s="64"/>
      <c r="Q3837" s="64"/>
    </row>
    <row r="3838" spans="10:17">
      <c r="J3838" s="64"/>
      <c r="K3838" s="64"/>
      <c r="N3838" s="64"/>
      <c r="O3838" s="64"/>
      <c r="P3838" s="64"/>
      <c r="Q3838" s="64"/>
    </row>
    <row r="3839" spans="10:17">
      <c r="J3839" s="64"/>
      <c r="K3839" s="64"/>
      <c r="N3839" s="64"/>
      <c r="O3839" s="64"/>
      <c r="P3839" s="64"/>
      <c r="Q3839" s="64"/>
    </row>
    <row r="3840" spans="10:17">
      <c r="J3840" s="64"/>
      <c r="K3840" s="64"/>
      <c r="N3840" s="64"/>
      <c r="O3840" s="64"/>
      <c r="P3840" s="64"/>
      <c r="Q3840" s="64"/>
    </row>
    <row r="3841" spans="10:17">
      <c r="J3841" s="64"/>
      <c r="K3841" s="64"/>
      <c r="N3841" s="64"/>
      <c r="O3841" s="64"/>
      <c r="P3841" s="64"/>
      <c r="Q3841" s="64"/>
    </row>
    <row r="3842" spans="10:17">
      <c r="J3842" s="64"/>
      <c r="K3842" s="64"/>
      <c r="N3842" s="64"/>
      <c r="O3842" s="64"/>
      <c r="P3842" s="64"/>
      <c r="Q3842" s="64"/>
    </row>
    <row r="3843" spans="10:17">
      <c r="J3843" s="64"/>
      <c r="K3843" s="64"/>
      <c r="N3843" s="64"/>
      <c r="O3843" s="64"/>
      <c r="P3843" s="64"/>
      <c r="Q3843" s="64"/>
    </row>
    <row r="3844" spans="10:17">
      <c r="J3844" s="64"/>
      <c r="K3844" s="64"/>
      <c r="N3844" s="64"/>
      <c r="O3844" s="64"/>
      <c r="P3844" s="64"/>
      <c r="Q3844" s="64"/>
    </row>
    <row r="3845" spans="10:17">
      <c r="J3845" s="64"/>
      <c r="K3845" s="64"/>
      <c r="N3845" s="64"/>
      <c r="O3845" s="64"/>
      <c r="P3845" s="64"/>
      <c r="Q3845" s="64"/>
    </row>
    <row r="3846" spans="10:17">
      <c r="J3846" s="64"/>
      <c r="K3846" s="64"/>
      <c r="N3846" s="64"/>
      <c r="O3846" s="64"/>
      <c r="P3846" s="64"/>
      <c r="Q3846" s="64"/>
    </row>
    <row r="3847" spans="10:17">
      <c r="J3847" s="64"/>
      <c r="K3847" s="64"/>
      <c r="N3847" s="64"/>
      <c r="O3847" s="64"/>
      <c r="P3847" s="64"/>
      <c r="Q3847" s="64"/>
    </row>
    <row r="3848" spans="10:17">
      <c r="J3848" s="64"/>
      <c r="K3848" s="64"/>
      <c r="N3848" s="64"/>
      <c r="O3848" s="64"/>
      <c r="P3848" s="64"/>
      <c r="Q3848" s="64"/>
    </row>
    <row r="3849" spans="10:17">
      <c r="J3849" s="64"/>
      <c r="K3849" s="64"/>
      <c r="N3849" s="64"/>
      <c r="O3849" s="64"/>
      <c r="P3849" s="64"/>
      <c r="Q3849" s="64"/>
    </row>
    <row r="3850" spans="10:17">
      <c r="J3850" s="64"/>
      <c r="K3850" s="64"/>
      <c r="N3850" s="64"/>
      <c r="O3850" s="64"/>
      <c r="P3850" s="64"/>
      <c r="Q3850" s="64"/>
    </row>
    <row r="3851" spans="10:17">
      <c r="J3851" s="64"/>
      <c r="K3851" s="64"/>
      <c r="N3851" s="64"/>
      <c r="O3851" s="64"/>
      <c r="P3851" s="64"/>
      <c r="Q3851" s="64"/>
    </row>
    <row r="3852" spans="10:17">
      <c r="J3852" s="64"/>
      <c r="K3852" s="64"/>
      <c r="N3852" s="64"/>
      <c r="O3852" s="64"/>
      <c r="P3852" s="64"/>
      <c r="Q3852" s="64"/>
    </row>
    <row r="3853" spans="10:17">
      <c r="J3853" s="64"/>
      <c r="K3853" s="64"/>
      <c r="N3853" s="64"/>
      <c r="O3853" s="64"/>
      <c r="P3853" s="64"/>
      <c r="Q3853" s="64"/>
    </row>
    <row r="3854" spans="10:17">
      <c r="J3854" s="64"/>
      <c r="K3854" s="64"/>
      <c r="N3854" s="64"/>
      <c r="O3854" s="64"/>
      <c r="P3854" s="64"/>
      <c r="Q3854" s="64"/>
    </row>
    <row r="3855" spans="10:17">
      <c r="J3855" s="64"/>
      <c r="K3855" s="64"/>
      <c r="N3855" s="64"/>
      <c r="O3855" s="64"/>
      <c r="P3855" s="64"/>
      <c r="Q3855" s="64"/>
    </row>
    <row r="3856" spans="10:17">
      <c r="J3856" s="64"/>
      <c r="K3856" s="64"/>
      <c r="N3856" s="64"/>
      <c r="O3856" s="64"/>
      <c r="P3856" s="64"/>
      <c r="Q3856" s="64"/>
    </row>
    <row r="3857" spans="10:17">
      <c r="J3857" s="64"/>
      <c r="K3857" s="64"/>
      <c r="N3857" s="64"/>
      <c r="O3857" s="64"/>
      <c r="P3857" s="64"/>
      <c r="Q3857" s="64"/>
    </row>
    <row r="3858" spans="10:17">
      <c r="J3858" s="64"/>
      <c r="K3858" s="64"/>
      <c r="N3858" s="64"/>
      <c r="O3858" s="64"/>
      <c r="P3858" s="64"/>
      <c r="Q3858" s="64"/>
    </row>
    <row r="3859" spans="10:17">
      <c r="J3859" s="64"/>
      <c r="K3859" s="64"/>
      <c r="N3859" s="64"/>
      <c r="O3859" s="64"/>
      <c r="P3859" s="64"/>
      <c r="Q3859" s="64"/>
    </row>
    <row r="3860" spans="10:17">
      <c r="J3860" s="64"/>
      <c r="K3860" s="64"/>
      <c r="N3860" s="64"/>
      <c r="O3860" s="64"/>
      <c r="P3860" s="64"/>
      <c r="Q3860" s="64"/>
    </row>
    <row r="3861" spans="10:17">
      <c r="J3861" s="64"/>
      <c r="K3861" s="64"/>
      <c r="N3861" s="64"/>
      <c r="O3861" s="64"/>
      <c r="P3861" s="64"/>
      <c r="Q3861" s="64"/>
    </row>
    <row r="3862" spans="10:17">
      <c r="J3862" s="64"/>
      <c r="K3862" s="64"/>
      <c r="N3862" s="64"/>
      <c r="O3862" s="64"/>
      <c r="P3862" s="64"/>
      <c r="Q3862" s="64"/>
    </row>
    <row r="3863" spans="10:17">
      <c r="J3863" s="64"/>
      <c r="K3863" s="64"/>
      <c r="N3863" s="64"/>
      <c r="O3863" s="64"/>
      <c r="P3863" s="64"/>
      <c r="Q3863" s="64"/>
    </row>
    <row r="3864" spans="10:17">
      <c r="J3864" s="64"/>
      <c r="K3864" s="64"/>
      <c r="N3864" s="64"/>
      <c r="O3864" s="64"/>
      <c r="P3864" s="64"/>
      <c r="Q3864" s="64"/>
    </row>
    <row r="3865" spans="10:17">
      <c r="J3865" s="64"/>
      <c r="K3865" s="64"/>
      <c r="N3865" s="64"/>
      <c r="O3865" s="64"/>
      <c r="P3865" s="64"/>
      <c r="Q3865" s="64"/>
    </row>
    <row r="3866" spans="10:17">
      <c r="J3866" s="64"/>
      <c r="K3866" s="64"/>
      <c r="N3866" s="64"/>
      <c r="O3866" s="64"/>
      <c r="P3866" s="64"/>
      <c r="Q3866" s="64"/>
    </row>
    <row r="3867" spans="10:17">
      <c r="J3867" s="64"/>
      <c r="K3867" s="64"/>
      <c r="N3867" s="64"/>
      <c r="O3867" s="64"/>
      <c r="P3867" s="64"/>
      <c r="Q3867" s="64"/>
    </row>
    <row r="3868" spans="10:17">
      <c r="J3868" s="64"/>
      <c r="K3868" s="64"/>
      <c r="N3868" s="64"/>
      <c r="O3868" s="64"/>
      <c r="P3868" s="64"/>
      <c r="Q3868" s="64"/>
    </row>
    <row r="3869" spans="10:17">
      <c r="J3869" s="64"/>
      <c r="K3869" s="64"/>
      <c r="N3869" s="64"/>
      <c r="O3869" s="64"/>
      <c r="P3869" s="64"/>
      <c r="Q3869" s="64"/>
    </row>
    <row r="3870" spans="10:17">
      <c r="J3870" s="64"/>
      <c r="K3870" s="64"/>
      <c r="N3870" s="64"/>
      <c r="O3870" s="64"/>
      <c r="P3870" s="64"/>
      <c r="Q3870" s="64"/>
    </row>
    <row r="3871" spans="10:17">
      <c r="J3871" s="64"/>
      <c r="K3871" s="64"/>
      <c r="N3871" s="64"/>
      <c r="O3871" s="64"/>
      <c r="P3871" s="64"/>
      <c r="Q3871" s="64"/>
    </row>
    <row r="3872" spans="10:17">
      <c r="J3872" s="64"/>
      <c r="K3872" s="64"/>
      <c r="N3872" s="64"/>
      <c r="O3872" s="64"/>
      <c r="P3872" s="64"/>
      <c r="Q3872" s="64"/>
    </row>
    <row r="3873" spans="10:17">
      <c r="J3873" s="64"/>
      <c r="K3873" s="64"/>
      <c r="N3873" s="64"/>
      <c r="O3873" s="64"/>
      <c r="P3873" s="64"/>
      <c r="Q3873" s="64"/>
    </row>
    <row r="3874" spans="10:17">
      <c r="J3874" s="64"/>
      <c r="K3874" s="64"/>
      <c r="N3874" s="64"/>
      <c r="O3874" s="64"/>
      <c r="P3874" s="64"/>
      <c r="Q3874" s="64"/>
    </row>
    <row r="3875" spans="10:17">
      <c r="J3875" s="64"/>
      <c r="K3875" s="64"/>
      <c r="N3875" s="64"/>
      <c r="O3875" s="64"/>
      <c r="P3875" s="64"/>
      <c r="Q3875" s="64"/>
    </row>
    <row r="3876" spans="10:17">
      <c r="J3876" s="64"/>
      <c r="K3876" s="64"/>
      <c r="N3876" s="64"/>
      <c r="O3876" s="64"/>
      <c r="P3876" s="64"/>
      <c r="Q3876" s="64"/>
    </row>
    <row r="3877" spans="10:17">
      <c r="J3877" s="64"/>
      <c r="K3877" s="64"/>
      <c r="N3877" s="64"/>
      <c r="O3877" s="64"/>
      <c r="P3877" s="64"/>
      <c r="Q3877" s="64"/>
    </row>
    <row r="3878" spans="10:17">
      <c r="J3878" s="64"/>
      <c r="K3878" s="64"/>
      <c r="N3878" s="64"/>
      <c r="O3878" s="64"/>
      <c r="P3878" s="64"/>
      <c r="Q3878" s="64"/>
    </row>
    <row r="3879" spans="10:17">
      <c r="J3879" s="64"/>
      <c r="K3879" s="64"/>
      <c r="N3879" s="64"/>
      <c r="O3879" s="64"/>
      <c r="P3879" s="64"/>
      <c r="Q3879" s="64"/>
    </row>
    <row r="3880" spans="10:17">
      <c r="J3880" s="64"/>
      <c r="K3880" s="64"/>
      <c r="N3880" s="64"/>
      <c r="O3880" s="64"/>
      <c r="P3880" s="64"/>
      <c r="Q3880" s="64"/>
    </row>
    <row r="3881" spans="10:17">
      <c r="J3881" s="64"/>
      <c r="K3881" s="64"/>
      <c r="N3881" s="64"/>
      <c r="O3881" s="64"/>
      <c r="P3881" s="64"/>
      <c r="Q3881" s="64"/>
    </row>
    <row r="3882" spans="10:17">
      <c r="J3882" s="64"/>
      <c r="K3882" s="64"/>
      <c r="N3882" s="64"/>
      <c r="O3882" s="64"/>
      <c r="P3882" s="64"/>
      <c r="Q3882" s="64"/>
    </row>
    <row r="3883" spans="10:17">
      <c r="J3883" s="64"/>
      <c r="K3883" s="64"/>
      <c r="N3883" s="64"/>
      <c r="O3883" s="64"/>
      <c r="P3883" s="64"/>
      <c r="Q3883" s="64"/>
    </row>
    <row r="3884" spans="10:17">
      <c r="J3884" s="64"/>
      <c r="K3884" s="64"/>
      <c r="N3884" s="64"/>
      <c r="O3884" s="64"/>
      <c r="P3884" s="64"/>
      <c r="Q3884" s="64"/>
    </row>
    <row r="3885" spans="10:17">
      <c r="J3885" s="64"/>
      <c r="K3885" s="64"/>
      <c r="N3885" s="64"/>
      <c r="O3885" s="64"/>
      <c r="P3885" s="64"/>
      <c r="Q3885" s="64"/>
    </row>
    <row r="3886" spans="10:17">
      <c r="J3886" s="64"/>
      <c r="K3886" s="64"/>
      <c r="N3886" s="64"/>
      <c r="O3886" s="64"/>
      <c r="P3886" s="64"/>
      <c r="Q3886" s="64"/>
    </row>
    <row r="3887" spans="10:17">
      <c r="J3887" s="64"/>
      <c r="K3887" s="64"/>
      <c r="N3887" s="64"/>
      <c r="O3887" s="64"/>
      <c r="P3887" s="64"/>
      <c r="Q3887" s="64"/>
    </row>
    <row r="3888" spans="10:17">
      <c r="J3888" s="64"/>
      <c r="K3888" s="64"/>
      <c r="N3888" s="64"/>
      <c r="O3888" s="64"/>
      <c r="P3888" s="64"/>
      <c r="Q3888" s="64"/>
    </row>
    <row r="3889" spans="10:17">
      <c r="J3889" s="64"/>
      <c r="K3889" s="64"/>
      <c r="N3889" s="64"/>
      <c r="O3889" s="64"/>
      <c r="P3889" s="64"/>
      <c r="Q3889" s="64"/>
    </row>
    <row r="3890" spans="10:17">
      <c r="J3890" s="64"/>
      <c r="K3890" s="64"/>
      <c r="N3890" s="64"/>
      <c r="O3890" s="64"/>
      <c r="P3890" s="64"/>
      <c r="Q3890" s="64"/>
    </row>
    <row r="3891" spans="10:17">
      <c r="J3891" s="64"/>
      <c r="K3891" s="64"/>
      <c r="N3891" s="64"/>
      <c r="O3891" s="64"/>
      <c r="P3891" s="64"/>
      <c r="Q3891" s="64"/>
    </row>
    <row r="3892" spans="10:17">
      <c r="J3892" s="64"/>
      <c r="K3892" s="64"/>
      <c r="N3892" s="64"/>
      <c r="O3892" s="64"/>
      <c r="P3892" s="64"/>
      <c r="Q3892" s="64"/>
    </row>
    <row r="3893" spans="10:17">
      <c r="J3893" s="64"/>
      <c r="K3893" s="64"/>
      <c r="N3893" s="64"/>
      <c r="O3893" s="64"/>
      <c r="P3893" s="64"/>
      <c r="Q3893" s="64"/>
    </row>
    <row r="3894" spans="10:17">
      <c r="J3894" s="64"/>
      <c r="K3894" s="64"/>
      <c r="N3894" s="64"/>
      <c r="O3894" s="64"/>
      <c r="P3894" s="64"/>
      <c r="Q3894" s="64"/>
    </row>
    <row r="3895" spans="10:17">
      <c r="J3895" s="64"/>
      <c r="K3895" s="64"/>
      <c r="N3895" s="64"/>
      <c r="O3895" s="64"/>
      <c r="P3895" s="64"/>
      <c r="Q3895" s="64"/>
    </row>
    <row r="3896" spans="10:17">
      <c r="J3896" s="64"/>
      <c r="K3896" s="64"/>
      <c r="N3896" s="64"/>
      <c r="O3896" s="64"/>
      <c r="P3896" s="64"/>
      <c r="Q3896" s="64"/>
    </row>
    <row r="3897" spans="10:17">
      <c r="J3897" s="64"/>
      <c r="K3897" s="64"/>
      <c r="N3897" s="64"/>
      <c r="O3897" s="64"/>
      <c r="P3897" s="64"/>
      <c r="Q3897" s="64"/>
    </row>
    <row r="3898" spans="10:17">
      <c r="J3898" s="64"/>
      <c r="K3898" s="64"/>
      <c r="N3898" s="64"/>
      <c r="O3898" s="64"/>
      <c r="P3898" s="64"/>
      <c r="Q3898" s="64"/>
    </row>
    <row r="3899" spans="10:17">
      <c r="J3899" s="64"/>
      <c r="K3899" s="64"/>
      <c r="N3899" s="64"/>
      <c r="O3899" s="64"/>
      <c r="P3899" s="64"/>
      <c r="Q3899" s="64"/>
    </row>
    <row r="3900" spans="10:17">
      <c r="J3900" s="64"/>
      <c r="K3900" s="64"/>
      <c r="N3900" s="64"/>
      <c r="O3900" s="64"/>
      <c r="P3900" s="64"/>
      <c r="Q3900" s="64"/>
    </row>
    <row r="3901" spans="10:17">
      <c r="J3901" s="64"/>
      <c r="K3901" s="64"/>
      <c r="N3901" s="64"/>
      <c r="O3901" s="64"/>
      <c r="P3901" s="64"/>
      <c r="Q3901" s="64"/>
    </row>
    <row r="3902" spans="10:17">
      <c r="J3902" s="64"/>
      <c r="K3902" s="64"/>
      <c r="N3902" s="64"/>
      <c r="O3902" s="64"/>
      <c r="P3902" s="64"/>
      <c r="Q3902" s="64"/>
    </row>
    <row r="3903" spans="10:17">
      <c r="J3903" s="64"/>
      <c r="K3903" s="64"/>
      <c r="N3903" s="64"/>
      <c r="O3903" s="64"/>
      <c r="P3903" s="64"/>
      <c r="Q3903" s="64"/>
    </row>
    <row r="3904" spans="10:17">
      <c r="J3904" s="64"/>
      <c r="K3904" s="64"/>
      <c r="N3904" s="64"/>
      <c r="O3904" s="64"/>
      <c r="P3904" s="64"/>
      <c r="Q3904" s="64"/>
    </row>
    <row r="3905" spans="10:17">
      <c r="J3905" s="64"/>
      <c r="K3905" s="64"/>
      <c r="N3905" s="64"/>
      <c r="O3905" s="64"/>
      <c r="P3905" s="64"/>
      <c r="Q3905" s="64"/>
    </row>
    <row r="3906" spans="10:17">
      <c r="J3906" s="64"/>
      <c r="K3906" s="64"/>
      <c r="N3906" s="64"/>
      <c r="O3906" s="64"/>
      <c r="P3906" s="64"/>
      <c r="Q3906" s="64"/>
    </row>
    <row r="3907" spans="10:17">
      <c r="J3907" s="64"/>
      <c r="K3907" s="64"/>
      <c r="N3907" s="64"/>
      <c r="O3907" s="64"/>
      <c r="P3907" s="64"/>
      <c r="Q3907" s="64"/>
    </row>
    <row r="3908" spans="10:17">
      <c r="J3908" s="64"/>
      <c r="K3908" s="64"/>
      <c r="N3908" s="64"/>
      <c r="O3908" s="64"/>
      <c r="P3908" s="64"/>
      <c r="Q3908" s="64"/>
    </row>
    <row r="3909" spans="10:17">
      <c r="J3909" s="64"/>
      <c r="K3909" s="64"/>
      <c r="N3909" s="64"/>
      <c r="O3909" s="64"/>
      <c r="P3909" s="64"/>
      <c r="Q3909" s="64"/>
    </row>
    <row r="3910" spans="10:17">
      <c r="J3910" s="64"/>
      <c r="K3910" s="64"/>
      <c r="N3910" s="64"/>
      <c r="O3910" s="64"/>
      <c r="P3910" s="64"/>
      <c r="Q3910" s="64"/>
    </row>
    <row r="3911" spans="10:17">
      <c r="J3911" s="64"/>
      <c r="K3911" s="64"/>
      <c r="N3911" s="64"/>
      <c r="O3911" s="64"/>
      <c r="P3911" s="64"/>
      <c r="Q3911" s="64"/>
    </row>
    <row r="3912" spans="10:17">
      <c r="J3912" s="64"/>
      <c r="K3912" s="64"/>
      <c r="N3912" s="64"/>
      <c r="O3912" s="64"/>
      <c r="P3912" s="64"/>
      <c r="Q3912" s="64"/>
    </row>
    <row r="3913" spans="10:17">
      <c r="J3913" s="64"/>
      <c r="K3913" s="64"/>
      <c r="N3913" s="64"/>
      <c r="O3913" s="64"/>
      <c r="P3913" s="64"/>
      <c r="Q3913" s="64"/>
    </row>
    <row r="3914" spans="10:17">
      <c r="J3914" s="64"/>
      <c r="K3914" s="64"/>
      <c r="N3914" s="64"/>
      <c r="O3914" s="64"/>
      <c r="P3914" s="64"/>
      <c r="Q3914" s="64"/>
    </row>
    <row r="3915" spans="10:17">
      <c r="J3915" s="64"/>
      <c r="K3915" s="64"/>
      <c r="N3915" s="64"/>
      <c r="O3915" s="64"/>
      <c r="P3915" s="64"/>
      <c r="Q3915" s="64"/>
    </row>
    <row r="3916" spans="10:17">
      <c r="J3916" s="64"/>
      <c r="K3916" s="64"/>
      <c r="N3916" s="64"/>
      <c r="O3916" s="64"/>
      <c r="P3916" s="64"/>
      <c r="Q3916" s="64"/>
    </row>
    <row r="3917" spans="10:17">
      <c r="J3917" s="64"/>
      <c r="K3917" s="64"/>
      <c r="N3917" s="64"/>
      <c r="O3917" s="64"/>
      <c r="P3917" s="64"/>
      <c r="Q3917" s="64"/>
    </row>
    <row r="3918" spans="10:17">
      <c r="J3918" s="64"/>
      <c r="K3918" s="64"/>
      <c r="N3918" s="64"/>
      <c r="O3918" s="64"/>
      <c r="P3918" s="64"/>
      <c r="Q3918" s="64"/>
    </row>
    <row r="3919" spans="10:17">
      <c r="J3919" s="64"/>
      <c r="K3919" s="64"/>
      <c r="N3919" s="64"/>
      <c r="O3919" s="64"/>
      <c r="P3919" s="64"/>
      <c r="Q3919" s="64"/>
    </row>
    <row r="3920" spans="10:17">
      <c r="J3920" s="64"/>
      <c r="K3920" s="64"/>
      <c r="N3920" s="64"/>
      <c r="O3920" s="64"/>
      <c r="P3920" s="64"/>
      <c r="Q3920" s="64"/>
    </row>
    <row r="3921" spans="10:17">
      <c r="J3921" s="64"/>
      <c r="K3921" s="64"/>
      <c r="N3921" s="64"/>
      <c r="O3921" s="64"/>
      <c r="P3921" s="64"/>
      <c r="Q3921" s="64"/>
    </row>
    <row r="3922" spans="10:17">
      <c r="J3922" s="64"/>
      <c r="K3922" s="64"/>
      <c r="N3922" s="64"/>
      <c r="O3922" s="64"/>
      <c r="P3922" s="64"/>
      <c r="Q3922" s="64"/>
    </row>
    <row r="3923" spans="10:17">
      <c r="J3923" s="64"/>
      <c r="K3923" s="64"/>
      <c r="N3923" s="64"/>
      <c r="O3923" s="64"/>
      <c r="P3923" s="64"/>
      <c r="Q3923" s="64"/>
    </row>
    <row r="3924" spans="10:17">
      <c r="J3924" s="64"/>
      <c r="K3924" s="64"/>
      <c r="N3924" s="64"/>
      <c r="O3924" s="64"/>
      <c r="P3924" s="64"/>
      <c r="Q3924" s="64"/>
    </row>
    <row r="3925" spans="10:17">
      <c r="J3925" s="64"/>
      <c r="K3925" s="64"/>
      <c r="N3925" s="64"/>
      <c r="O3925" s="64"/>
      <c r="P3925" s="64"/>
      <c r="Q3925" s="64"/>
    </row>
    <row r="3926" spans="10:17">
      <c r="J3926" s="64"/>
      <c r="K3926" s="64"/>
      <c r="N3926" s="64"/>
      <c r="O3926" s="64"/>
      <c r="P3926" s="64"/>
      <c r="Q3926" s="64"/>
    </row>
    <row r="3927" spans="10:17">
      <c r="J3927" s="64"/>
      <c r="K3927" s="64"/>
      <c r="N3927" s="64"/>
      <c r="O3927" s="64"/>
      <c r="P3927" s="64"/>
      <c r="Q3927" s="64"/>
    </row>
    <row r="3928" spans="10:17">
      <c r="J3928" s="64"/>
      <c r="K3928" s="64"/>
      <c r="N3928" s="64"/>
      <c r="O3928" s="64"/>
      <c r="P3928" s="64"/>
      <c r="Q3928" s="64"/>
    </row>
    <row r="3929" spans="10:17">
      <c r="J3929" s="64"/>
      <c r="K3929" s="64"/>
      <c r="N3929" s="64"/>
      <c r="O3929" s="64"/>
      <c r="P3929" s="64"/>
      <c r="Q3929" s="64"/>
    </row>
    <row r="3930" spans="10:17">
      <c r="J3930" s="64"/>
      <c r="K3930" s="64"/>
      <c r="N3930" s="64"/>
      <c r="O3930" s="64"/>
      <c r="P3930" s="64"/>
      <c r="Q3930" s="64"/>
    </row>
    <row r="3931" spans="10:17">
      <c r="J3931" s="64"/>
      <c r="K3931" s="64"/>
      <c r="N3931" s="64"/>
      <c r="O3931" s="64"/>
      <c r="P3931" s="64"/>
      <c r="Q3931" s="64"/>
    </row>
    <row r="3932" spans="10:17">
      <c r="J3932" s="64"/>
      <c r="K3932" s="64"/>
      <c r="N3932" s="64"/>
      <c r="O3932" s="64"/>
      <c r="P3932" s="64"/>
      <c r="Q3932" s="64"/>
    </row>
    <row r="3933" spans="10:17">
      <c r="J3933" s="64"/>
      <c r="K3933" s="64"/>
      <c r="N3933" s="64"/>
      <c r="O3933" s="64"/>
      <c r="P3933" s="64"/>
      <c r="Q3933" s="64"/>
    </row>
    <row r="3934" spans="10:17">
      <c r="J3934" s="64"/>
      <c r="K3934" s="64"/>
      <c r="N3934" s="64"/>
      <c r="O3934" s="64"/>
      <c r="P3934" s="64"/>
      <c r="Q3934" s="64"/>
    </row>
    <row r="3935" spans="10:17">
      <c r="J3935" s="64"/>
      <c r="K3935" s="64"/>
      <c r="N3935" s="64"/>
      <c r="O3935" s="64"/>
      <c r="P3935" s="64"/>
      <c r="Q3935" s="64"/>
    </row>
    <row r="3936" spans="10:17">
      <c r="J3936" s="64"/>
      <c r="K3936" s="64"/>
      <c r="N3936" s="64"/>
      <c r="O3936" s="64"/>
      <c r="P3936" s="64"/>
      <c r="Q3936" s="64"/>
    </row>
    <row r="3937" spans="10:17">
      <c r="J3937" s="64"/>
      <c r="K3937" s="64"/>
      <c r="N3937" s="64"/>
      <c r="O3937" s="64"/>
      <c r="P3937" s="64"/>
      <c r="Q3937" s="64"/>
    </row>
    <row r="3938" spans="10:17">
      <c r="J3938" s="64"/>
      <c r="K3938" s="64"/>
      <c r="N3938" s="64"/>
      <c r="O3938" s="64"/>
      <c r="P3938" s="64"/>
      <c r="Q3938" s="64"/>
    </row>
    <row r="3939" spans="10:17">
      <c r="J3939" s="64"/>
      <c r="K3939" s="64"/>
      <c r="N3939" s="64"/>
      <c r="O3939" s="64"/>
      <c r="P3939" s="64"/>
      <c r="Q3939" s="64"/>
    </row>
    <row r="3940" spans="10:17">
      <c r="J3940" s="64"/>
      <c r="K3940" s="64"/>
      <c r="N3940" s="64"/>
      <c r="O3940" s="64"/>
      <c r="P3940" s="64"/>
      <c r="Q3940" s="64"/>
    </row>
    <row r="3941" spans="10:17">
      <c r="J3941" s="64"/>
      <c r="K3941" s="64"/>
      <c r="N3941" s="64"/>
      <c r="O3941" s="64"/>
      <c r="P3941" s="64"/>
      <c r="Q3941" s="64"/>
    </row>
    <row r="3942" spans="10:17">
      <c r="J3942" s="64"/>
      <c r="K3942" s="64"/>
      <c r="N3942" s="64"/>
      <c r="O3942" s="64"/>
      <c r="P3942" s="64"/>
      <c r="Q3942" s="64"/>
    </row>
    <row r="3943" spans="10:17">
      <c r="J3943" s="64"/>
      <c r="K3943" s="64"/>
      <c r="N3943" s="64"/>
      <c r="O3943" s="64"/>
      <c r="P3943" s="64"/>
      <c r="Q3943" s="64"/>
    </row>
    <row r="3944" spans="10:17">
      <c r="J3944" s="64"/>
      <c r="K3944" s="64"/>
      <c r="N3944" s="64"/>
      <c r="O3944" s="64"/>
      <c r="P3944" s="64"/>
      <c r="Q3944" s="64"/>
    </row>
    <row r="3945" spans="10:17">
      <c r="J3945" s="64"/>
      <c r="K3945" s="64"/>
      <c r="N3945" s="64"/>
      <c r="O3945" s="64"/>
      <c r="P3945" s="64"/>
      <c r="Q3945" s="64"/>
    </row>
    <row r="3946" spans="10:17">
      <c r="J3946" s="64"/>
      <c r="K3946" s="64"/>
      <c r="N3946" s="64"/>
      <c r="O3946" s="64"/>
      <c r="P3946" s="64"/>
      <c r="Q3946" s="64"/>
    </row>
    <row r="3947" spans="10:17">
      <c r="J3947" s="64"/>
      <c r="K3947" s="64"/>
      <c r="N3947" s="64"/>
      <c r="O3947" s="64"/>
      <c r="P3947" s="64"/>
      <c r="Q3947" s="64"/>
    </row>
    <row r="3948" spans="10:17">
      <c r="J3948" s="64"/>
      <c r="K3948" s="64"/>
      <c r="N3948" s="64"/>
      <c r="O3948" s="64"/>
      <c r="P3948" s="64"/>
      <c r="Q3948" s="64"/>
    </row>
    <row r="3949" spans="10:17">
      <c r="J3949" s="64"/>
      <c r="K3949" s="64"/>
      <c r="N3949" s="64"/>
      <c r="O3949" s="64"/>
      <c r="P3949" s="64"/>
      <c r="Q3949" s="64"/>
    </row>
    <row r="3950" spans="10:17">
      <c r="J3950" s="64"/>
      <c r="K3950" s="64"/>
      <c r="N3950" s="64"/>
      <c r="O3950" s="64"/>
      <c r="P3950" s="64"/>
      <c r="Q3950" s="64"/>
    </row>
    <row r="3951" spans="10:17">
      <c r="J3951" s="64"/>
      <c r="K3951" s="64"/>
      <c r="N3951" s="64"/>
      <c r="O3951" s="64"/>
      <c r="P3951" s="64"/>
      <c r="Q3951" s="64"/>
    </row>
    <row r="3952" spans="10:17">
      <c r="J3952" s="64"/>
      <c r="K3952" s="64"/>
      <c r="N3952" s="64"/>
      <c r="O3952" s="64"/>
      <c r="P3952" s="64"/>
      <c r="Q3952" s="64"/>
    </row>
    <row r="3953" spans="10:17">
      <c r="J3953" s="64"/>
      <c r="K3953" s="64"/>
      <c r="N3953" s="64"/>
      <c r="O3953" s="64"/>
      <c r="P3953" s="64"/>
      <c r="Q3953" s="64"/>
    </row>
    <row r="3954" spans="10:17">
      <c r="J3954" s="64"/>
      <c r="K3954" s="64"/>
      <c r="N3954" s="64"/>
      <c r="O3954" s="64"/>
      <c r="P3954" s="64"/>
      <c r="Q3954" s="64"/>
    </row>
    <row r="3955" spans="10:17">
      <c r="J3955" s="64"/>
      <c r="K3955" s="64"/>
      <c r="N3955" s="64"/>
      <c r="O3955" s="64"/>
      <c r="P3955" s="64"/>
      <c r="Q3955" s="64"/>
    </row>
    <row r="3956" spans="10:17">
      <c r="J3956" s="64"/>
      <c r="K3956" s="64"/>
      <c r="N3956" s="64"/>
      <c r="O3956" s="64"/>
      <c r="P3956" s="64"/>
      <c r="Q3956" s="64"/>
    </row>
    <row r="3957" spans="10:17">
      <c r="J3957" s="64"/>
      <c r="K3957" s="64"/>
      <c r="N3957" s="64"/>
      <c r="O3957" s="64"/>
      <c r="P3957" s="64"/>
      <c r="Q3957" s="64"/>
    </row>
    <row r="3958" spans="10:17">
      <c r="J3958" s="64"/>
      <c r="K3958" s="64"/>
      <c r="N3958" s="64"/>
      <c r="O3958" s="64"/>
      <c r="P3958" s="64"/>
      <c r="Q3958" s="64"/>
    </row>
    <row r="3959" spans="10:17">
      <c r="J3959" s="64"/>
      <c r="K3959" s="64"/>
      <c r="N3959" s="64"/>
      <c r="O3959" s="64"/>
      <c r="P3959" s="64"/>
      <c r="Q3959" s="64"/>
    </row>
    <row r="3960" spans="10:17">
      <c r="J3960" s="64"/>
      <c r="K3960" s="64"/>
      <c r="N3960" s="64"/>
      <c r="O3960" s="64"/>
      <c r="P3960" s="64"/>
      <c r="Q3960" s="64"/>
    </row>
    <row r="3961" spans="10:17">
      <c r="J3961" s="64"/>
      <c r="K3961" s="64"/>
      <c r="N3961" s="64"/>
      <c r="O3961" s="64"/>
      <c r="P3961" s="64"/>
      <c r="Q3961" s="64"/>
    </row>
    <row r="3962" spans="10:17">
      <c r="J3962" s="64"/>
      <c r="K3962" s="64"/>
      <c r="N3962" s="64"/>
      <c r="O3962" s="64"/>
      <c r="P3962" s="64"/>
      <c r="Q3962" s="64"/>
    </row>
    <row r="3963" spans="10:17">
      <c r="J3963" s="64"/>
      <c r="K3963" s="64"/>
      <c r="N3963" s="64"/>
      <c r="O3963" s="64"/>
      <c r="P3963" s="64"/>
      <c r="Q3963" s="64"/>
    </row>
    <row r="3964" spans="10:17">
      <c r="J3964" s="64"/>
      <c r="K3964" s="64"/>
      <c r="N3964" s="64"/>
      <c r="O3964" s="64"/>
      <c r="P3964" s="64"/>
      <c r="Q3964" s="64"/>
    </row>
    <row r="3965" spans="10:17">
      <c r="J3965" s="64"/>
      <c r="K3965" s="64"/>
      <c r="N3965" s="64"/>
      <c r="O3965" s="64"/>
      <c r="P3965" s="64"/>
      <c r="Q3965" s="64"/>
    </row>
    <row r="3966" spans="10:17">
      <c r="J3966" s="64"/>
      <c r="K3966" s="64"/>
      <c r="N3966" s="64"/>
      <c r="O3966" s="64"/>
      <c r="P3966" s="64"/>
      <c r="Q3966" s="64"/>
    </row>
    <row r="3967" spans="10:17">
      <c r="J3967" s="64"/>
      <c r="K3967" s="64"/>
      <c r="N3967" s="64"/>
      <c r="O3967" s="64"/>
      <c r="P3967" s="64"/>
      <c r="Q3967" s="64"/>
    </row>
    <row r="3968" spans="10:17">
      <c r="J3968" s="64"/>
      <c r="K3968" s="64"/>
      <c r="N3968" s="64"/>
      <c r="O3968" s="64"/>
      <c r="P3968" s="64"/>
      <c r="Q3968" s="64"/>
    </row>
    <row r="3969" spans="10:17">
      <c r="J3969" s="64"/>
      <c r="K3969" s="64"/>
      <c r="N3969" s="64"/>
      <c r="O3969" s="64"/>
      <c r="P3969" s="64"/>
      <c r="Q3969" s="64"/>
    </row>
    <row r="3970" spans="10:17">
      <c r="J3970" s="64"/>
      <c r="K3970" s="64"/>
      <c r="N3970" s="64"/>
      <c r="O3970" s="64"/>
      <c r="P3970" s="64"/>
      <c r="Q3970" s="64"/>
    </row>
    <row r="3971" spans="10:17">
      <c r="J3971" s="64"/>
      <c r="K3971" s="64"/>
      <c r="N3971" s="64"/>
      <c r="O3971" s="64"/>
      <c r="P3971" s="64"/>
      <c r="Q3971" s="64"/>
    </row>
    <row r="3972" spans="10:17">
      <c r="J3972" s="64"/>
      <c r="K3972" s="64"/>
      <c r="N3972" s="64"/>
      <c r="O3972" s="64"/>
      <c r="P3972" s="64"/>
      <c r="Q3972" s="64"/>
    </row>
    <row r="3973" spans="10:17">
      <c r="J3973" s="64"/>
      <c r="K3973" s="64"/>
      <c r="N3973" s="64"/>
      <c r="O3973" s="64"/>
      <c r="P3973" s="64"/>
      <c r="Q3973" s="64"/>
    </row>
    <row r="3974" spans="10:17">
      <c r="J3974" s="64"/>
      <c r="K3974" s="64"/>
      <c r="N3974" s="64"/>
      <c r="O3974" s="64"/>
      <c r="P3974" s="64"/>
      <c r="Q3974" s="64"/>
    </row>
    <row r="3975" spans="10:17">
      <c r="J3975" s="64"/>
      <c r="K3975" s="64"/>
      <c r="N3975" s="64"/>
      <c r="O3975" s="64"/>
      <c r="P3975" s="64"/>
      <c r="Q3975" s="64"/>
    </row>
    <row r="3976" spans="10:17">
      <c r="J3976" s="64"/>
      <c r="K3976" s="64"/>
      <c r="N3976" s="64"/>
      <c r="O3976" s="64"/>
      <c r="P3976" s="64"/>
      <c r="Q3976" s="64"/>
    </row>
    <row r="3977" spans="10:17">
      <c r="J3977" s="64"/>
      <c r="K3977" s="64"/>
      <c r="N3977" s="64"/>
      <c r="O3977" s="64"/>
      <c r="P3977" s="64"/>
      <c r="Q3977" s="64"/>
    </row>
    <row r="3978" spans="10:17">
      <c r="J3978" s="64"/>
      <c r="K3978" s="64"/>
      <c r="N3978" s="64"/>
      <c r="O3978" s="64"/>
      <c r="P3978" s="64"/>
      <c r="Q3978" s="64"/>
    </row>
    <row r="3979" spans="10:17">
      <c r="J3979" s="64"/>
      <c r="K3979" s="64"/>
      <c r="N3979" s="64"/>
      <c r="O3979" s="64"/>
      <c r="P3979" s="64"/>
      <c r="Q3979" s="64"/>
    </row>
    <row r="3980" spans="10:17">
      <c r="J3980" s="64"/>
      <c r="K3980" s="64"/>
      <c r="N3980" s="64"/>
      <c r="O3980" s="64"/>
      <c r="P3980" s="64"/>
      <c r="Q3980" s="64"/>
    </row>
    <row r="3981" spans="10:17">
      <c r="J3981" s="64"/>
      <c r="K3981" s="64"/>
      <c r="N3981" s="64"/>
      <c r="O3981" s="64"/>
      <c r="P3981" s="64"/>
      <c r="Q3981" s="64"/>
    </row>
    <row r="3982" spans="10:17">
      <c r="J3982" s="64"/>
      <c r="K3982" s="64"/>
      <c r="N3982" s="64"/>
      <c r="O3982" s="64"/>
      <c r="P3982" s="64"/>
      <c r="Q3982" s="64"/>
    </row>
    <row r="3983" spans="10:17">
      <c r="J3983" s="64"/>
      <c r="K3983" s="64"/>
      <c r="N3983" s="64"/>
      <c r="O3983" s="64"/>
      <c r="P3983" s="64"/>
      <c r="Q3983" s="64"/>
    </row>
    <row r="3984" spans="10:17">
      <c r="J3984" s="64"/>
      <c r="K3984" s="64"/>
      <c r="N3984" s="64"/>
      <c r="O3984" s="64"/>
      <c r="P3984" s="64"/>
      <c r="Q3984" s="64"/>
    </row>
    <row r="3985" spans="10:17">
      <c r="J3985" s="64"/>
      <c r="K3985" s="64"/>
      <c r="N3985" s="64"/>
      <c r="O3985" s="64"/>
      <c r="P3985" s="64"/>
      <c r="Q3985" s="64"/>
    </row>
    <row r="3986" spans="10:17">
      <c r="J3986" s="64"/>
      <c r="K3986" s="64"/>
      <c r="N3986" s="64"/>
      <c r="O3986" s="64"/>
      <c r="P3986" s="64"/>
      <c r="Q3986" s="64"/>
    </row>
    <row r="3987" spans="10:17">
      <c r="J3987" s="64"/>
      <c r="K3987" s="64"/>
      <c r="N3987" s="64"/>
      <c r="O3987" s="64"/>
      <c r="P3987" s="64"/>
      <c r="Q3987" s="64"/>
    </row>
    <row r="3988" spans="10:17">
      <c r="J3988" s="64"/>
      <c r="K3988" s="64"/>
      <c r="N3988" s="64"/>
      <c r="O3988" s="64"/>
      <c r="P3988" s="64"/>
      <c r="Q3988" s="64"/>
    </row>
    <row r="3989" spans="10:17">
      <c r="J3989" s="64"/>
      <c r="K3989" s="64"/>
      <c r="N3989" s="64"/>
      <c r="O3989" s="64"/>
      <c r="P3989" s="64"/>
      <c r="Q3989" s="64"/>
    </row>
    <row r="3990" spans="10:17">
      <c r="J3990" s="64"/>
      <c r="K3990" s="64"/>
      <c r="N3990" s="64"/>
      <c r="O3990" s="64"/>
      <c r="P3990" s="64"/>
      <c r="Q3990" s="64"/>
    </row>
    <row r="3991" spans="10:17">
      <c r="J3991" s="64"/>
      <c r="K3991" s="64"/>
      <c r="N3991" s="64"/>
      <c r="O3991" s="64"/>
      <c r="P3991" s="64"/>
      <c r="Q3991" s="64"/>
    </row>
    <row r="3992" spans="10:17">
      <c r="J3992" s="64"/>
      <c r="K3992" s="64"/>
      <c r="N3992" s="64"/>
      <c r="O3992" s="64"/>
      <c r="P3992" s="64"/>
      <c r="Q3992" s="64"/>
    </row>
    <row r="3993" spans="10:17">
      <c r="J3993" s="64"/>
      <c r="K3993" s="64"/>
      <c r="N3993" s="64"/>
      <c r="O3993" s="64"/>
      <c r="P3993" s="64"/>
      <c r="Q3993" s="64"/>
    </row>
    <row r="3994" spans="10:17">
      <c r="J3994" s="64"/>
      <c r="K3994" s="64"/>
      <c r="N3994" s="64"/>
      <c r="O3994" s="64"/>
      <c r="P3994" s="64"/>
      <c r="Q3994" s="64"/>
    </row>
    <row r="3995" spans="10:17">
      <c r="J3995" s="64"/>
      <c r="K3995" s="64"/>
      <c r="N3995" s="64"/>
      <c r="O3995" s="64"/>
      <c r="P3995" s="64"/>
      <c r="Q3995" s="64"/>
    </row>
    <row r="3996" spans="10:17">
      <c r="J3996" s="64"/>
      <c r="K3996" s="64"/>
      <c r="N3996" s="64"/>
      <c r="O3996" s="64"/>
      <c r="P3996" s="64"/>
      <c r="Q3996" s="64"/>
    </row>
    <row r="3997" spans="10:17">
      <c r="J3997" s="64"/>
      <c r="K3997" s="64"/>
      <c r="N3997" s="64"/>
      <c r="O3997" s="64"/>
      <c r="P3997" s="64"/>
      <c r="Q3997" s="64"/>
    </row>
    <row r="3998" spans="10:17">
      <c r="J3998" s="64"/>
      <c r="K3998" s="64"/>
      <c r="N3998" s="64"/>
      <c r="O3998" s="64"/>
      <c r="P3998" s="64"/>
      <c r="Q3998" s="64"/>
    </row>
    <row r="3999" spans="10:17">
      <c r="J3999" s="64"/>
      <c r="K3999" s="64"/>
      <c r="N3999" s="64"/>
      <c r="O3999" s="64"/>
      <c r="P3999" s="64"/>
      <c r="Q3999" s="64"/>
    </row>
    <row r="4000" spans="10:17">
      <c r="J4000" s="64"/>
      <c r="K4000" s="64"/>
      <c r="N4000" s="64"/>
      <c r="O4000" s="64"/>
      <c r="P4000" s="64"/>
      <c r="Q4000" s="64"/>
    </row>
    <row r="4001" spans="10:17">
      <c r="J4001" s="64"/>
      <c r="K4001" s="64"/>
      <c r="N4001" s="64"/>
      <c r="O4001" s="64"/>
      <c r="P4001" s="64"/>
      <c r="Q4001" s="64"/>
    </row>
    <row r="4002" spans="10:17">
      <c r="J4002" s="64"/>
      <c r="K4002" s="64"/>
      <c r="N4002" s="64"/>
      <c r="O4002" s="64"/>
      <c r="P4002" s="64"/>
      <c r="Q4002" s="64"/>
    </row>
    <row r="4003" spans="10:17">
      <c r="J4003" s="64"/>
      <c r="K4003" s="64"/>
      <c r="N4003" s="64"/>
      <c r="O4003" s="64"/>
      <c r="P4003" s="64"/>
      <c r="Q4003" s="64"/>
    </row>
    <row r="4004" spans="10:17">
      <c r="J4004" s="64"/>
      <c r="K4004" s="64"/>
      <c r="N4004" s="64"/>
      <c r="O4004" s="64"/>
      <c r="P4004" s="64"/>
      <c r="Q4004" s="64"/>
    </row>
    <row r="4005" spans="10:17">
      <c r="J4005" s="64"/>
      <c r="K4005" s="64"/>
      <c r="N4005" s="64"/>
      <c r="O4005" s="64"/>
      <c r="P4005" s="64"/>
      <c r="Q4005" s="64"/>
    </row>
    <row r="4006" spans="10:17">
      <c r="J4006" s="64"/>
      <c r="K4006" s="64"/>
      <c r="N4006" s="64"/>
      <c r="O4006" s="64"/>
      <c r="P4006" s="64"/>
      <c r="Q4006" s="64"/>
    </row>
    <row r="4007" spans="10:17">
      <c r="J4007" s="64"/>
      <c r="K4007" s="64"/>
      <c r="N4007" s="64"/>
      <c r="O4007" s="64"/>
      <c r="P4007" s="64"/>
      <c r="Q4007" s="64"/>
    </row>
    <row r="4008" spans="10:17">
      <c r="J4008" s="64"/>
      <c r="K4008" s="64"/>
      <c r="N4008" s="64"/>
      <c r="O4008" s="64"/>
      <c r="P4008" s="64"/>
      <c r="Q4008" s="64"/>
    </row>
    <row r="4009" spans="10:17">
      <c r="J4009" s="64"/>
      <c r="K4009" s="64"/>
      <c r="N4009" s="64"/>
      <c r="O4009" s="64"/>
      <c r="P4009" s="64"/>
      <c r="Q4009" s="64"/>
    </row>
    <row r="4010" spans="10:17">
      <c r="J4010" s="64"/>
      <c r="K4010" s="64"/>
      <c r="N4010" s="64"/>
      <c r="O4010" s="64"/>
      <c r="P4010" s="64"/>
      <c r="Q4010" s="64"/>
    </row>
    <row r="4011" spans="10:17">
      <c r="J4011" s="64"/>
      <c r="K4011" s="64"/>
      <c r="N4011" s="64"/>
      <c r="O4011" s="64"/>
      <c r="P4011" s="64"/>
      <c r="Q4011" s="64"/>
    </row>
    <row r="4012" spans="10:17">
      <c r="J4012" s="64"/>
      <c r="K4012" s="64"/>
      <c r="N4012" s="64"/>
      <c r="O4012" s="64"/>
      <c r="P4012" s="64"/>
      <c r="Q4012" s="64"/>
    </row>
    <row r="4013" spans="10:17">
      <c r="J4013" s="64"/>
      <c r="K4013" s="64"/>
      <c r="N4013" s="64"/>
      <c r="O4013" s="64"/>
      <c r="P4013" s="64"/>
      <c r="Q4013" s="64"/>
    </row>
    <row r="4014" spans="10:17">
      <c r="J4014" s="64"/>
      <c r="K4014" s="64"/>
      <c r="N4014" s="64"/>
      <c r="O4014" s="64"/>
      <c r="P4014" s="64"/>
      <c r="Q4014" s="64"/>
    </row>
    <row r="4015" spans="10:17">
      <c r="J4015" s="64"/>
      <c r="K4015" s="64"/>
      <c r="N4015" s="64"/>
      <c r="O4015" s="64"/>
      <c r="P4015" s="64"/>
      <c r="Q4015" s="64"/>
    </row>
    <row r="4016" spans="10:17">
      <c r="J4016" s="64"/>
      <c r="K4016" s="64"/>
      <c r="N4016" s="64"/>
      <c r="O4016" s="64"/>
      <c r="P4016" s="64"/>
      <c r="Q4016" s="64"/>
    </row>
    <row r="4017" spans="10:17">
      <c r="J4017" s="64"/>
      <c r="K4017" s="64"/>
      <c r="N4017" s="64"/>
      <c r="O4017" s="64"/>
      <c r="P4017" s="64"/>
      <c r="Q4017" s="64"/>
    </row>
    <row r="4018" spans="10:17">
      <c r="J4018" s="64"/>
      <c r="K4018" s="64"/>
      <c r="N4018" s="64"/>
      <c r="O4018" s="64"/>
      <c r="P4018" s="64"/>
      <c r="Q4018" s="64"/>
    </row>
    <row r="4019" spans="10:17">
      <c r="J4019" s="64"/>
      <c r="K4019" s="64"/>
      <c r="N4019" s="64"/>
      <c r="O4019" s="64"/>
      <c r="P4019" s="64"/>
      <c r="Q4019" s="64"/>
    </row>
    <row r="4020" spans="10:17">
      <c r="J4020" s="64"/>
      <c r="K4020" s="64"/>
      <c r="N4020" s="64"/>
      <c r="O4020" s="64"/>
      <c r="P4020" s="64"/>
      <c r="Q4020" s="64"/>
    </row>
    <row r="4021" spans="10:17">
      <c r="J4021" s="64"/>
      <c r="K4021" s="64"/>
      <c r="N4021" s="64"/>
      <c r="O4021" s="64"/>
      <c r="P4021" s="64"/>
      <c r="Q4021" s="64"/>
    </row>
    <row r="4022" spans="10:17">
      <c r="J4022" s="64"/>
      <c r="K4022" s="64"/>
      <c r="N4022" s="64"/>
      <c r="O4022" s="64"/>
      <c r="P4022" s="64"/>
      <c r="Q4022" s="64"/>
    </row>
    <row r="4023" spans="10:17">
      <c r="J4023" s="64"/>
      <c r="K4023" s="64"/>
      <c r="N4023" s="64"/>
      <c r="O4023" s="64"/>
      <c r="P4023" s="64"/>
      <c r="Q4023" s="64"/>
    </row>
    <row r="4024" spans="10:17">
      <c r="J4024" s="64"/>
      <c r="K4024" s="64"/>
      <c r="N4024" s="64"/>
      <c r="O4024" s="64"/>
      <c r="P4024" s="64"/>
      <c r="Q4024" s="64"/>
    </row>
    <row r="4025" spans="10:17">
      <c r="J4025" s="64"/>
      <c r="K4025" s="64"/>
      <c r="N4025" s="64"/>
      <c r="O4025" s="64"/>
      <c r="P4025" s="64"/>
      <c r="Q4025" s="64"/>
    </row>
    <row r="4026" spans="10:17">
      <c r="J4026" s="64"/>
      <c r="K4026" s="64"/>
      <c r="N4026" s="64"/>
      <c r="O4026" s="64"/>
      <c r="P4026" s="64"/>
      <c r="Q4026" s="64"/>
    </row>
    <row r="4027" spans="10:17">
      <c r="J4027" s="64"/>
      <c r="K4027" s="64"/>
      <c r="N4027" s="64"/>
      <c r="O4027" s="64"/>
      <c r="P4027" s="64"/>
      <c r="Q4027" s="64"/>
    </row>
    <row r="4028" spans="10:17">
      <c r="J4028" s="64"/>
      <c r="K4028" s="64"/>
      <c r="N4028" s="64"/>
      <c r="O4028" s="64"/>
      <c r="P4028" s="64"/>
      <c r="Q4028" s="64"/>
    </row>
    <row r="4029" spans="10:17">
      <c r="J4029" s="64"/>
      <c r="K4029" s="64"/>
      <c r="N4029" s="64"/>
      <c r="O4029" s="64"/>
      <c r="P4029" s="64"/>
      <c r="Q4029" s="64"/>
    </row>
    <row r="4030" spans="10:17">
      <c r="J4030" s="64"/>
      <c r="K4030" s="64"/>
      <c r="N4030" s="64"/>
      <c r="O4030" s="64"/>
      <c r="P4030" s="64"/>
      <c r="Q4030" s="64"/>
    </row>
    <row r="4031" spans="10:17">
      <c r="J4031" s="64"/>
      <c r="K4031" s="64"/>
      <c r="N4031" s="64"/>
      <c r="O4031" s="64"/>
      <c r="P4031" s="64"/>
      <c r="Q4031" s="64"/>
    </row>
    <row r="4032" spans="10:17">
      <c r="J4032" s="64"/>
      <c r="K4032" s="64"/>
      <c r="N4032" s="64"/>
      <c r="O4032" s="64"/>
      <c r="P4032" s="64"/>
      <c r="Q4032" s="64"/>
    </row>
    <row r="4033" spans="10:17">
      <c r="J4033" s="64"/>
      <c r="K4033" s="64"/>
      <c r="N4033" s="64"/>
      <c r="O4033" s="64"/>
      <c r="P4033" s="64"/>
      <c r="Q4033" s="64"/>
    </row>
    <row r="4034" spans="10:17">
      <c r="J4034" s="64"/>
      <c r="K4034" s="64"/>
      <c r="N4034" s="64"/>
      <c r="O4034" s="64"/>
      <c r="P4034" s="64"/>
      <c r="Q4034" s="64"/>
    </row>
    <row r="4035" spans="10:17">
      <c r="J4035" s="64"/>
      <c r="K4035" s="64"/>
      <c r="N4035" s="64"/>
      <c r="O4035" s="64"/>
      <c r="P4035" s="64"/>
      <c r="Q4035" s="64"/>
    </row>
    <row r="4036" spans="10:17">
      <c r="J4036" s="64"/>
      <c r="K4036" s="64"/>
      <c r="N4036" s="64"/>
      <c r="O4036" s="64"/>
      <c r="P4036" s="64"/>
      <c r="Q4036" s="64"/>
    </row>
    <row r="4037" spans="10:17">
      <c r="J4037" s="64"/>
      <c r="K4037" s="64"/>
      <c r="N4037" s="64"/>
      <c r="O4037" s="64"/>
      <c r="P4037" s="64"/>
      <c r="Q4037" s="64"/>
    </row>
    <row r="4038" spans="10:17">
      <c r="J4038" s="64"/>
      <c r="K4038" s="64"/>
      <c r="N4038" s="64"/>
      <c r="O4038" s="64"/>
      <c r="P4038" s="64"/>
      <c r="Q4038" s="64"/>
    </row>
    <row r="4039" spans="10:17">
      <c r="J4039" s="64"/>
      <c r="K4039" s="64"/>
      <c r="N4039" s="64"/>
      <c r="O4039" s="64"/>
      <c r="P4039" s="64"/>
      <c r="Q4039" s="64"/>
    </row>
    <row r="4040" spans="10:17">
      <c r="J4040" s="64"/>
      <c r="K4040" s="64"/>
      <c r="N4040" s="64"/>
      <c r="O4040" s="64"/>
      <c r="P4040" s="64"/>
      <c r="Q4040" s="64"/>
    </row>
    <row r="4041" spans="10:17">
      <c r="J4041" s="64"/>
      <c r="K4041" s="64"/>
      <c r="N4041" s="64"/>
      <c r="O4041" s="64"/>
      <c r="P4041" s="64"/>
      <c r="Q4041" s="64"/>
    </row>
    <row r="4042" spans="10:17">
      <c r="J4042" s="64"/>
      <c r="K4042" s="64"/>
      <c r="N4042" s="64"/>
      <c r="O4042" s="64"/>
      <c r="P4042" s="64"/>
      <c r="Q4042" s="64"/>
    </row>
    <row r="4043" spans="10:17">
      <c r="J4043" s="64"/>
      <c r="K4043" s="64"/>
      <c r="N4043" s="64"/>
      <c r="O4043" s="64"/>
      <c r="P4043" s="64"/>
      <c r="Q4043" s="64"/>
    </row>
    <row r="4044" spans="10:17">
      <c r="J4044" s="64"/>
      <c r="K4044" s="64"/>
      <c r="N4044" s="64"/>
      <c r="O4044" s="64"/>
      <c r="P4044" s="64"/>
      <c r="Q4044" s="64"/>
    </row>
    <row r="4045" spans="10:17">
      <c r="J4045" s="64"/>
      <c r="K4045" s="64"/>
      <c r="N4045" s="64"/>
      <c r="O4045" s="64"/>
      <c r="P4045" s="64"/>
      <c r="Q4045" s="64"/>
    </row>
    <row r="4046" spans="10:17">
      <c r="J4046" s="64"/>
      <c r="K4046" s="64"/>
      <c r="N4046" s="64"/>
      <c r="O4046" s="64"/>
      <c r="P4046" s="64"/>
      <c r="Q4046" s="64"/>
    </row>
    <row r="4047" spans="10:17">
      <c r="J4047" s="64"/>
      <c r="K4047" s="64"/>
      <c r="N4047" s="64"/>
      <c r="O4047" s="64"/>
      <c r="P4047" s="64"/>
      <c r="Q4047" s="64"/>
    </row>
    <row r="4048" spans="10:17">
      <c r="J4048" s="64"/>
      <c r="K4048" s="64"/>
      <c r="N4048" s="64"/>
      <c r="O4048" s="64"/>
      <c r="P4048" s="64"/>
      <c r="Q4048" s="64"/>
    </row>
    <row r="4049" spans="10:17">
      <c r="J4049" s="64"/>
      <c r="K4049" s="64"/>
      <c r="N4049" s="64"/>
      <c r="O4049" s="64"/>
      <c r="P4049" s="64"/>
      <c r="Q4049" s="64"/>
    </row>
    <row r="4050" spans="10:17">
      <c r="J4050" s="64"/>
      <c r="K4050" s="64"/>
      <c r="N4050" s="64"/>
      <c r="O4050" s="64"/>
      <c r="P4050" s="64"/>
      <c r="Q4050" s="64"/>
    </row>
    <row r="4051" spans="10:17">
      <c r="J4051" s="64"/>
      <c r="K4051" s="64"/>
      <c r="N4051" s="64"/>
      <c r="O4051" s="64"/>
      <c r="P4051" s="64"/>
      <c r="Q4051" s="64"/>
    </row>
    <row r="4052" spans="10:17">
      <c r="J4052" s="64"/>
      <c r="K4052" s="64"/>
      <c r="N4052" s="64"/>
      <c r="O4052" s="64"/>
      <c r="P4052" s="64"/>
      <c r="Q4052" s="64"/>
    </row>
    <row r="4053" spans="10:17">
      <c r="J4053" s="64"/>
      <c r="K4053" s="64"/>
      <c r="N4053" s="64"/>
      <c r="O4053" s="64"/>
      <c r="P4053" s="64"/>
      <c r="Q4053" s="64"/>
    </row>
    <row r="4054" spans="10:17">
      <c r="J4054" s="64"/>
      <c r="K4054" s="64"/>
      <c r="N4054" s="64"/>
      <c r="O4054" s="64"/>
      <c r="P4054" s="64"/>
      <c r="Q4054" s="64"/>
    </row>
    <row r="4055" spans="10:17">
      <c r="J4055" s="64"/>
      <c r="K4055" s="64"/>
      <c r="N4055" s="64"/>
      <c r="O4055" s="64"/>
      <c r="P4055" s="64"/>
      <c r="Q4055" s="64"/>
    </row>
    <row r="4056" spans="10:17">
      <c r="J4056" s="64"/>
      <c r="K4056" s="64"/>
      <c r="N4056" s="64"/>
      <c r="O4056" s="64"/>
      <c r="P4056" s="64"/>
      <c r="Q4056" s="64"/>
    </row>
    <row r="4057" spans="10:17">
      <c r="J4057" s="64"/>
      <c r="K4057" s="64"/>
      <c r="N4057" s="64"/>
      <c r="O4057" s="64"/>
      <c r="P4057" s="64"/>
      <c r="Q4057" s="64"/>
    </row>
    <row r="4058" spans="10:17">
      <c r="J4058" s="64"/>
      <c r="K4058" s="64"/>
      <c r="N4058" s="64"/>
      <c r="O4058" s="64"/>
      <c r="P4058" s="64"/>
      <c r="Q4058" s="64"/>
    </row>
    <row r="4059" spans="10:17">
      <c r="J4059" s="64"/>
      <c r="K4059" s="64"/>
      <c r="N4059" s="64"/>
      <c r="O4059" s="64"/>
      <c r="P4059" s="64"/>
      <c r="Q4059" s="64"/>
    </row>
    <row r="4060" spans="10:17">
      <c r="J4060" s="64"/>
      <c r="K4060" s="64"/>
      <c r="N4060" s="64"/>
      <c r="O4060" s="64"/>
      <c r="P4060" s="64"/>
      <c r="Q4060" s="64"/>
    </row>
    <row r="4061" spans="10:17">
      <c r="J4061" s="64"/>
      <c r="K4061" s="64"/>
      <c r="N4061" s="64"/>
      <c r="O4061" s="64"/>
      <c r="P4061" s="64"/>
      <c r="Q4061" s="64"/>
    </row>
    <row r="4062" spans="10:17">
      <c r="J4062" s="64"/>
      <c r="K4062" s="64"/>
      <c r="N4062" s="64"/>
      <c r="O4062" s="64"/>
      <c r="P4062" s="64"/>
      <c r="Q4062" s="64"/>
    </row>
    <row r="4063" spans="10:17">
      <c r="J4063" s="64"/>
      <c r="K4063" s="64"/>
      <c r="N4063" s="64"/>
      <c r="O4063" s="64"/>
      <c r="P4063" s="64"/>
      <c r="Q4063" s="64"/>
    </row>
    <row r="4064" spans="10:17">
      <c r="J4064" s="64"/>
      <c r="K4064" s="64"/>
      <c r="N4064" s="64"/>
      <c r="O4064" s="64"/>
      <c r="P4064" s="64"/>
      <c r="Q4064" s="64"/>
    </row>
    <row r="4065" spans="10:17">
      <c r="J4065" s="64"/>
      <c r="K4065" s="64"/>
      <c r="N4065" s="64"/>
      <c r="O4065" s="64"/>
      <c r="P4065" s="64"/>
      <c r="Q4065" s="64"/>
    </row>
    <row r="4066" spans="10:17">
      <c r="J4066" s="64"/>
      <c r="K4066" s="64"/>
      <c r="N4066" s="64"/>
      <c r="O4066" s="64"/>
      <c r="P4066" s="64"/>
      <c r="Q4066" s="64"/>
    </row>
    <row r="4067" spans="10:17">
      <c r="J4067" s="64"/>
      <c r="K4067" s="64"/>
      <c r="N4067" s="64"/>
      <c r="O4067" s="64"/>
      <c r="P4067" s="64"/>
      <c r="Q4067" s="64"/>
    </row>
    <row r="4068" spans="10:17">
      <c r="J4068" s="64"/>
      <c r="K4068" s="64"/>
      <c r="N4068" s="64"/>
      <c r="O4068" s="64"/>
      <c r="P4068" s="64"/>
      <c r="Q4068" s="64"/>
    </row>
    <row r="4069" spans="10:17">
      <c r="J4069" s="64"/>
      <c r="K4069" s="64"/>
      <c r="N4069" s="64"/>
      <c r="O4069" s="64"/>
      <c r="P4069" s="64"/>
      <c r="Q4069" s="64"/>
    </row>
    <row r="4070" spans="10:17">
      <c r="J4070" s="64"/>
      <c r="K4070" s="64"/>
      <c r="N4070" s="64"/>
      <c r="O4070" s="64"/>
      <c r="P4070" s="64"/>
      <c r="Q4070" s="64"/>
    </row>
    <row r="4071" spans="10:17">
      <c r="J4071" s="64"/>
      <c r="K4071" s="64"/>
      <c r="N4071" s="64"/>
      <c r="O4071" s="64"/>
      <c r="P4071" s="64"/>
      <c r="Q4071" s="64"/>
    </row>
    <row r="4072" spans="10:17">
      <c r="J4072" s="64"/>
      <c r="K4072" s="64"/>
      <c r="N4072" s="64"/>
      <c r="O4072" s="64"/>
      <c r="P4072" s="64"/>
      <c r="Q4072" s="64"/>
    </row>
    <row r="4073" spans="10:17">
      <c r="J4073" s="64"/>
      <c r="K4073" s="64"/>
      <c r="N4073" s="64"/>
      <c r="O4073" s="64"/>
      <c r="P4073" s="64"/>
      <c r="Q4073" s="64"/>
    </row>
    <row r="4074" spans="10:17">
      <c r="J4074" s="64"/>
      <c r="K4074" s="64"/>
      <c r="N4074" s="64"/>
      <c r="O4074" s="64"/>
      <c r="P4074" s="64"/>
      <c r="Q4074" s="64"/>
    </row>
    <row r="4075" spans="10:17">
      <c r="J4075" s="64"/>
      <c r="K4075" s="64"/>
      <c r="N4075" s="64"/>
      <c r="O4075" s="64"/>
      <c r="P4075" s="64"/>
      <c r="Q4075" s="64"/>
    </row>
    <row r="4076" spans="10:17">
      <c r="J4076" s="64"/>
      <c r="K4076" s="64"/>
      <c r="N4076" s="64"/>
      <c r="O4076" s="64"/>
      <c r="P4076" s="64"/>
      <c r="Q4076" s="64"/>
    </row>
    <row r="4077" spans="10:17">
      <c r="J4077" s="64"/>
      <c r="K4077" s="64"/>
      <c r="N4077" s="64"/>
      <c r="O4077" s="64"/>
      <c r="P4077" s="64"/>
      <c r="Q4077" s="64"/>
    </row>
    <row r="4078" spans="10:17">
      <c r="J4078" s="64"/>
      <c r="K4078" s="64"/>
      <c r="N4078" s="64"/>
      <c r="O4078" s="64"/>
      <c r="P4078" s="64"/>
      <c r="Q4078" s="64"/>
    </row>
    <row r="4079" spans="10:17">
      <c r="J4079" s="64"/>
      <c r="K4079" s="64"/>
      <c r="N4079" s="64"/>
      <c r="O4079" s="64"/>
      <c r="P4079" s="64"/>
      <c r="Q4079" s="64"/>
    </row>
    <row r="4080" spans="10:17">
      <c r="J4080" s="64"/>
      <c r="K4080" s="64"/>
      <c r="N4080" s="64"/>
      <c r="O4080" s="64"/>
      <c r="P4080" s="64"/>
      <c r="Q4080" s="64"/>
    </row>
    <row r="4081" spans="10:17">
      <c r="J4081" s="64"/>
      <c r="K4081" s="64"/>
      <c r="N4081" s="64"/>
      <c r="O4081" s="64"/>
      <c r="P4081" s="64"/>
      <c r="Q4081" s="64"/>
    </row>
    <row r="4082" spans="10:17">
      <c r="J4082" s="64"/>
      <c r="K4082" s="64"/>
      <c r="N4082" s="64"/>
      <c r="O4082" s="64"/>
      <c r="P4082" s="64"/>
      <c r="Q4082" s="64"/>
    </row>
    <row r="4083" spans="10:17">
      <c r="J4083" s="64"/>
      <c r="K4083" s="64"/>
      <c r="N4083" s="64"/>
      <c r="O4083" s="64"/>
      <c r="P4083" s="64"/>
      <c r="Q4083" s="64"/>
    </row>
    <row r="4084" spans="10:17">
      <c r="J4084" s="64"/>
      <c r="K4084" s="64"/>
      <c r="N4084" s="64"/>
      <c r="O4084" s="64"/>
      <c r="P4084" s="64"/>
      <c r="Q4084" s="64"/>
    </row>
    <row r="4085" spans="10:17">
      <c r="J4085" s="64"/>
      <c r="K4085" s="64"/>
      <c r="N4085" s="64"/>
      <c r="O4085" s="64"/>
      <c r="P4085" s="64"/>
      <c r="Q4085" s="64"/>
    </row>
    <row r="4086" spans="10:17">
      <c r="J4086" s="64"/>
      <c r="K4086" s="64"/>
      <c r="N4086" s="64"/>
      <c r="O4086" s="64"/>
      <c r="P4086" s="64"/>
      <c r="Q4086" s="64"/>
    </row>
    <row r="4087" spans="10:17">
      <c r="J4087" s="64"/>
      <c r="K4087" s="64"/>
      <c r="N4087" s="64"/>
      <c r="O4087" s="64"/>
      <c r="P4087" s="64"/>
      <c r="Q4087" s="64"/>
    </row>
    <row r="4088" spans="10:17">
      <c r="J4088" s="64"/>
      <c r="K4088" s="64"/>
      <c r="N4088" s="64"/>
      <c r="O4088" s="64"/>
      <c r="P4088" s="64"/>
      <c r="Q4088" s="64"/>
    </row>
    <row r="4089" spans="10:17">
      <c r="J4089" s="64"/>
      <c r="K4089" s="64"/>
      <c r="N4089" s="64"/>
      <c r="O4089" s="64"/>
      <c r="P4089" s="64"/>
      <c r="Q4089" s="64"/>
    </row>
    <row r="4090" spans="10:17">
      <c r="J4090" s="64"/>
      <c r="K4090" s="64"/>
      <c r="N4090" s="64"/>
      <c r="O4090" s="64"/>
      <c r="P4090" s="64"/>
      <c r="Q4090" s="64"/>
    </row>
    <row r="4091" spans="10:17">
      <c r="J4091" s="64"/>
      <c r="K4091" s="64"/>
      <c r="N4091" s="64"/>
      <c r="O4091" s="64"/>
      <c r="P4091" s="64"/>
      <c r="Q4091" s="64"/>
    </row>
    <row r="4092" spans="10:17">
      <c r="J4092" s="64"/>
      <c r="K4092" s="64"/>
      <c r="N4092" s="64"/>
      <c r="O4092" s="64"/>
      <c r="P4092" s="64"/>
      <c r="Q4092" s="64"/>
    </row>
    <row r="4093" spans="10:17">
      <c r="J4093" s="64"/>
      <c r="K4093" s="64"/>
      <c r="N4093" s="64"/>
      <c r="O4093" s="64"/>
      <c r="P4093" s="64"/>
      <c r="Q4093" s="64"/>
    </row>
    <row r="4094" spans="10:17">
      <c r="J4094" s="64"/>
      <c r="K4094" s="64"/>
      <c r="N4094" s="64"/>
      <c r="O4094" s="64"/>
      <c r="P4094" s="64"/>
      <c r="Q4094" s="64"/>
    </row>
    <row r="4095" spans="10:17">
      <c r="J4095" s="64"/>
      <c r="K4095" s="64"/>
      <c r="N4095" s="64"/>
      <c r="O4095" s="64"/>
      <c r="P4095" s="64"/>
      <c r="Q4095" s="64"/>
    </row>
    <row r="4096" spans="10:17">
      <c r="J4096" s="64"/>
      <c r="K4096" s="64"/>
      <c r="N4096" s="64"/>
      <c r="O4096" s="64"/>
      <c r="P4096" s="64"/>
      <c r="Q4096" s="64"/>
    </row>
    <row r="4097" spans="10:17">
      <c r="J4097" s="64"/>
      <c r="K4097" s="64"/>
      <c r="N4097" s="64"/>
      <c r="O4097" s="64"/>
      <c r="P4097" s="64"/>
      <c r="Q4097" s="64"/>
    </row>
    <row r="4098" spans="10:17">
      <c r="J4098" s="64"/>
      <c r="K4098" s="64"/>
      <c r="N4098" s="64"/>
      <c r="O4098" s="64"/>
      <c r="P4098" s="64"/>
      <c r="Q4098" s="64"/>
    </row>
    <row r="4099" spans="10:17">
      <c r="J4099" s="64"/>
      <c r="K4099" s="64"/>
      <c r="N4099" s="64"/>
      <c r="O4099" s="64"/>
      <c r="P4099" s="64"/>
      <c r="Q4099" s="64"/>
    </row>
    <row r="4100" spans="10:17">
      <c r="J4100" s="64"/>
      <c r="K4100" s="64"/>
      <c r="N4100" s="64"/>
      <c r="O4100" s="64"/>
      <c r="P4100" s="64"/>
      <c r="Q4100" s="64"/>
    </row>
    <row r="4101" spans="10:17">
      <c r="J4101" s="64"/>
      <c r="K4101" s="64"/>
      <c r="N4101" s="64"/>
      <c r="O4101" s="64"/>
      <c r="P4101" s="64"/>
      <c r="Q4101" s="64"/>
    </row>
    <row r="4102" spans="10:17">
      <c r="J4102" s="64"/>
      <c r="K4102" s="64"/>
      <c r="N4102" s="64"/>
      <c r="O4102" s="64"/>
      <c r="P4102" s="64"/>
      <c r="Q4102" s="64"/>
    </row>
    <row r="4103" spans="10:17">
      <c r="J4103" s="64"/>
      <c r="K4103" s="64"/>
      <c r="N4103" s="64"/>
      <c r="O4103" s="64"/>
      <c r="P4103" s="64"/>
      <c r="Q4103" s="64"/>
    </row>
    <row r="4104" spans="10:17">
      <c r="J4104" s="64"/>
      <c r="K4104" s="64"/>
      <c r="N4104" s="64"/>
      <c r="O4104" s="64"/>
      <c r="P4104" s="64"/>
      <c r="Q4104" s="64"/>
    </row>
    <row r="4105" spans="10:17">
      <c r="J4105" s="64"/>
      <c r="K4105" s="64"/>
      <c r="N4105" s="64"/>
      <c r="O4105" s="64"/>
      <c r="P4105" s="64"/>
      <c r="Q4105" s="64"/>
    </row>
    <row r="4106" spans="10:17">
      <c r="J4106" s="64"/>
      <c r="K4106" s="64"/>
      <c r="N4106" s="64"/>
      <c r="O4106" s="64"/>
      <c r="P4106" s="64"/>
      <c r="Q4106" s="64"/>
    </row>
    <row r="4107" spans="10:17">
      <c r="J4107" s="64"/>
      <c r="K4107" s="64"/>
      <c r="N4107" s="64"/>
      <c r="O4107" s="64"/>
      <c r="P4107" s="64"/>
      <c r="Q4107" s="64"/>
    </row>
    <row r="4108" spans="10:17">
      <c r="J4108" s="64"/>
      <c r="K4108" s="64"/>
      <c r="N4108" s="64"/>
      <c r="O4108" s="64"/>
      <c r="P4108" s="64"/>
      <c r="Q4108" s="64"/>
    </row>
    <row r="4109" spans="10:17">
      <c r="J4109" s="64"/>
      <c r="K4109" s="64"/>
      <c r="N4109" s="64"/>
      <c r="O4109" s="64"/>
      <c r="P4109" s="64"/>
      <c r="Q4109" s="64"/>
    </row>
    <row r="4110" spans="10:17">
      <c r="J4110" s="64"/>
      <c r="K4110" s="64"/>
      <c r="N4110" s="64"/>
      <c r="O4110" s="64"/>
      <c r="P4110" s="64"/>
      <c r="Q4110" s="64"/>
    </row>
    <row r="4111" spans="10:17">
      <c r="J4111" s="64"/>
      <c r="K4111" s="64"/>
      <c r="N4111" s="64"/>
      <c r="O4111" s="64"/>
      <c r="P4111" s="64"/>
      <c r="Q4111" s="64"/>
    </row>
    <row r="4112" spans="10:17">
      <c r="J4112" s="64"/>
      <c r="K4112" s="64"/>
      <c r="N4112" s="64"/>
      <c r="O4112" s="64"/>
      <c r="P4112" s="64"/>
      <c r="Q4112" s="64"/>
    </row>
    <row r="4113" spans="10:17">
      <c r="J4113" s="64"/>
      <c r="K4113" s="64"/>
      <c r="N4113" s="64"/>
      <c r="O4113" s="64"/>
      <c r="P4113" s="64"/>
      <c r="Q4113" s="64"/>
    </row>
    <row r="4114" spans="10:17">
      <c r="J4114" s="64"/>
      <c r="K4114" s="64"/>
      <c r="N4114" s="64"/>
      <c r="O4114" s="64"/>
      <c r="P4114" s="64"/>
      <c r="Q4114" s="64"/>
    </row>
    <row r="4115" spans="10:17">
      <c r="J4115" s="64"/>
      <c r="K4115" s="64"/>
      <c r="N4115" s="64"/>
      <c r="O4115" s="64"/>
      <c r="P4115" s="64"/>
      <c r="Q4115" s="64"/>
    </row>
    <row r="4116" spans="10:17">
      <c r="J4116" s="64"/>
      <c r="K4116" s="64"/>
      <c r="N4116" s="64"/>
      <c r="O4116" s="64"/>
      <c r="P4116" s="64"/>
      <c r="Q4116" s="64"/>
    </row>
    <row r="4117" spans="10:17">
      <c r="J4117" s="64"/>
      <c r="K4117" s="64"/>
      <c r="N4117" s="64"/>
      <c r="O4117" s="64"/>
      <c r="P4117" s="64"/>
      <c r="Q4117" s="64"/>
    </row>
    <row r="4118" spans="10:17">
      <c r="J4118" s="64"/>
      <c r="K4118" s="64"/>
      <c r="N4118" s="64"/>
      <c r="O4118" s="64"/>
      <c r="P4118" s="64"/>
      <c r="Q4118" s="64"/>
    </row>
    <row r="4119" spans="10:17">
      <c r="J4119" s="64"/>
      <c r="K4119" s="64"/>
      <c r="N4119" s="64"/>
      <c r="O4119" s="64"/>
      <c r="P4119" s="64"/>
      <c r="Q4119" s="64"/>
    </row>
    <row r="4120" spans="10:17">
      <c r="J4120" s="64"/>
      <c r="K4120" s="64"/>
      <c r="N4120" s="64"/>
      <c r="O4120" s="64"/>
      <c r="P4120" s="64"/>
      <c r="Q4120" s="64"/>
    </row>
    <row r="4121" spans="10:17">
      <c r="J4121" s="64"/>
      <c r="K4121" s="64"/>
      <c r="N4121" s="64"/>
      <c r="O4121" s="64"/>
      <c r="P4121" s="64"/>
      <c r="Q4121" s="64"/>
    </row>
    <row r="4122" spans="10:17">
      <c r="J4122" s="64"/>
      <c r="K4122" s="64"/>
      <c r="N4122" s="64"/>
      <c r="O4122" s="64"/>
      <c r="P4122" s="64"/>
      <c r="Q4122" s="64"/>
    </row>
    <row r="4123" spans="10:17">
      <c r="J4123" s="64"/>
      <c r="K4123" s="64"/>
      <c r="N4123" s="64"/>
      <c r="O4123" s="64"/>
      <c r="P4123" s="64"/>
      <c r="Q4123" s="64"/>
    </row>
    <row r="4124" spans="10:17">
      <c r="J4124" s="64"/>
      <c r="K4124" s="64"/>
      <c r="N4124" s="64"/>
      <c r="O4124" s="64"/>
      <c r="P4124" s="64"/>
      <c r="Q4124" s="64"/>
    </row>
    <row r="4125" spans="10:17">
      <c r="J4125" s="64"/>
      <c r="K4125" s="64"/>
      <c r="N4125" s="64"/>
      <c r="O4125" s="64"/>
      <c r="P4125" s="64"/>
      <c r="Q4125" s="64"/>
    </row>
    <row r="4126" spans="10:17">
      <c r="J4126" s="64"/>
      <c r="K4126" s="64"/>
      <c r="N4126" s="64"/>
      <c r="O4126" s="64"/>
      <c r="P4126" s="64"/>
      <c r="Q4126" s="64"/>
    </row>
    <row r="4127" spans="10:17">
      <c r="J4127" s="64"/>
      <c r="K4127" s="64"/>
      <c r="N4127" s="64"/>
      <c r="O4127" s="64"/>
      <c r="P4127" s="64"/>
      <c r="Q4127" s="64"/>
    </row>
    <row r="4128" spans="10:17">
      <c r="J4128" s="64"/>
      <c r="K4128" s="64"/>
      <c r="N4128" s="64"/>
      <c r="O4128" s="64"/>
      <c r="P4128" s="64"/>
      <c r="Q4128" s="64"/>
    </row>
    <row r="4129" spans="10:17">
      <c r="J4129" s="64"/>
      <c r="K4129" s="64"/>
      <c r="N4129" s="64"/>
      <c r="O4129" s="64"/>
      <c r="P4129" s="64"/>
      <c r="Q4129" s="64"/>
    </row>
    <row r="4130" spans="10:17">
      <c r="J4130" s="64"/>
      <c r="K4130" s="64"/>
      <c r="N4130" s="64"/>
      <c r="O4130" s="64"/>
      <c r="P4130" s="64"/>
      <c r="Q4130" s="64"/>
    </row>
    <row r="4131" spans="10:17">
      <c r="J4131" s="64"/>
      <c r="K4131" s="64"/>
      <c r="N4131" s="64"/>
      <c r="O4131" s="64"/>
      <c r="P4131" s="64"/>
      <c r="Q4131" s="64"/>
    </row>
    <row r="4132" spans="10:17">
      <c r="J4132" s="64"/>
      <c r="K4132" s="64"/>
      <c r="N4132" s="64"/>
      <c r="O4132" s="64"/>
      <c r="P4132" s="64"/>
      <c r="Q4132" s="64"/>
    </row>
    <row r="4133" spans="10:17">
      <c r="J4133" s="64"/>
      <c r="K4133" s="64"/>
      <c r="N4133" s="64"/>
      <c r="O4133" s="64"/>
      <c r="P4133" s="64"/>
      <c r="Q4133" s="64"/>
    </row>
    <row r="4134" spans="10:17">
      <c r="J4134" s="64"/>
      <c r="K4134" s="64"/>
      <c r="N4134" s="64"/>
      <c r="O4134" s="64"/>
      <c r="P4134" s="64"/>
      <c r="Q4134" s="64"/>
    </row>
    <row r="4135" spans="10:17">
      <c r="J4135" s="64"/>
      <c r="K4135" s="64"/>
      <c r="N4135" s="64"/>
      <c r="O4135" s="64"/>
      <c r="P4135" s="64"/>
      <c r="Q4135" s="64"/>
    </row>
    <row r="4136" spans="10:17">
      <c r="J4136" s="64"/>
      <c r="K4136" s="64"/>
      <c r="N4136" s="64"/>
      <c r="O4136" s="64"/>
      <c r="P4136" s="64"/>
      <c r="Q4136" s="64"/>
    </row>
    <row r="4137" spans="10:17">
      <c r="J4137" s="64"/>
      <c r="K4137" s="64"/>
      <c r="N4137" s="64"/>
      <c r="O4137" s="64"/>
      <c r="P4137" s="64"/>
      <c r="Q4137" s="64"/>
    </row>
    <row r="4138" spans="10:17">
      <c r="J4138" s="64"/>
      <c r="K4138" s="64"/>
      <c r="N4138" s="64"/>
      <c r="O4138" s="64"/>
      <c r="P4138" s="64"/>
      <c r="Q4138" s="64"/>
    </row>
    <row r="4139" spans="10:17">
      <c r="J4139" s="64"/>
      <c r="K4139" s="64"/>
      <c r="N4139" s="64"/>
      <c r="O4139" s="64"/>
      <c r="P4139" s="64"/>
      <c r="Q4139" s="64"/>
    </row>
    <row r="4140" spans="10:17">
      <c r="J4140" s="64"/>
      <c r="K4140" s="64"/>
      <c r="N4140" s="64"/>
      <c r="O4140" s="64"/>
      <c r="P4140" s="64"/>
      <c r="Q4140" s="64"/>
    </row>
    <row r="4141" spans="10:17">
      <c r="J4141" s="64"/>
      <c r="K4141" s="64"/>
      <c r="N4141" s="64"/>
      <c r="O4141" s="64"/>
      <c r="P4141" s="64"/>
      <c r="Q4141" s="64"/>
    </row>
    <row r="4142" spans="10:17">
      <c r="J4142" s="64"/>
      <c r="K4142" s="64"/>
      <c r="N4142" s="64"/>
      <c r="O4142" s="64"/>
      <c r="P4142" s="64"/>
      <c r="Q4142" s="64"/>
    </row>
    <row r="4143" spans="10:17">
      <c r="J4143" s="64"/>
      <c r="K4143" s="64"/>
      <c r="N4143" s="64"/>
      <c r="O4143" s="64"/>
      <c r="P4143" s="64"/>
      <c r="Q4143" s="64"/>
    </row>
    <row r="4144" spans="10:17">
      <c r="J4144" s="64"/>
      <c r="K4144" s="64"/>
      <c r="N4144" s="64"/>
      <c r="O4144" s="64"/>
      <c r="P4144" s="64"/>
      <c r="Q4144" s="64"/>
    </row>
    <row r="4145" spans="10:17">
      <c r="J4145" s="64"/>
      <c r="K4145" s="64"/>
      <c r="N4145" s="64"/>
      <c r="O4145" s="64"/>
      <c r="P4145" s="64"/>
      <c r="Q4145" s="64"/>
    </row>
    <row r="4146" spans="10:17">
      <c r="J4146" s="64"/>
      <c r="K4146" s="64"/>
      <c r="N4146" s="64"/>
      <c r="O4146" s="64"/>
      <c r="P4146" s="64"/>
      <c r="Q4146" s="64"/>
    </row>
    <row r="4147" spans="10:17">
      <c r="J4147" s="64"/>
      <c r="K4147" s="64"/>
      <c r="N4147" s="64"/>
      <c r="O4147" s="64"/>
      <c r="P4147" s="64"/>
      <c r="Q4147" s="64"/>
    </row>
    <row r="4148" spans="10:17">
      <c r="J4148" s="64"/>
      <c r="K4148" s="64"/>
      <c r="N4148" s="64"/>
      <c r="O4148" s="64"/>
      <c r="P4148" s="64"/>
      <c r="Q4148" s="64"/>
    </row>
    <row r="4149" spans="10:17">
      <c r="J4149" s="64"/>
      <c r="K4149" s="64"/>
      <c r="N4149" s="64"/>
      <c r="O4149" s="64"/>
      <c r="P4149" s="64"/>
      <c r="Q4149" s="64"/>
    </row>
    <row r="4150" spans="10:17">
      <c r="J4150" s="64"/>
      <c r="K4150" s="64"/>
      <c r="N4150" s="64"/>
      <c r="O4150" s="64"/>
      <c r="P4150" s="64"/>
      <c r="Q4150" s="64"/>
    </row>
    <row r="4151" spans="10:17">
      <c r="J4151" s="64"/>
      <c r="K4151" s="64"/>
      <c r="N4151" s="64"/>
      <c r="O4151" s="64"/>
      <c r="P4151" s="64"/>
      <c r="Q4151" s="64"/>
    </row>
    <row r="4152" spans="10:17">
      <c r="J4152" s="64"/>
      <c r="K4152" s="64"/>
      <c r="N4152" s="64"/>
      <c r="O4152" s="64"/>
      <c r="P4152" s="64"/>
      <c r="Q4152" s="64"/>
    </row>
    <row r="4153" spans="10:17">
      <c r="J4153" s="64"/>
      <c r="K4153" s="64"/>
      <c r="N4153" s="64"/>
      <c r="O4153" s="64"/>
      <c r="P4153" s="64"/>
      <c r="Q4153" s="64"/>
    </row>
    <row r="4154" spans="10:17">
      <c r="J4154" s="64"/>
      <c r="K4154" s="64"/>
      <c r="N4154" s="64"/>
      <c r="O4154" s="64"/>
      <c r="P4154" s="64"/>
      <c r="Q4154" s="64"/>
    </row>
    <row r="4155" spans="10:17">
      <c r="J4155" s="64"/>
      <c r="K4155" s="64"/>
      <c r="N4155" s="64"/>
      <c r="O4155" s="64"/>
      <c r="P4155" s="64"/>
      <c r="Q4155" s="64"/>
    </row>
    <row r="4156" spans="10:17">
      <c r="J4156" s="64"/>
      <c r="K4156" s="64"/>
      <c r="N4156" s="64"/>
      <c r="O4156" s="64"/>
      <c r="P4156" s="64"/>
      <c r="Q4156" s="64"/>
    </row>
    <row r="4157" spans="10:17">
      <c r="J4157" s="64"/>
      <c r="K4157" s="64"/>
      <c r="N4157" s="64"/>
      <c r="O4157" s="64"/>
      <c r="P4157" s="64"/>
      <c r="Q4157" s="64"/>
    </row>
    <row r="4158" spans="10:17">
      <c r="J4158" s="64"/>
      <c r="K4158" s="64"/>
      <c r="N4158" s="64"/>
      <c r="O4158" s="64"/>
      <c r="P4158" s="64"/>
      <c r="Q4158" s="64"/>
    </row>
    <row r="4159" spans="10:17">
      <c r="J4159" s="64"/>
      <c r="K4159" s="64"/>
      <c r="N4159" s="64"/>
      <c r="O4159" s="64"/>
      <c r="P4159" s="64"/>
      <c r="Q4159" s="64"/>
    </row>
    <row r="4160" spans="10:17">
      <c r="J4160" s="64"/>
      <c r="K4160" s="64"/>
      <c r="N4160" s="64"/>
      <c r="O4160" s="64"/>
      <c r="P4160" s="64"/>
      <c r="Q4160" s="64"/>
    </row>
    <row r="4161" spans="10:17">
      <c r="J4161" s="64"/>
      <c r="K4161" s="64"/>
      <c r="N4161" s="64"/>
      <c r="O4161" s="64"/>
      <c r="P4161" s="64"/>
      <c r="Q4161" s="64"/>
    </row>
    <row r="4162" spans="10:17">
      <c r="J4162" s="64"/>
      <c r="K4162" s="64"/>
      <c r="N4162" s="64"/>
      <c r="O4162" s="64"/>
      <c r="P4162" s="64"/>
      <c r="Q4162" s="64"/>
    </row>
    <row r="4163" spans="10:17">
      <c r="J4163" s="64"/>
      <c r="K4163" s="64"/>
      <c r="N4163" s="64"/>
      <c r="O4163" s="64"/>
      <c r="P4163" s="64"/>
      <c r="Q4163" s="64"/>
    </row>
    <row r="4164" spans="10:17">
      <c r="J4164" s="64"/>
      <c r="K4164" s="64"/>
      <c r="N4164" s="64"/>
      <c r="O4164" s="64"/>
      <c r="P4164" s="64"/>
      <c r="Q4164" s="64"/>
    </row>
    <row r="4165" spans="10:17">
      <c r="J4165" s="64"/>
      <c r="K4165" s="64"/>
      <c r="N4165" s="64"/>
      <c r="O4165" s="64"/>
      <c r="P4165" s="64"/>
      <c r="Q4165" s="64"/>
    </row>
    <row r="4166" spans="10:17">
      <c r="J4166" s="64"/>
      <c r="K4166" s="64"/>
      <c r="N4166" s="64"/>
      <c r="O4166" s="64"/>
      <c r="P4166" s="64"/>
      <c r="Q4166" s="64"/>
    </row>
    <row r="4167" spans="10:17">
      <c r="J4167" s="64"/>
      <c r="K4167" s="64"/>
      <c r="N4167" s="64"/>
      <c r="O4167" s="64"/>
      <c r="P4167" s="64"/>
      <c r="Q4167" s="64"/>
    </row>
    <row r="4168" spans="10:17">
      <c r="J4168" s="64"/>
      <c r="K4168" s="64"/>
      <c r="N4168" s="64"/>
      <c r="O4168" s="64"/>
      <c r="P4168" s="64"/>
      <c r="Q4168" s="64"/>
    </row>
    <row r="4169" spans="10:17">
      <c r="J4169" s="64"/>
      <c r="K4169" s="64"/>
      <c r="N4169" s="64"/>
      <c r="O4169" s="64"/>
      <c r="P4169" s="64"/>
      <c r="Q4169" s="64"/>
    </row>
    <row r="4170" spans="10:17">
      <c r="J4170" s="64"/>
      <c r="K4170" s="64"/>
      <c r="N4170" s="64"/>
      <c r="O4170" s="64"/>
      <c r="P4170" s="64"/>
      <c r="Q4170" s="64"/>
    </row>
    <row r="4171" spans="10:17">
      <c r="J4171" s="64"/>
      <c r="K4171" s="64"/>
      <c r="N4171" s="64"/>
      <c r="O4171" s="64"/>
      <c r="P4171" s="64"/>
      <c r="Q4171" s="64"/>
    </row>
    <row r="4172" spans="10:17">
      <c r="J4172" s="64"/>
      <c r="K4172" s="64"/>
      <c r="N4172" s="64"/>
      <c r="O4172" s="64"/>
      <c r="P4172" s="64"/>
      <c r="Q4172" s="64"/>
    </row>
    <row r="4173" spans="10:17">
      <c r="J4173" s="64"/>
      <c r="K4173" s="64"/>
      <c r="N4173" s="64"/>
      <c r="O4173" s="64"/>
      <c r="P4173" s="64"/>
      <c r="Q4173" s="64"/>
    </row>
    <row r="4174" spans="10:17">
      <c r="J4174" s="64"/>
      <c r="K4174" s="64"/>
      <c r="N4174" s="64"/>
      <c r="O4174" s="64"/>
      <c r="P4174" s="64"/>
      <c r="Q4174" s="64"/>
    </row>
    <row r="4175" spans="10:17">
      <c r="J4175" s="64"/>
      <c r="K4175" s="64"/>
      <c r="N4175" s="64"/>
      <c r="O4175" s="64"/>
      <c r="P4175" s="64"/>
      <c r="Q4175" s="64"/>
    </row>
    <row r="4176" spans="10:17">
      <c r="J4176" s="64"/>
      <c r="K4176" s="64"/>
      <c r="N4176" s="64"/>
      <c r="O4176" s="64"/>
      <c r="P4176" s="64"/>
      <c r="Q4176" s="64"/>
    </row>
    <row r="4177" spans="10:17">
      <c r="J4177" s="64"/>
      <c r="K4177" s="64"/>
      <c r="N4177" s="64"/>
      <c r="O4177" s="64"/>
      <c r="P4177" s="64"/>
      <c r="Q4177" s="64"/>
    </row>
    <row r="4178" spans="10:17">
      <c r="J4178" s="64"/>
      <c r="K4178" s="64"/>
      <c r="N4178" s="64"/>
      <c r="O4178" s="64"/>
      <c r="P4178" s="64"/>
      <c r="Q4178" s="64"/>
    </row>
    <row r="4179" spans="10:17">
      <c r="J4179" s="64"/>
      <c r="K4179" s="64"/>
      <c r="N4179" s="64"/>
      <c r="O4179" s="64"/>
      <c r="P4179" s="64"/>
      <c r="Q4179" s="64"/>
    </row>
    <row r="4180" spans="10:17">
      <c r="J4180" s="64"/>
      <c r="K4180" s="64"/>
      <c r="N4180" s="64"/>
      <c r="O4180" s="64"/>
      <c r="P4180" s="64"/>
      <c r="Q4180" s="64"/>
    </row>
    <row r="4181" spans="10:17">
      <c r="J4181" s="64"/>
      <c r="K4181" s="64"/>
      <c r="N4181" s="64"/>
      <c r="O4181" s="64"/>
      <c r="P4181" s="64"/>
      <c r="Q4181" s="64"/>
    </row>
    <row r="4182" spans="10:17">
      <c r="J4182" s="64"/>
      <c r="K4182" s="64"/>
      <c r="N4182" s="64"/>
      <c r="O4182" s="64"/>
      <c r="P4182" s="64"/>
      <c r="Q4182" s="64"/>
    </row>
    <row r="4183" spans="10:17">
      <c r="J4183" s="64"/>
      <c r="K4183" s="64"/>
      <c r="N4183" s="64"/>
      <c r="O4183" s="64"/>
      <c r="P4183" s="64"/>
      <c r="Q4183" s="64"/>
    </row>
    <row r="4184" spans="10:17">
      <c r="J4184" s="64"/>
      <c r="K4184" s="64"/>
      <c r="N4184" s="64"/>
      <c r="O4184" s="64"/>
      <c r="P4184" s="64"/>
      <c r="Q4184" s="64"/>
    </row>
    <row r="4185" spans="10:17">
      <c r="J4185" s="64"/>
      <c r="K4185" s="64"/>
      <c r="N4185" s="64"/>
      <c r="O4185" s="64"/>
      <c r="P4185" s="64"/>
      <c r="Q4185" s="64"/>
    </row>
    <row r="4186" spans="10:17">
      <c r="J4186" s="64"/>
      <c r="K4186" s="64"/>
      <c r="N4186" s="64"/>
      <c r="O4186" s="64"/>
      <c r="P4186" s="64"/>
      <c r="Q4186" s="64"/>
    </row>
    <row r="4187" spans="10:17">
      <c r="J4187" s="64"/>
      <c r="K4187" s="64"/>
      <c r="N4187" s="64"/>
      <c r="O4187" s="64"/>
      <c r="P4187" s="64"/>
      <c r="Q4187" s="64"/>
    </row>
    <row r="4188" spans="10:17">
      <c r="J4188" s="64"/>
      <c r="K4188" s="64"/>
      <c r="N4188" s="64"/>
      <c r="O4188" s="64"/>
      <c r="P4188" s="64"/>
      <c r="Q4188" s="64"/>
    </row>
    <row r="4189" spans="10:17">
      <c r="J4189" s="64"/>
      <c r="K4189" s="64"/>
      <c r="N4189" s="64"/>
      <c r="O4189" s="64"/>
      <c r="P4189" s="64"/>
      <c r="Q4189" s="64"/>
    </row>
    <row r="4190" spans="10:17">
      <c r="J4190" s="64"/>
      <c r="K4190" s="64"/>
      <c r="N4190" s="64"/>
      <c r="O4190" s="64"/>
      <c r="P4190" s="64"/>
      <c r="Q4190" s="64"/>
    </row>
    <row r="4191" spans="10:17">
      <c r="J4191" s="64"/>
      <c r="K4191" s="64"/>
      <c r="N4191" s="64"/>
      <c r="O4191" s="64"/>
      <c r="P4191" s="64"/>
      <c r="Q4191" s="64"/>
    </row>
    <row r="4192" spans="10:17">
      <c r="J4192" s="64"/>
      <c r="K4192" s="64"/>
      <c r="N4192" s="64"/>
      <c r="O4192" s="64"/>
      <c r="P4192" s="64"/>
      <c r="Q4192" s="64"/>
    </row>
    <row r="4193" spans="10:17">
      <c r="J4193" s="64"/>
      <c r="K4193" s="64"/>
      <c r="N4193" s="64"/>
      <c r="O4193" s="64"/>
      <c r="P4193" s="64"/>
      <c r="Q4193" s="64"/>
    </row>
    <row r="4194" spans="10:17">
      <c r="J4194" s="64"/>
      <c r="K4194" s="64"/>
      <c r="N4194" s="64"/>
      <c r="O4194" s="64"/>
      <c r="P4194" s="64"/>
      <c r="Q4194" s="64"/>
    </row>
    <row r="4195" spans="10:17">
      <c r="J4195" s="64"/>
      <c r="K4195" s="64"/>
      <c r="N4195" s="64"/>
      <c r="O4195" s="64"/>
      <c r="P4195" s="64"/>
      <c r="Q4195" s="64"/>
    </row>
    <row r="4196" spans="10:17">
      <c r="J4196" s="64"/>
      <c r="K4196" s="64"/>
      <c r="N4196" s="64"/>
      <c r="O4196" s="64"/>
      <c r="P4196" s="64"/>
      <c r="Q4196" s="64"/>
    </row>
    <row r="4197" spans="10:17">
      <c r="J4197" s="64"/>
      <c r="K4197" s="64"/>
      <c r="N4197" s="64"/>
      <c r="O4197" s="64"/>
      <c r="P4197" s="64"/>
      <c r="Q4197" s="64"/>
    </row>
    <row r="4198" spans="10:17">
      <c r="J4198" s="64"/>
      <c r="K4198" s="64"/>
      <c r="N4198" s="64"/>
      <c r="O4198" s="64"/>
      <c r="P4198" s="64"/>
      <c r="Q4198" s="64"/>
    </row>
    <row r="4199" spans="10:17">
      <c r="J4199" s="64"/>
      <c r="K4199" s="64"/>
      <c r="N4199" s="64"/>
      <c r="O4199" s="64"/>
      <c r="P4199" s="64"/>
      <c r="Q4199" s="64"/>
    </row>
    <row r="4200" spans="10:17">
      <c r="J4200" s="64"/>
      <c r="K4200" s="64"/>
      <c r="N4200" s="64"/>
      <c r="O4200" s="64"/>
      <c r="P4200" s="64"/>
      <c r="Q4200" s="64"/>
    </row>
    <row r="4201" spans="10:17">
      <c r="J4201" s="64"/>
      <c r="K4201" s="64"/>
      <c r="N4201" s="64"/>
      <c r="O4201" s="64"/>
      <c r="P4201" s="64"/>
      <c r="Q4201" s="64"/>
    </row>
    <row r="4202" spans="10:17">
      <c r="J4202" s="64"/>
      <c r="K4202" s="64"/>
      <c r="N4202" s="64"/>
      <c r="O4202" s="64"/>
      <c r="P4202" s="64"/>
      <c r="Q4202" s="64"/>
    </row>
    <row r="4203" spans="10:17">
      <c r="J4203" s="64"/>
      <c r="K4203" s="64"/>
      <c r="N4203" s="64"/>
      <c r="O4203" s="64"/>
      <c r="P4203" s="64"/>
      <c r="Q4203" s="64"/>
    </row>
    <row r="4204" spans="10:17">
      <c r="J4204" s="64"/>
      <c r="K4204" s="64"/>
      <c r="N4204" s="64"/>
      <c r="O4204" s="64"/>
      <c r="P4204" s="64"/>
      <c r="Q4204" s="64"/>
    </row>
    <row r="4205" spans="10:17">
      <c r="J4205" s="64"/>
      <c r="K4205" s="64"/>
      <c r="N4205" s="64"/>
      <c r="O4205" s="64"/>
      <c r="P4205" s="64"/>
      <c r="Q4205" s="64"/>
    </row>
    <row r="4206" spans="10:17">
      <c r="J4206" s="64"/>
      <c r="K4206" s="64"/>
      <c r="N4206" s="64"/>
      <c r="O4206" s="64"/>
      <c r="P4206" s="64"/>
      <c r="Q4206" s="64"/>
    </row>
    <row r="4207" spans="10:17">
      <c r="J4207" s="64"/>
      <c r="K4207" s="64"/>
      <c r="N4207" s="64"/>
      <c r="O4207" s="64"/>
      <c r="P4207" s="64"/>
      <c r="Q4207" s="64"/>
    </row>
    <row r="4208" spans="10:17">
      <c r="J4208" s="64"/>
      <c r="K4208" s="64"/>
      <c r="N4208" s="64"/>
      <c r="O4208" s="64"/>
      <c r="P4208" s="64"/>
      <c r="Q4208" s="64"/>
    </row>
    <row r="4209" spans="10:17">
      <c r="J4209" s="64"/>
      <c r="K4209" s="64"/>
      <c r="N4209" s="64"/>
      <c r="O4209" s="64"/>
      <c r="P4209" s="64"/>
      <c r="Q4209" s="64"/>
    </row>
    <row r="4210" spans="10:17">
      <c r="J4210" s="64"/>
      <c r="K4210" s="64"/>
      <c r="N4210" s="64"/>
      <c r="O4210" s="64"/>
      <c r="P4210" s="64"/>
      <c r="Q4210" s="64"/>
    </row>
    <row r="4211" spans="10:17">
      <c r="J4211" s="64"/>
      <c r="K4211" s="64"/>
      <c r="N4211" s="64"/>
      <c r="O4211" s="64"/>
      <c r="P4211" s="64"/>
      <c r="Q4211" s="64"/>
    </row>
    <row r="4212" spans="10:17">
      <c r="J4212" s="64"/>
      <c r="K4212" s="64"/>
      <c r="N4212" s="64"/>
      <c r="O4212" s="64"/>
      <c r="P4212" s="64"/>
      <c r="Q4212" s="64"/>
    </row>
    <row r="4213" spans="10:17">
      <c r="J4213" s="64"/>
      <c r="K4213" s="64"/>
      <c r="N4213" s="64"/>
      <c r="O4213" s="64"/>
      <c r="P4213" s="64"/>
      <c r="Q4213" s="64"/>
    </row>
    <row r="4214" spans="10:17">
      <c r="J4214" s="64"/>
      <c r="K4214" s="64"/>
      <c r="N4214" s="64"/>
      <c r="O4214" s="64"/>
      <c r="P4214" s="64"/>
      <c r="Q4214" s="64"/>
    </row>
    <row r="4215" spans="10:17">
      <c r="J4215" s="64"/>
      <c r="K4215" s="64"/>
      <c r="N4215" s="64"/>
      <c r="O4215" s="64"/>
      <c r="P4215" s="64"/>
      <c r="Q4215" s="64"/>
    </row>
    <row r="4216" spans="10:17">
      <c r="J4216" s="64"/>
      <c r="K4216" s="64"/>
      <c r="N4216" s="64"/>
      <c r="O4216" s="64"/>
      <c r="P4216" s="64"/>
      <c r="Q4216" s="64"/>
    </row>
    <row r="4217" spans="10:17">
      <c r="J4217" s="64"/>
      <c r="K4217" s="64"/>
      <c r="N4217" s="64"/>
      <c r="O4217" s="64"/>
      <c r="P4217" s="64"/>
      <c r="Q4217" s="64"/>
    </row>
    <row r="4218" spans="10:17">
      <c r="J4218" s="64"/>
      <c r="K4218" s="64"/>
      <c r="N4218" s="64"/>
      <c r="O4218" s="64"/>
      <c r="P4218" s="64"/>
      <c r="Q4218" s="64"/>
    </row>
    <row r="4219" spans="10:17">
      <c r="J4219" s="64"/>
      <c r="K4219" s="64"/>
      <c r="N4219" s="64"/>
      <c r="O4219" s="64"/>
      <c r="P4219" s="64"/>
      <c r="Q4219" s="64"/>
    </row>
    <row r="4220" spans="10:17">
      <c r="J4220" s="64"/>
      <c r="K4220" s="64"/>
      <c r="N4220" s="64"/>
      <c r="O4220" s="64"/>
      <c r="P4220" s="64"/>
      <c r="Q4220" s="64"/>
    </row>
    <row r="4221" spans="10:17">
      <c r="J4221" s="64"/>
      <c r="K4221" s="64"/>
      <c r="N4221" s="64"/>
      <c r="O4221" s="64"/>
      <c r="P4221" s="64"/>
      <c r="Q4221" s="64"/>
    </row>
    <row r="4222" spans="10:17">
      <c r="J4222" s="64"/>
      <c r="K4222" s="64"/>
      <c r="N4222" s="64"/>
      <c r="O4222" s="64"/>
      <c r="P4222" s="64"/>
      <c r="Q4222" s="64"/>
    </row>
    <row r="4223" spans="10:17">
      <c r="J4223" s="64"/>
      <c r="K4223" s="64"/>
      <c r="N4223" s="64"/>
      <c r="O4223" s="64"/>
      <c r="P4223" s="64"/>
      <c r="Q4223" s="64"/>
    </row>
    <row r="4224" spans="10:17">
      <c r="J4224" s="64"/>
      <c r="K4224" s="64"/>
      <c r="N4224" s="64"/>
      <c r="O4224" s="64"/>
      <c r="P4224" s="64"/>
      <c r="Q4224" s="64"/>
    </row>
    <row r="4225" spans="10:17">
      <c r="J4225" s="64"/>
      <c r="K4225" s="64"/>
      <c r="N4225" s="64"/>
      <c r="O4225" s="64"/>
      <c r="P4225" s="64"/>
      <c r="Q4225" s="64"/>
    </row>
    <row r="4226" spans="10:17">
      <c r="J4226" s="64"/>
      <c r="K4226" s="64"/>
      <c r="N4226" s="64"/>
      <c r="O4226" s="64"/>
      <c r="P4226" s="64"/>
      <c r="Q4226" s="64"/>
    </row>
    <row r="4227" spans="10:17">
      <c r="J4227" s="64"/>
      <c r="K4227" s="64"/>
      <c r="N4227" s="64"/>
      <c r="O4227" s="64"/>
      <c r="P4227" s="64"/>
      <c r="Q4227" s="64"/>
    </row>
    <row r="4228" spans="10:17">
      <c r="J4228" s="64"/>
      <c r="K4228" s="64"/>
      <c r="N4228" s="64"/>
      <c r="O4228" s="64"/>
      <c r="P4228" s="64"/>
      <c r="Q4228" s="64"/>
    </row>
    <row r="4229" spans="10:17">
      <c r="J4229" s="64"/>
      <c r="K4229" s="64"/>
      <c r="N4229" s="64"/>
      <c r="O4229" s="64"/>
      <c r="P4229" s="64"/>
      <c r="Q4229" s="64"/>
    </row>
    <row r="4230" spans="10:17">
      <c r="J4230" s="64"/>
      <c r="K4230" s="64"/>
      <c r="N4230" s="64"/>
      <c r="O4230" s="64"/>
      <c r="P4230" s="64"/>
      <c r="Q4230" s="64"/>
    </row>
    <row r="4231" spans="10:17">
      <c r="J4231" s="64"/>
      <c r="K4231" s="64"/>
      <c r="N4231" s="64"/>
      <c r="O4231" s="64"/>
      <c r="P4231" s="64"/>
      <c r="Q4231" s="64"/>
    </row>
    <row r="4232" spans="10:17">
      <c r="J4232" s="64"/>
      <c r="K4232" s="64"/>
      <c r="N4232" s="64"/>
      <c r="O4232" s="64"/>
      <c r="P4232" s="64"/>
      <c r="Q4232" s="64"/>
    </row>
    <row r="4233" spans="10:17">
      <c r="J4233" s="64"/>
      <c r="K4233" s="64"/>
      <c r="N4233" s="64"/>
      <c r="O4233" s="64"/>
      <c r="P4233" s="64"/>
      <c r="Q4233" s="64"/>
    </row>
    <row r="4234" spans="10:17">
      <c r="J4234" s="64"/>
      <c r="K4234" s="64"/>
      <c r="N4234" s="64"/>
      <c r="O4234" s="64"/>
      <c r="P4234" s="64"/>
      <c r="Q4234" s="64"/>
    </row>
    <row r="4235" spans="10:17">
      <c r="J4235" s="64"/>
      <c r="K4235" s="64"/>
      <c r="N4235" s="64"/>
      <c r="O4235" s="64"/>
      <c r="P4235" s="64"/>
      <c r="Q4235" s="64"/>
    </row>
    <row r="4236" spans="10:17">
      <c r="J4236" s="64"/>
      <c r="K4236" s="64"/>
      <c r="N4236" s="64"/>
      <c r="O4236" s="64"/>
      <c r="P4236" s="64"/>
      <c r="Q4236" s="64"/>
    </row>
    <row r="4237" spans="10:17">
      <c r="J4237" s="64"/>
      <c r="K4237" s="64"/>
      <c r="N4237" s="64"/>
      <c r="O4237" s="64"/>
      <c r="P4237" s="64"/>
      <c r="Q4237" s="64"/>
    </row>
    <row r="4238" spans="10:17">
      <c r="J4238" s="64"/>
      <c r="K4238" s="64"/>
      <c r="N4238" s="64"/>
      <c r="O4238" s="64"/>
      <c r="P4238" s="64"/>
      <c r="Q4238" s="64"/>
    </row>
    <row r="4239" spans="10:17">
      <c r="J4239" s="64"/>
      <c r="K4239" s="64"/>
      <c r="N4239" s="64"/>
      <c r="O4239" s="64"/>
      <c r="P4239" s="64"/>
      <c r="Q4239" s="64"/>
    </row>
    <row r="4240" spans="10:17">
      <c r="J4240" s="64"/>
      <c r="K4240" s="64"/>
      <c r="N4240" s="64"/>
      <c r="O4240" s="64"/>
      <c r="P4240" s="64"/>
      <c r="Q4240" s="64"/>
    </row>
    <row r="4241" spans="10:17">
      <c r="J4241" s="64"/>
      <c r="K4241" s="64"/>
      <c r="N4241" s="64"/>
      <c r="O4241" s="64"/>
      <c r="P4241" s="64"/>
      <c r="Q4241" s="64"/>
    </row>
    <row r="4242" spans="10:17">
      <c r="J4242" s="64"/>
      <c r="K4242" s="64"/>
      <c r="N4242" s="64"/>
      <c r="O4242" s="64"/>
      <c r="P4242" s="64"/>
      <c r="Q4242" s="64"/>
    </row>
    <row r="4243" spans="10:17">
      <c r="J4243" s="64"/>
      <c r="K4243" s="64"/>
      <c r="N4243" s="64"/>
      <c r="O4243" s="64"/>
      <c r="P4243" s="64"/>
      <c r="Q4243" s="64"/>
    </row>
    <row r="4244" spans="10:17">
      <c r="J4244" s="64"/>
      <c r="K4244" s="64"/>
      <c r="N4244" s="64"/>
      <c r="O4244" s="64"/>
      <c r="P4244" s="64"/>
      <c r="Q4244" s="64"/>
    </row>
    <row r="4245" spans="10:17">
      <c r="J4245" s="64"/>
      <c r="K4245" s="64"/>
      <c r="N4245" s="64"/>
      <c r="O4245" s="64"/>
      <c r="P4245" s="64"/>
      <c r="Q4245" s="64"/>
    </row>
    <row r="4246" spans="10:17">
      <c r="J4246" s="64"/>
      <c r="K4246" s="64"/>
      <c r="N4246" s="64"/>
      <c r="O4246" s="64"/>
      <c r="P4246" s="64"/>
      <c r="Q4246" s="64"/>
    </row>
    <row r="4247" spans="10:17">
      <c r="J4247" s="64"/>
      <c r="K4247" s="64"/>
      <c r="N4247" s="64"/>
      <c r="O4247" s="64"/>
      <c r="P4247" s="64"/>
      <c r="Q4247" s="64"/>
    </row>
    <row r="4248" spans="10:17">
      <c r="J4248" s="64"/>
      <c r="K4248" s="64"/>
      <c r="N4248" s="64"/>
      <c r="O4248" s="64"/>
      <c r="P4248" s="64"/>
      <c r="Q4248" s="64"/>
    </row>
    <row r="4249" spans="10:17">
      <c r="J4249" s="64"/>
      <c r="K4249" s="64"/>
      <c r="N4249" s="64"/>
      <c r="O4249" s="64"/>
      <c r="P4249" s="64"/>
      <c r="Q4249" s="64"/>
    </row>
    <row r="4250" spans="10:17">
      <c r="J4250" s="64"/>
      <c r="K4250" s="64"/>
      <c r="N4250" s="64"/>
      <c r="O4250" s="64"/>
      <c r="P4250" s="64"/>
      <c r="Q4250" s="64"/>
    </row>
    <row r="4251" spans="10:17">
      <c r="J4251" s="64"/>
      <c r="K4251" s="64"/>
      <c r="N4251" s="64"/>
      <c r="O4251" s="64"/>
      <c r="P4251" s="64"/>
      <c r="Q4251" s="64"/>
    </row>
    <row r="4252" spans="10:17">
      <c r="J4252" s="64"/>
      <c r="K4252" s="64"/>
      <c r="N4252" s="64"/>
      <c r="O4252" s="64"/>
      <c r="P4252" s="64"/>
      <c r="Q4252" s="64"/>
    </row>
    <row r="4253" spans="10:17">
      <c r="J4253" s="64"/>
      <c r="K4253" s="64"/>
      <c r="N4253" s="64"/>
      <c r="O4253" s="64"/>
      <c r="P4253" s="64"/>
      <c r="Q4253" s="64"/>
    </row>
    <row r="4254" spans="10:17">
      <c r="J4254" s="64"/>
      <c r="K4254" s="64"/>
      <c r="N4254" s="64"/>
      <c r="O4254" s="64"/>
      <c r="P4254" s="64"/>
      <c r="Q4254" s="64"/>
    </row>
    <row r="4255" spans="10:17">
      <c r="J4255" s="64"/>
      <c r="K4255" s="64"/>
      <c r="N4255" s="64"/>
      <c r="O4255" s="64"/>
      <c r="P4255" s="64"/>
      <c r="Q4255" s="64"/>
    </row>
    <row r="4256" spans="10:17">
      <c r="J4256" s="64"/>
      <c r="K4256" s="64"/>
      <c r="N4256" s="64"/>
      <c r="O4256" s="64"/>
      <c r="P4256" s="64"/>
      <c r="Q4256" s="64"/>
    </row>
    <row r="4257" spans="10:17">
      <c r="J4257" s="64"/>
      <c r="K4257" s="64"/>
      <c r="N4257" s="64"/>
      <c r="O4257" s="64"/>
      <c r="P4257" s="64"/>
      <c r="Q4257" s="64"/>
    </row>
    <row r="4258" spans="10:17">
      <c r="J4258" s="64"/>
      <c r="K4258" s="64"/>
      <c r="N4258" s="64"/>
      <c r="O4258" s="64"/>
      <c r="P4258" s="64"/>
      <c r="Q4258" s="64"/>
    </row>
    <row r="4259" spans="10:17">
      <c r="J4259" s="64"/>
      <c r="K4259" s="64"/>
      <c r="N4259" s="64"/>
      <c r="O4259" s="64"/>
      <c r="P4259" s="64"/>
      <c r="Q4259" s="64"/>
    </row>
    <row r="4260" spans="10:17">
      <c r="J4260" s="64"/>
      <c r="K4260" s="64"/>
      <c r="N4260" s="64"/>
      <c r="O4260" s="64"/>
      <c r="P4260" s="64"/>
      <c r="Q4260" s="64"/>
    </row>
    <row r="4261" spans="10:17">
      <c r="J4261" s="64"/>
      <c r="K4261" s="64"/>
      <c r="N4261" s="64"/>
      <c r="O4261" s="64"/>
      <c r="P4261" s="64"/>
      <c r="Q4261" s="64"/>
    </row>
    <row r="4262" spans="10:17">
      <c r="J4262" s="64"/>
      <c r="K4262" s="64"/>
      <c r="N4262" s="64"/>
      <c r="O4262" s="64"/>
      <c r="P4262" s="64"/>
      <c r="Q4262" s="64"/>
    </row>
    <row r="4263" spans="10:17">
      <c r="J4263" s="64"/>
      <c r="K4263" s="64"/>
      <c r="N4263" s="64"/>
      <c r="O4263" s="64"/>
      <c r="P4263" s="64"/>
      <c r="Q4263" s="64"/>
    </row>
    <row r="4264" spans="10:17">
      <c r="J4264" s="64"/>
      <c r="K4264" s="64"/>
      <c r="N4264" s="64"/>
      <c r="O4264" s="64"/>
      <c r="P4264" s="64"/>
      <c r="Q4264" s="64"/>
    </row>
    <row r="4265" spans="10:17">
      <c r="J4265" s="64"/>
      <c r="K4265" s="64"/>
      <c r="N4265" s="64"/>
      <c r="O4265" s="64"/>
      <c r="P4265" s="64"/>
      <c r="Q4265" s="64"/>
    </row>
    <row r="4266" spans="10:17">
      <c r="J4266" s="64"/>
      <c r="K4266" s="64"/>
      <c r="N4266" s="64"/>
      <c r="O4266" s="64"/>
      <c r="P4266" s="64"/>
      <c r="Q4266" s="64"/>
    </row>
    <row r="4267" spans="10:17">
      <c r="J4267" s="64"/>
      <c r="K4267" s="64"/>
      <c r="N4267" s="64"/>
      <c r="O4267" s="64"/>
      <c r="P4267" s="64"/>
      <c r="Q4267" s="64"/>
    </row>
    <row r="4268" spans="10:17">
      <c r="J4268" s="64"/>
      <c r="K4268" s="64"/>
      <c r="N4268" s="64"/>
      <c r="O4268" s="64"/>
      <c r="P4268" s="64"/>
      <c r="Q4268" s="64"/>
    </row>
    <row r="4269" spans="10:17">
      <c r="J4269" s="64"/>
      <c r="K4269" s="64"/>
      <c r="N4269" s="64"/>
      <c r="O4269" s="64"/>
      <c r="P4269" s="64"/>
      <c r="Q4269" s="64"/>
    </row>
    <row r="4270" spans="10:17">
      <c r="J4270" s="64"/>
      <c r="K4270" s="64"/>
      <c r="N4270" s="64"/>
      <c r="O4270" s="64"/>
      <c r="P4270" s="64"/>
      <c r="Q4270" s="64"/>
    </row>
    <row r="4271" spans="10:17">
      <c r="J4271" s="64"/>
      <c r="K4271" s="64"/>
      <c r="N4271" s="64"/>
      <c r="O4271" s="64"/>
      <c r="P4271" s="64"/>
      <c r="Q4271" s="64"/>
    </row>
    <row r="4272" spans="10:17">
      <c r="J4272" s="64"/>
      <c r="K4272" s="64"/>
      <c r="N4272" s="64"/>
      <c r="O4272" s="64"/>
      <c r="P4272" s="64"/>
      <c r="Q4272" s="64"/>
    </row>
    <row r="4273" spans="10:17">
      <c r="J4273" s="64"/>
      <c r="K4273" s="64"/>
      <c r="N4273" s="64"/>
      <c r="O4273" s="64"/>
      <c r="P4273" s="64"/>
      <c r="Q4273" s="64"/>
    </row>
    <row r="4274" spans="10:17">
      <c r="J4274" s="64"/>
      <c r="K4274" s="64"/>
      <c r="N4274" s="64"/>
      <c r="O4274" s="64"/>
      <c r="P4274" s="64"/>
      <c r="Q4274" s="64"/>
    </row>
    <row r="4275" spans="10:17">
      <c r="J4275" s="64"/>
      <c r="K4275" s="64"/>
      <c r="N4275" s="64"/>
      <c r="O4275" s="64"/>
      <c r="P4275" s="64"/>
      <c r="Q4275" s="64"/>
    </row>
    <row r="4276" spans="10:17">
      <c r="J4276" s="64"/>
      <c r="K4276" s="64"/>
      <c r="N4276" s="64"/>
      <c r="O4276" s="64"/>
      <c r="P4276" s="64"/>
      <c r="Q4276" s="64"/>
    </row>
    <row r="4277" spans="10:17">
      <c r="J4277" s="64"/>
      <c r="K4277" s="64"/>
      <c r="N4277" s="64"/>
      <c r="O4277" s="64"/>
      <c r="P4277" s="64"/>
      <c r="Q4277" s="64"/>
    </row>
    <row r="4278" spans="10:17">
      <c r="J4278" s="64"/>
      <c r="K4278" s="64"/>
      <c r="N4278" s="64"/>
      <c r="O4278" s="64"/>
      <c r="P4278" s="64"/>
      <c r="Q4278" s="64"/>
    </row>
    <row r="4279" spans="10:17">
      <c r="J4279" s="64"/>
      <c r="K4279" s="64"/>
      <c r="N4279" s="64"/>
      <c r="O4279" s="64"/>
      <c r="P4279" s="64"/>
      <c r="Q4279" s="64"/>
    </row>
    <row r="4280" spans="10:17">
      <c r="J4280" s="64"/>
      <c r="K4280" s="64"/>
      <c r="N4280" s="64"/>
      <c r="O4280" s="64"/>
      <c r="P4280" s="64"/>
      <c r="Q4280" s="64"/>
    </row>
    <row r="4281" spans="10:17">
      <c r="J4281" s="64"/>
      <c r="K4281" s="64"/>
      <c r="N4281" s="64"/>
      <c r="O4281" s="64"/>
      <c r="P4281" s="64"/>
      <c r="Q4281" s="64"/>
    </row>
    <row r="4282" spans="10:17">
      <c r="J4282" s="64"/>
      <c r="K4282" s="64"/>
      <c r="N4282" s="64"/>
      <c r="O4282" s="64"/>
      <c r="P4282" s="64"/>
      <c r="Q4282" s="64"/>
    </row>
    <row r="4283" spans="10:17">
      <c r="J4283" s="64"/>
      <c r="K4283" s="64"/>
      <c r="N4283" s="64"/>
      <c r="O4283" s="64"/>
      <c r="P4283" s="64"/>
      <c r="Q4283" s="64"/>
    </row>
    <row r="4284" spans="10:17">
      <c r="J4284" s="64"/>
      <c r="K4284" s="64"/>
      <c r="N4284" s="64"/>
      <c r="O4284" s="64"/>
      <c r="P4284" s="64"/>
      <c r="Q4284" s="64"/>
    </row>
    <row r="4285" spans="10:17">
      <c r="J4285" s="64"/>
      <c r="K4285" s="64"/>
      <c r="N4285" s="64"/>
      <c r="O4285" s="64"/>
      <c r="P4285" s="64"/>
      <c r="Q4285" s="64"/>
    </row>
    <row r="4286" spans="10:17">
      <c r="J4286" s="64"/>
      <c r="K4286" s="64"/>
      <c r="N4286" s="64"/>
      <c r="O4286" s="64"/>
      <c r="P4286" s="64"/>
      <c r="Q4286" s="64"/>
    </row>
    <row r="4287" spans="10:17">
      <c r="J4287" s="64"/>
      <c r="K4287" s="64"/>
      <c r="N4287" s="64"/>
      <c r="O4287" s="64"/>
      <c r="P4287" s="64"/>
      <c r="Q4287" s="64"/>
    </row>
    <row r="4288" spans="10:17">
      <c r="J4288" s="64"/>
      <c r="K4288" s="64"/>
      <c r="N4288" s="64"/>
      <c r="O4288" s="64"/>
      <c r="P4288" s="64"/>
      <c r="Q4288" s="64"/>
    </row>
    <row r="4289" spans="10:17">
      <c r="J4289" s="64"/>
      <c r="K4289" s="64"/>
      <c r="N4289" s="64"/>
      <c r="O4289" s="64"/>
      <c r="P4289" s="64"/>
      <c r="Q4289" s="64"/>
    </row>
    <row r="4290" spans="10:17">
      <c r="J4290" s="64"/>
      <c r="K4290" s="64"/>
      <c r="N4290" s="64"/>
      <c r="O4290" s="64"/>
      <c r="P4290" s="64"/>
      <c r="Q4290" s="64"/>
    </row>
    <row r="4291" spans="10:17">
      <c r="J4291" s="64"/>
      <c r="K4291" s="64"/>
      <c r="N4291" s="64"/>
      <c r="O4291" s="64"/>
      <c r="P4291" s="64"/>
      <c r="Q4291" s="64"/>
    </row>
    <row r="4292" spans="10:17">
      <c r="J4292" s="64"/>
      <c r="K4292" s="64"/>
      <c r="N4292" s="64"/>
      <c r="O4292" s="64"/>
      <c r="P4292" s="64"/>
      <c r="Q4292" s="64"/>
    </row>
    <row r="4293" spans="10:17">
      <c r="J4293" s="64"/>
      <c r="K4293" s="64"/>
      <c r="N4293" s="64"/>
      <c r="O4293" s="64"/>
      <c r="P4293" s="64"/>
      <c r="Q4293" s="64"/>
    </row>
    <row r="4294" spans="10:17">
      <c r="J4294" s="64"/>
      <c r="K4294" s="64"/>
      <c r="N4294" s="64"/>
      <c r="O4294" s="64"/>
      <c r="P4294" s="64"/>
      <c r="Q4294" s="64"/>
    </row>
    <row r="4295" spans="10:17">
      <c r="J4295" s="64"/>
      <c r="K4295" s="64"/>
      <c r="N4295" s="64"/>
      <c r="O4295" s="64"/>
      <c r="P4295" s="64"/>
      <c r="Q4295" s="64"/>
    </row>
    <row r="4296" spans="10:17">
      <c r="J4296" s="64"/>
      <c r="K4296" s="64"/>
      <c r="N4296" s="64"/>
      <c r="O4296" s="64"/>
      <c r="P4296" s="64"/>
      <c r="Q4296" s="64"/>
    </row>
    <row r="4297" spans="10:17">
      <c r="J4297" s="64"/>
      <c r="K4297" s="64"/>
      <c r="N4297" s="64"/>
      <c r="O4297" s="64"/>
      <c r="P4297" s="64"/>
      <c r="Q4297" s="64"/>
    </row>
    <row r="4298" spans="10:17">
      <c r="J4298" s="64"/>
      <c r="K4298" s="64"/>
      <c r="N4298" s="64"/>
      <c r="O4298" s="64"/>
      <c r="P4298" s="64"/>
      <c r="Q4298" s="64"/>
    </row>
    <row r="4299" spans="10:17">
      <c r="J4299" s="64"/>
      <c r="K4299" s="64"/>
      <c r="N4299" s="64"/>
      <c r="O4299" s="64"/>
      <c r="P4299" s="64"/>
      <c r="Q4299" s="64"/>
    </row>
    <row r="4300" spans="10:17">
      <c r="J4300" s="64"/>
      <c r="K4300" s="64"/>
      <c r="N4300" s="64"/>
      <c r="O4300" s="64"/>
      <c r="P4300" s="64"/>
      <c r="Q4300" s="64"/>
    </row>
    <row r="4301" spans="10:17">
      <c r="J4301" s="64"/>
      <c r="K4301" s="64"/>
      <c r="N4301" s="64"/>
      <c r="O4301" s="64"/>
      <c r="P4301" s="64"/>
      <c r="Q4301" s="64"/>
    </row>
    <row r="4302" spans="10:17">
      <c r="J4302" s="64"/>
      <c r="K4302" s="64"/>
      <c r="N4302" s="64"/>
      <c r="O4302" s="64"/>
      <c r="P4302" s="64"/>
      <c r="Q4302" s="64"/>
    </row>
    <row r="4303" spans="10:17">
      <c r="J4303" s="64"/>
      <c r="K4303" s="64"/>
      <c r="N4303" s="64"/>
      <c r="O4303" s="64"/>
      <c r="P4303" s="64"/>
      <c r="Q4303" s="64"/>
    </row>
    <row r="4304" spans="10:17">
      <c r="J4304" s="64"/>
      <c r="K4304" s="64"/>
      <c r="N4304" s="64"/>
      <c r="O4304" s="64"/>
      <c r="P4304" s="64"/>
      <c r="Q4304" s="64"/>
    </row>
    <row r="4305" spans="10:17">
      <c r="J4305" s="64"/>
      <c r="K4305" s="64"/>
      <c r="N4305" s="64"/>
      <c r="O4305" s="64"/>
      <c r="P4305" s="64"/>
      <c r="Q4305" s="64"/>
    </row>
    <row r="4306" spans="10:17">
      <c r="J4306" s="64"/>
      <c r="K4306" s="64"/>
      <c r="N4306" s="64"/>
      <c r="O4306" s="64"/>
      <c r="P4306" s="64"/>
      <c r="Q4306" s="64"/>
    </row>
    <row r="4307" spans="10:17">
      <c r="J4307" s="64"/>
      <c r="K4307" s="64"/>
      <c r="N4307" s="64"/>
      <c r="O4307" s="64"/>
      <c r="P4307" s="64"/>
      <c r="Q4307" s="64"/>
    </row>
    <row r="4308" spans="10:17">
      <c r="J4308" s="64"/>
      <c r="K4308" s="64"/>
      <c r="N4308" s="64"/>
      <c r="O4308" s="64"/>
      <c r="P4308" s="64"/>
      <c r="Q4308" s="64"/>
    </row>
    <row r="4309" spans="10:17">
      <c r="J4309" s="64"/>
      <c r="K4309" s="64"/>
      <c r="N4309" s="64"/>
      <c r="O4309" s="64"/>
      <c r="P4309" s="64"/>
      <c r="Q4309" s="64"/>
    </row>
    <row r="4310" spans="10:17">
      <c r="J4310" s="64"/>
      <c r="K4310" s="64"/>
      <c r="N4310" s="64"/>
      <c r="O4310" s="64"/>
      <c r="P4310" s="64"/>
      <c r="Q4310" s="64"/>
    </row>
    <row r="4311" spans="10:17">
      <c r="J4311" s="64"/>
      <c r="K4311" s="64"/>
      <c r="N4311" s="64"/>
      <c r="O4311" s="64"/>
      <c r="P4311" s="64"/>
      <c r="Q4311" s="64"/>
    </row>
    <row r="4312" spans="10:17">
      <c r="J4312" s="64"/>
      <c r="K4312" s="64"/>
      <c r="N4312" s="64"/>
      <c r="O4312" s="64"/>
      <c r="P4312" s="64"/>
      <c r="Q4312" s="64"/>
    </row>
    <row r="4313" spans="10:17">
      <c r="J4313" s="64"/>
      <c r="K4313" s="64"/>
      <c r="N4313" s="64"/>
      <c r="O4313" s="64"/>
      <c r="P4313" s="64"/>
      <c r="Q4313" s="64"/>
    </row>
    <row r="4314" spans="10:17">
      <c r="J4314" s="64"/>
      <c r="K4314" s="64"/>
      <c r="N4314" s="64"/>
      <c r="O4314" s="64"/>
      <c r="P4314" s="64"/>
      <c r="Q4314" s="64"/>
    </row>
    <row r="4315" spans="10:17">
      <c r="J4315" s="64"/>
      <c r="K4315" s="64"/>
      <c r="N4315" s="64"/>
      <c r="O4315" s="64"/>
      <c r="P4315" s="64"/>
      <c r="Q4315" s="64"/>
    </row>
    <row r="4316" spans="10:17">
      <c r="J4316" s="64"/>
      <c r="K4316" s="64"/>
      <c r="N4316" s="64"/>
      <c r="O4316" s="64"/>
      <c r="P4316" s="64"/>
      <c r="Q4316" s="64"/>
    </row>
    <row r="4317" spans="10:17">
      <c r="J4317" s="64"/>
      <c r="K4317" s="64"/>
      <c r="N4317" s="64"/>
      <c r="O4317" s="64"/>
      <c r="P4317" s="64"/>
      <c r="Q4317" s="64"/>
    </row>
    <row r="4318" spans="10:17">
      <c r="J4318" s="64"/>
      <c r="K4318" s="64"/>
      <c r="N4318" s="64"/>
      <c r="O4318" s="64"/>
      <c r="P4318" s="64"/>
      <c r="Q4318" s="64"/>
    </row>
    <row r="4319" spans="10:17">
      <c r="J4319" s="64"/>
      <c r="K4319" s="64"/>
      <c r="N4319" s="64"/>
      <c r="O4319" s="64"/>
      <c r="P4319" s="64"/>
      <c r="Q4319" s="64"/>
    </row>
    <row r="4320" spans="10:17">
      <c r="J4320" s="64"/>
      <c r="K4320" s="64"/>
      <c r="N4320" s="64"/>
      <c r="O4320" s="64"/>
      <c r="P4320" s="64"/>
      <c r="Q4320" s="64"/>
    </row>
    <row r="4321" spans="10:17">
      <c r="J4321" s="64"/>
      <c r="K4321" s="64"/>
      <c r="N4321" s="64"/>
      <c r="O4321" s="64"/>
      <c r="P4321" s="64"/>
      <c r="Q4321" s="64"/>
    </row>
    <row r="4322" spans="10:17">
      <c r="J4322" s="64"/>
      <c r="K4322" s="64"/>
      <c r="N4322" s="64"/>
      <c r="O4322" s="64"/>
      <c r="P4322" s="64"/>
      <c r="Q4322" s="64"/>
    </row>
    <row r="4323" spans="10:17">
      <c r="J4323" s="64"/>
      <c r="K4323" s="64"/>
      <c r="N4323" s="64"/>
      <c r="O4323" s="64"/>
      <c r="P4323" s="64"/>
      <c r="Q4323" s="64"/>
    </row>
    <row r="4324" spans="10:17">
      <c r="J4324" s="64"/>
      <c r="K4324" s="64"/>
      <c r="N4324" s="64"/>
      <c r="O4324" s="64"/>
      <c r="P4324" s="64"/>
      <c r="Q4324" s="64"/>
    </row>
    <row r="4325" spans="10:17">
      <c r="J4325" s="64"/>
      <c r="K4325" s="64"/>
      <c r="N4325" s="64"/>
      <c r="O4325" s="64"/>
      <c r="P4325" s="64"/>
      <c r="Q4325" s="64"/>
    </row>
    <row r="4326" spans="10:17">
      <c r="J4326" s="64"/>
      <c r="K4326" s="64"/>
      <c r="N4326" s="64"/>
      <c r="O4326" s="64"/>
      <c r="P4326" s="64"/>
      <c r="Q4326" s="64"/>
    </row>
    <row r="4327" spans="10:17">
      <c r="J4327" s="64"/>
      <c r="K4327" s="64"/>
      <c r="N4327" s="64"/>
      <c r="O4327" s="64"/>
      <c r="P4327" s="64"/>
      <c r="Q4327" s="64"/>
    </row>
    <row r="4328" spans="10:17">
      <c r="J4328" s="64"/>
      <c r="K4328" s="64"/>
      <c r="N4328" s="64"/>
      <c r="O4328" s="64"/>
      <c r="P4328" s="64"/>
      <c r="Q4328" s="64"/>
    </row>
    <row r="4329" spans="10:17">
      <c r="J4329" s="64"/>
      <c r="K4329" s="64"/>
      <c r="N4329" s="64"/>
      <c r="O4329" s="64"/>
      <c r="P4329" s="64"/>
      <c r="Q4329" s="64"/>
    </row>
    <row r="4330" spans="10:17">
      <c r="J4330" s="64"/>
      <c r="K4330" s="64"/>
      <c r="N4330" s="64"/>
      <c r="O4330" s="64"/>
      <c r="P4330" s="64"/>
      <c r="Q4330" s="64"/>
    </row>
    <row r="4331" spans="10:17">
      <c r="J4331" s="64"/>
      <c r="K4331" s="64"/>
      <c r="N4331" s="64"/>
      <c r="O4331" s="64"/>
      <c r="P4331" s="64"/>
      <c r="Q4331" s="64"/>
    </row>
    <row r="4332" spans="10:17">
      <c r="J4332" s="64"/>
      <c r="K4332" s="64"/>
      <c r="N4332" s="64"/>
      <c r="O4332" s="64"/>
      <c r="P4332" s="64"/>
      <c r="Q4332" s="64"/>
    </row>
    <row r="4333" spans="10:17">
      <c r="J4333" s="64"/>
      <c r="K4333" s="64"/>
      <c r="N4333" s="64"/>
      <c r="O4333" s="64"/>
      <c r="P4333" s="64"/>
      <c r="Q4333" s="64"/>
    </row>
    <row r="4334" spans="10:17">
      <c r="J4334" s="64"/>
      <c r="K4334" s="64"/>
      <c r="N4334" s="64"/>
      <c r="O4334" s="64"/>
      <c r="P4334" s="64"/>
      <c r="Q4334" s="64"/>
    </row>
    <row r="4335" spans="10:17">
      <c r="J4335" s="64"/>
      <c r="K4335" s="64"/>
      <c r="N4335" s="64"/>
      <c r="O4335" s="64"/>
      <c r="P4335" s="64"/>
      <c r="Q4335" s="64"/>
    </row>
    <row r="4336" spans="10:17">
      <c r="J4336" s="64"/>
      <c r="K4336" s="64"/>
      <c r="N4336" s="64"/>
      <c r="O4336" s="64"/>
      <c r="P4336" s="64"/>
      <c r="Q4336" s="64"/>
    </row>
    <row r="4337" spans="10:17">
      <c r="J4337" s="64"/>
      <c r="K4337" s="64"/>
      <c r="N4337" s="64"/>
      <c r="O4337" s="64"/>
      <c r="P4337" s="64"/>
      <c r="Q4337" s="64"/>
    </row>
    <row r="4338" spans="10:17">
      <c r="J4338" s="64"/>
      <c r="K4338" s="64"/>
      <c r="N4338" s="64"/>
      <c r="O4338" s="64"/>
      <c r="P4338" s="64"/>
      <c r="Q4338" s="64"/>
    </row>
    <row r="4339" spans="10:17">
      <c r="J4339" s="64"/>
      <c r="K4339" s="64"/>
      <c r="N4339" s="64"/>
      <c r="O4339" s="64"/>
      <c r="P4339" s="64"/>
      <c r="Q4339" s="64"/>
    </row>
    <row r="4340" spans="10:17">
      <c r="J4340" s="64"/>
      <c r="K4340" s="64"/>
      <c r="N4340" s="64"/>
      <c r="O4340" s="64"/>
      <c r="P4340" s="64"/>
      <c r="Q4340" s="64"/>
    </row>
    <row r="4341" spans="10:17">
      <c r="J4341" s="64"/>
      <c r="K4341" s="64"/>
      <c r="N4341" s="64"/>
      <c r="O4341" s="64"/>
      <c r="P4341" s="64"/>
      <c r="Q4341" s="64"/>
    </row>
    <row r="4342" spans="10:17">
      <c r="J4342" s="64"/>
      <c r="K4342" s="64"/>
      <c r="N4342" s="64"/>
      <c r="O4342" s="64"/>
      <c r="P4342" s="64"/>
      <c r="Q4342" s="64"/>
    </row>
    <row r="4343" spans="10:17">
      <c r="J4343" s="64"/>
      <c r="K4343" s="64"/>
      <c r="N4343" s="64"/>
      <c r="O4343" s="64"/>
      <c r="P4343" s="64"/>
      <c r="Q4343" s="64"/>
    </row>
    <row r="4344" spans="10:17">
      <c r="J4344" s="64"/>
      <c r="K4344" s="64"/>
      <c r="N4344" s="64"/>
      <c r="O4344" s="64"/>
      <c r="P4344" s="64"/>
      <c r="Q4344" s="64"/>
    </row>
    <row r="4345" spans="10:17">
      <c r="J4345" s="64"/>
      <c r="K4345" s="64"/>
      <c r="N4345" s="64"/>
      <c r="O4345" s="64"/>
      <c r="P4345" s="64"/>
      <c r="Q4345" s="64"/>
    </row>
    <row r="4346" spans="10:17">
      <c r="J4346" s="64"/>
      <c r="K4346" s="64"/>
      <c r="N4346" s="64"/>
      <c r="O4346" s="64"/>
      <c r="P4346" s="64"/>
      <c r="Q4346" s="64"/>
    </row>
    <row r="4347" spans="10:17">
      <c r="J4347" s="64"/>
      <c r="K4347" s="64"/>
      <c r="N4347" s="64"/>
      <c r="O4347" s="64"/>
      <c r="P4347" s="64"/>
      <c r="Q4347" s="64"/>
    </row>
    <row r="4348" spans="10:17">
      <c r="J4348" s="64"/>
      <c r="K4348" s="64"/>
      <c r="N4348" s="64"/>
      <c r="O4348" s="64"/>
      <c r="P4348" s="64"/>
      <c r="Q4348" s="64"/>
    </row>
    <row r="4349" spans="10:17">
      <c r="J4349" s="64"/>
      <c r="K4349" s="64"/>
      <c r="N4349" s="64"/>
      <c r="O4349" s="64"/>
      <c r="P4349" s="64"/>
      <c r="Q4349" s="64"/>
    </row>
    <row r="4350" spans="10:17">
      <c r="J4350" s="64"/>
      <c r="K4350" s="64"/>
      <c r="N4350" s="64"/>
      <c r="O4350" s="64"/>
      <c r="P4350" s="64"/>
      <c r="Q4350" s="64"/>
    </row>
    <row r="4351" spans="10:17">
      <c r="J4351" s="64"/>
      <c r="K4351" s="64"/>
      <c r="N4351" s="64"/>
      <c r="O4351" s="64"/>
      <c r="P4351" s="64"/>
      <c r="Q4351" s="64"/>
    </row>
    <row r="4352" spans="10:17">
      <c r="J4352" s="64"/>
      <c r="K4352" s="64"/>
      <c r="N4352" s="64"/>
      <c r="O4352" s="64"/>
      <c r="P4352" s="64"/>
      <c r="Q4352" s="64"/>
    </row>
    <row r="4353" spans="10:17">
      <c r="J4353" s="64"/>
      <c r="K4353" s="64"/>
      <c r="N4353" s="64"/>
      <c r="O4353" s="64"/>
      <c r="P4353" s="64"/>
      <c r="Q4353" s="64"/>
    </row>
    <row r="4354" spans="10:17">
      <c r="J4354" s="64"/>
      <c r="K4354" s="64"/>
      <c r="N4354" s="64"/>
      <c r="O4354" s="64"/>
      <c r="P4354" s="64"/>
      <c r="Q4354" s="64"/>
    </row>
    <row r="4355" spans="10:17">
      <c r="J4355" s="64"/>
      <c r="K4355" s="64"/>
      <c r="N4355" s="64"/>
      <c r="O4355" s="64"/>
      <c r="P4355" s="64"/>
      <c r="Q4355" s="64"/>
    </row>
    <row r="4356" spans="10:17">
      <c r="J4356" s="64"/>
      <c r="K4356" s="64"/>
      <c r="N4356" s="64"/>
      <c r="O4356" s="64"/>
      <c r="P4356" s="64"/>
      <c r="Q4356" s="64"/>
    </row>
    <row r="4357" spans="10:17">
      <c r="J4357" s="64"/>
      <c r="K4357" s="64"/>
      <c r="N4357" s="64"/>
      <c r="O4357" s="64"/>
      <c r="P4357" s="64"/>
      <c r="Q4357" s="64"/>
    </row>
    <row r="4358" spans="10:17">
      <c r="J4358" s="64"/>
      <c r="K4358" s="64"/>
      <c r="N4358" s="64"/>
      <c r="O4358" s="64"/>
      <c r="P4358" s="64"/>
      <c r="Q4358" s="64"/>
    </row>
    <row r="4359" spans="10:17">
      <c r="J4359" s="64"/>
      <c r="K4359" s="64"/>
      <c r="N4359" s="64"/>
      <c r="O4359" s="64"/>
      <c r="P4359" s="64"/>
      <c r="Q4359" s="64"/>
    </row>
    <row r="4360" spans="10:17">
      <c r="J4360" s="64"/>
      <c r="K4360" s="64"/>
      <c r="N4360" s="64"/>
      <c r="O4360" s="64"/>
      <c r="P4360" s="64"/>
      <c r="Q4360" s="64"/>
    </row>
    <row r="4361" spans="10:17">
      <c r="J4361" s="64"/>
      <c r="K4361" s="64"/>
      <c r="N4361" s="64"/>
      <c r="O4361" s="64"/>
      <c r="P4361" s="64"/>
      <c r="Q4361" s="64"/>
    </row>
    <row r="4362" spans="10:17">
      <c r="J4362" s="64"/>
      <c r="K4362" s="64"/>
      <c r="N4362" s="64"/>
      <c r="O4362" s="64"/>
      <c r="P4362" s="64"/>
      <c r="Q4362" s="64"/>
    </row>
    <row r="4363" spans="10:17">
      <c r="J4363" s="64"/>
      <c r="K4363" s="64"/>
      <c r="N4363" s="64"/>
      <c r="O4363" s="64"/>
      <c r="P4363" s="64"/>
      <c r="Q4363" s="64"/>
    </row>
    <row r="4364" spans="10:17">
      <c r="J4364" s="64"/>
      <c r="K4364" s="64"/>
      <c r="N4364" s="64"/>
      <c r="O4364" s="64"/>
      <c r="P4364" s="64"/>
      <c r="Q4364" s="64"/>
    </row>
    <row r="4365" spans="10:17">
      <c r="J4365" s="64"/>
      <c r="K4365" s="64"/>
      <c r="N4365" s="64"/>
      <c r="O4365" s="64"/>
      <c r="P4365" s="64"/>
      <c r="Q4365" s="64"/>
    </row>
    <row r="4366" spans="10:17">
      <c r="J4366" s="64"/>
      <c r="K4366" s="64"/>
      <c r="N4366" s="64"/>
      <c r="O4366" s="64"/>
      <c r="P4366" s="64"/>
      <c r="Q4366" s="64"/>
    </row>
    <row r="4367" spans="10:17">
      <c r="J4367" s="64"/>
      <c r="K4367" s="64"/>
      <c r="N4367" s="64"/>
      <c r="O4367" s="64"/>
      <c r="P4367" s="64"/>
      <c r="Q4367" s="64"/>
    </row>
    <row r="4368" spans="10:17">
      <c r="J4368" s="64"/>
      <c r="K4368" s="64"/>
      <c r="N4368" s="64"/>
      <c r="O4368" s="64"/>
      <c r="P4368" s="64"/>
      <c r="Q4368" s="64"/>
    </row>
    <row r="4369" spans="10:17">
      <c r="J4369" s="64"/>
      <c r="K4369" s="64"/>
      <c r="N4369" s="64"/>
      <c r="O4369" s="64"/>
      <c r="P4369" s="64"/>
      <c r="Q4369" s="64"/>
    </row>
    <row r="4370" spans="10:17">
      <c r="J4370" s="64"/>
      <c r="K4370" s="64"/>
      <c r="N4370" s="64"/>
      <c r="O4370" s="64"/>
      <c r="P4370" s="64"/>
      <c r="Q4370" s="64"/>
    </row>
    <row r="4371" spans="10:17">
      <c r="J4371" s="64"/>
      <c r="K4371" s="64"/>
      <c r="N4371" s="64"/>
      <c r="O4371" s="64"/>
      <c r="P4371" s="64"/>
      <c r="Q4371" s="64"/>
    </row>
    <row r="4372" spans="10:17">
      <c r="J4372" s="64"/>
      <c r="K4372" s="64"/>
      <c r="N4372" s="64"/>
      <c r="O4372" s="64"/>
      <c r="P4372" s="64"/>
      <c r="Q4372" s="64"/>
    </row>
    <row r="4373" spans="10:17">
      <c r="J4373" s="64"/>
      <c r="K4373" s="64"/>
      <c r="N4373" s="64"/>
      <c r="O4373" s="64"/>
      <c r="P4373" s="64"/>
      <c r="Q4373" s="64"/>
    </row>
    <row r="4374" spans="10:17">
      <c r="J4374" s="64"/>
      <c r="K4374" s="64"/>
      <c r="N4374" s="64"/>
      <c r="O4374" s="64"/>
      <c r="P4374" s="64"/>
      <c r="Q4374" s="64"/>
    </row>
    <row r="4375" spans="10:17">
      <c r="J4375" s="64"/>
      <c r="K4375" s="64"/>
      <c r="N4375" s="64"/>
      <c r="O4375" s="64"/>
      <c r="P4375" s="64"/>
      <c r="Q4375" s="64"/>
    </row>
    <row r="4376" spans="10:17">
      <c r="J4376" s="64"/>
      <c r="K4376" s="64"/>
      <c r="N4376" s="64"/>
      <c r="O4376" s="64"/>
      <c r="P4376" s="64"/>
      <c r="Q4376" s="64"/>
    </row>
    <row r="4377" spans="10:17">
      <c r="J4377" s="64"/>
      <c r="K4377" s="64"/>
      <c r="N4377" s="64"/>
      <c r="O4377" s="64"/>
      <c r="P4377" s="64"/>
      <c r="Q4377" s="64"/>
    </row>
    <row r="4378" spans="10:17">
      <c r="J4378" s="64"/>
      <c r="K4378" s="64"/>
      <c r="N4378" s="64"/>
      <c r="O4378" s="64"/>
      <c r="P4378" s="64"/>
      <c r="Q4378" s="64"/>
    </row>
    <row r="4379" spans="10:17">
      <c r="J4379" s="64"/>
      <c r="K4379" s="64"/>
      <c r="N4379" s="64"/>
      <c r="O4379" s="64"/>
      <c r="P4379" s="64"/>
      <c r="Q4379" s="64"/>
    </row>
    <row r="4380" spans="10:17">
      <c r="J4380" s="64"/>
      <c r="K4380" s="64"/>
      <c r="N4380" s="64"/>
      <c r="O4380" s="64"/>
      <c r="P4380" s="64"/>
      <c r="Q4380" s="64"/>
    </row>
    <row r="4381" spans="10:17">
      <c r="J4381" s="64"/>
      <c r="K4381" s="64"/>
      <c r="N4381" s="64"/>
      <c r="O4381" s="64"/>
      <c r="P4381" s="64"/>
      <c r="Q4381" s="64"/>
    </row>
    <row r="4382" spans="10:17">
      <c r="J4382" s="64"/>
      <c r="K4382" s="64"/>
      <c r="N4382" s="64"/>
      <c r="O4382" s="64"/>
      <c r="P4382" s="64"/>
      <c r="Q4382" s="64"/>
    </row>
    <row r="4383" spans="10:17">
      <c r="J4383" s="64"/>
      <c r="K4383" s="64"/>
      <c r="N4383" s="64"/>
      <c r="O4383" s="64"/>
      <c r="P4383" s="64"/>
      <c r="Q4383" s="64"/>
    </row>
    <row r="4384" spans="10:17">
      <c r="J4384" s="64"/>
      <c r="K4384" s="64"/>
      <c r="N4384" s="64"/>
      <c r="O4384" s="64"/>
      <c r="P4384" s="64"/>
      <c r="Q4384" s="64"/>
    </row>
    <row r="4385" spans="10:17">
      <c r="J4385" s="64"/>
      <c r="K4385" s="64"/>
      <c r="N4385" s="64"/>
      <c r="O4385" s="64"/>
      <c r="P4385" s="64"/>
      <c r="Q4385" s="64"/>
    </row>
    <row r="4386" spans="10:17">
      <c r="J4386" s="64"/>
      <c r="K4386" s="64"/>
      <c r="N4386" s="64"/>
      <c r="O4386" s="64"/>
      <c r="P4386" s="64"/>
      <c r="Q4386" s="64"/>
    </row>
    <row r="4387" spans="10:17">
      <c r="J4387" s="64"/>
      <c r="K4387" s="64"/>
      <c r="N4387" s="64"/>
      <c r="O4387" s="64"/>
      <c r="P4387" s="64"/>
      <c r="Q4387" s="64"/>
    </row>
    <row r="4388" spans="10:17">
      <c r="J4388" s="64"/>
      <c r="K4388" s="64"/>
      <c r="N4388" s="64"/>
      <c r="O4388" s="64"/>
      <c r="P4388" s="64"/>
      <c r="Q4388" s="64"/>
    </row>
    <row r="4389" spans="10:17">
      <c r="J4389" s="64"/>
      <c r="K4389" s="64"/>
      <c r="N4389" s="64"/>
      <c r="O4389" s="64"/>
      <c r="P4389" s="64"/>
      <c r="Q4389" s="64"/>
    </row>
    <row r="4390" spans="10:17">
      <c r="J4390" s="64"/>
      <c r="K4390" s="64"/>
      <c r="N4390" s="64"/>
      <c r="O4390" s="64"/>
      <c r="P4390" s="64"/>
      <c r="Q4390" s="64"/>
    </row>
    <row r="4391" spans="10:17">
      <c r="J4391" s="64"/>
      <c r="K4391" s="64"/>
      <c r="N4391" s="64"/>
      <c r="O4391" s="64"/>
      <c r="P4391" s="64"/>
      <c r="Q4391" s="64"/>
    </row>
    <row r="4392" spans="10:17">
      <c r="J4392" s="64"/>
      <c r="K4392" s="64"/>
      <c r="N4392" s="64"/>
      <c r="O4392" s="64"/>
      <c r="P4392" s="64"/>
      <c r="Q4392" s="64"/>
    </row>
    <row r="4393" spans="10:17">
      <c r="J4393" s="64"/>
      <c r="K4393" s="64"/>
      <c r="N4393" s="64"/>
      <c r="O4393" s="64"/>
      <c r="P4393" s="64"/>
      <c r="Q4393" s="64"/>
    </row>
    <row r="4394" spans="10:17">
      <c r="J4394" s="64"/>
      <c r="K4394" s="64"/>
      <c r="N4394" s="64"/>
      <c r="O4394" s="64"/>
      <c r="P4394" s="64"/>
      <c r="Q4394" s="64"/>
    </row>
    <row r="4395" spans="10:17">
      <c r="J4395" s="64"/>
      <c r="K4395" s="64"/>
      <c r="N4395" s="64"/>
      <c r="O4395" s="64"/>
      <c r="P4395" s="64"/>
      <c r="Q4395" s="64"/>
    </row>
    <row r="4396" spans="10:17">
      <c r="J4396" s="64"/>
      <c r="K4396" s="64"/>
      <c r="N4396" s="64"/>
      <c r="O4396" s="64"/>
      <c r="P4396" s="64"/>
      <c r="Q4396" s="64"/>
    </row>
    <row r="4397" spans="10:17">
      <c r="J4397" s="64"/>
      <c r="K4397" s="64"/>
      <c r="N4397" s="64"/>
      <c r="O4397" s="64"/>
      <c r="P4397" s="64"/>
      <c r="Q4397" s="64"/>
    </row>
    <row r="4398" spans="10:17">
      <c r="J4398" s="64"/>
      <c r="K4398" s="64"/>
      <c r="N4398" s="64"/>
      <c r="O4398" s="64"/>
      <c r="P4398" s="64"/>
      <c r="Q4398" s="64"/>
    </row>
    <row r="4399" spans="10:17">
      <c r="J4399" s="64"/>
      <c r="K4399" s="64"/>
      <c r="N4399" s="64"/>
      <c r="O4399" s="64"/>
      <c r="P4399" s="64"/>
      <c r="Q4399" s="64"/>
    </row>
    <row r="4400" spans="10:17">
      <c r="J4400" s="64"/>
      <c r="K4400" s="64"/>
      <c r="N4400" s="64"/>
      <c r="O4400" s="64"/>
      <c r="P4400" s="64"/>
      <c r="Q4400" s="64"/>
    </row>
    <row r="4401" spans="10:17">
      <c r="J4401" s="64"/>
      <c r="K4401" s="64"/>
      <c r="N4401" s="64"/>
      <c r="O4401" s="64"/>
      <c r="P4401" s="64"/>
      <c r="Q4401" s="64"/>
    </row>
    <row r="4402" spans="10:17">
      <c r="J4402" s="64"/>
      <c r="K4402" s="64"/>
      <c r="N4402" s="64"/>
      <c r="O4402" s="64"/>
      <c r="P4402" s="64"/>
      <c r="Q4402" s="64"/>
    </row>
    <row r="4403" spans="10:17">
      <c r="J4403" s="64"/>
      <c r="K4403" s="64"/>
      <c r="N4403" s="64"/>
      <c r="O4403" s="64"/>
      <c r="P4403" s="64"/>
      <c r="Q4403" s="64"/>
    </row>
    <row r="4404" spans="10:17">
      <c r="J4404" s="64"/>
      <c r="K4404" s="64"/>
      <c r="N4404" s="64"/>
      <c r="O4404" s="64"/>
      <c r="P4404" s="64"/>
      <c r="Q4404" s="64"/>
    </row>
    <row r="4405" spans="10:17">
      <c r="J4405" s="64"/>
      <c r="K4405" s="64"/>
      <c r="N4405" s="64"/>
      <c r="O4405" s="64"/>
      <c r="P4405" s="64"/>
      <c r="Q4405" s="64"/>
    </row>
    <row r="4406" spans="10:17">
      <c r="J4406" s="64"/>
      <c r="K4406" s="64"/>
      <c r="N4406" s="64"/>
      <c r="O4406" s="64"/>
      <c r="P4406" s="64"/>
      <c r="Q4406" s="64"/>
    </row>
    <row r="4407" spans="10:17">
      <c r="J4407" s="64"/>
      <c r="K4407" s="64"/>
      <c r="N4407" s="64"/>
      <c r="O4407" s="64"/>
      <c r="P4407" s="64"/>
      <c r="Q4407" s="64"/>
    </row>
    <row r="4408" spans="10:17">
      <c r="J4408" s="64"/>
      <c r="K4408" s="64"/>
      <c r="N4408" s="64"/>
      <c r="O4408" s="64"/>
      <c r="P4408" s="64"/>
      <c r="Q4408" s="64"/>
    </row>
    <row r="4409" spans="10:17">
      <c r="J4409" s="64"/>
      <c r="K4409" s="64"/>
      <c r="N4409" s="64"/>
      <c r="O4409" s="64"/>
      <c r="P4409" s="64"/>
      <c r="Q4409" s="64"/>
    </row>
    <row r="4410" spans="10:17">
      <c r="J4410" s="64"/>
      <c r="K4410" s="64"/>
      <c r="N4410" s="64"/>
      <c r="O4410" s="64"/>
      <c r="P4410" s="64"/>
      <c r="Q4410" s="64"/>
    </row>
    <row r="4411" spans="10:17">
      <c r="J4411" s="64"/>
      <c r="K4411" s="64"/>
      <c r="N4411" s="64"/>
      <c r="O4411" s="64"/>
      <c r="P4411" s="64"/>
      <c r="Q4411" s="64"/>
    </row>
    <row r="4412" spans="10:17">
      <c r="J4412" s="64"/>
      <c r="K4412" s="64"/>
      <c r="N4412" s="64"/>
      <c r="O4412" s="64"/>
      <c r="P4412" s="64"/>
      <c r="Q4412" s="64"/>
    </row>
    <row r="4413" spans="10:17">
      <c r="J4413" s="64"/>
      <c r="K4413" s="64"/>
      <c r="N4413" s="64"/>
      <c r="O4413" s="64"/>
      <c r="P4413" s="64"/>
      <c r="Q4413" s="64"/>
    </row>
    <row r="4414" spans="10:17">
      <c r="J4414" s="64"/>
      <c r="K4414" s="64"/>
      <c r="N4414" s="64"/>
      <c r="O4414" s="64"/>
      <c r="P4414" s="64"/>
      <c r="Q4414" s="64"/>
    </row>
    <row r="4415" spans="10:17">
      <c r="J4415" s="64"/>
      <c r="K4415" s="64"/>
      <c r="N4415" s="64"/>
      <c r="O4415" s="64"/>
      <c r="P4415" s="64"/>
      <c r="Q4415" s="64"/>
    </row>
    <row r="4416" spans="10:17">
      <c r="J4416" s="64"/>
      <c r="K4416" s="64"/>
      <c r="N4416" s="64"/>
      <c r="O4416" s="64"/>
      <c r="P4416" s="64"/>
      <c r="Q4416" s="64"/>
    </row>
    <row r="4417" spans="10:17">
      <c r="J4417" s="64"/>
      <c r="K4417" s="64"/>
      <c r="N4417" s="64"/>
      <c r="O4417" s="64"/>
      <c r="P4417" s="64"/>
      <c r="Q4417" s="64"/>
    </row>
    <row r="4418" spans="10:17">
      <c r="J4418" s="64"/>
      <c r="K4418" s="64"/>
      <c r="N4418" s="64"/>
      <c r="O4418" s="64"/>
      <c r="P4418" s="64"/>
      <c r="Q4418" s="64"/>
    </row>
    <row r="4419" spans="10:17">
      <c r="J4419" s="64"/>
      <c r="K4419" s="64"/>
      <c r="N4419" s="64"/>
      <c r="O4419" s="64"/>
      <c r="P4419" s="64"/>
      <c r="Q4419" s="64"/>
    </row>
    <row r="4420" spans="10:17">
      <c r="J4420" s="64"/>
      <c r="K4420" s="64"/>
      <c r="N4420" s="64"/>
      <c r="O4420" s="64"/>
      <c r="P4420" s="64"/>
      <c r="Q4420" s="64"/>
    </row>
    <row r="4421" spans="10:17">
      <c r="J4421" s="64"/>
      <c r="K4421" s="64"/>
      <c r="N4421" s="64"/>
      <c r="O4421" s="64"/>
      <c r="P4421" s="64"/>
      <c r="Q4421" s="64"/>
    </row>
    <row r="4422" spans="10:17">
      <c r="J4422" s="64"/>
      <c r="K4422" s="64"/>
      <c r="N4422" s="64"/>
      <c r="O4422" s="64"/>
      <c r="P4422" s="64"/>
      <c r="Q4422" s="64"/>
    </row>
    <row r="4423" spans="10:17">
      <c r="J4423" s="64"/>
      <c r="K4423" s="64"/>
      <c r="N4423" s="64"/>
      <c r="O4423" s="64"/>
      <c r="P4423" s="64"/>
      <c r="Q4423" s="64"/>
    </row>
    <row r="4424" spans="10:17">
      <c r="J4424" s="64"/>
      <c r="K4424" s="64"/>
      <c r="N4424" s="64"/>
      <c r="O4424" s="64"/>
      <c r="P4424" s="64"/>
      <c r="Q4424" s="64"/>
    </row>
    <row r="4425" spans="10:17">
      <c r="J4425" s="64"/>
      <c r="K4425" s="64"/>
      <c r="N4425" s="64"/>
      <c r="O4425" s="64"/>
      <c r="P4425" s="64"/>
      <c r="Q4425" s="64"/>
    </row>
    <row r="4426" spans="10:17">
      <c r="J4426" s="64"/>
      <c r="K4426" s="64"/>
      <c r="N4426" s="64"/>
      <c r="O4426" s="64"/>
      <c r="P4426" s="64"/>
      <c r="Q4426" s="64"/>
    </row>
    <row r="4427" spans="10:17">
      <c r="J4427" s="64"/>
      <c r="K4427" s="64"/>
      <c r="N4427" s="64"/>
      <c r="O4427" s="64"/>
      <c r="P4427" s="64"/>
      <c r="Q4427" s="64"/>
    </row>
    <row r="4428" spans="10:17">
      <c r="J4428" s="64"/>
      <c r="K4428" s="64"/>
      <c r="N4428" s="64"/>
      <c r="O4428" s="64"/>
      <c r="P4428" s="64"/>
      <c r="Q4428" s="64"/>
    </row>
    <row r="4429" spans="10:17">
      <c r="J4429" s="64"/>
      <c r="K4429" s="64"/>
      <c r="N4429" s="64"/>
      <c r="O4429" s="64"/>
      <c r="P4429" s="64"/>
      <c r="Q4429" s="64"/>
    </row>
    <row r="4430" spans="10:17">
      <c r="J4430" s="64"/>
      <c r="K4430" s="64"/>
      <c r="N4430" s="64"/>
      <c r="O4430" s="64"/>
      <c r="P4430" s="64"/>
      <c r="Q4430" s="64"/>
    </row>
    <row r="4431" spans="10:17">
      <c r="J4431" s="64"/>
      <c r="K4431" s="64"/>
      <c r="N4431" s="64"/>
      <c r="O4431" s="64"/>
      <c r="P4431" s="64"/>
      <c r="Q4431" s="64"/>
    </row>
    <row r="4432" spans="10:17">
      <c r="J4432" s="64"/>
      <c r="K4432" s="64"/>
      <c r="N4432" s="64"/>
      <c r="O4432" s="64"/>
      <c r="P4432" s="64"/>
      <c r="Q4432" s="64"/>
    </row>
    <row r="4433" spans="10:17">
      <c r="J4433" s="64"/>
      <c r="K4433" s="64"/>
      <c r="N4433" s="64"/>
      <c r="O4433" s="64"/>
      <c r="P4433" s="64"/>
      <c r="Q4433" s="64"/>
    </row>
    <row r="4434" spans="10:17">
      <c r="J4434" s="64"/>
      <c r="K4434" s="64"/>
      <c r="N4434" s="64"/>
      <c r="O4434" s="64"/>
      <c r="P4434" s="64"/>
      <c r="Q4434" s="64"/>
    </row>
    <row r="4435" spans="10:17">
      <c r="J4435" s="64"/>
      <c r="K4435" s="64"/>
      <c r="N4435" s="64"/>
      <c r="O4435" s="64"/>
      <c r="P4435" s="64"/>
      <c r="Q4435" s="64"/>
    </row>
    <row r="4436" spans="10:17">
      <c r="J4436" s="64"/>
      <c r="K4436" s="64"/>
      <c r="N4436" s="64"/>
      <c r="O4436" s="64"/>
      <c r="P4436" s="64"/>
      <c r="Q4436" s="64"/>
    </row>
    <row r="4437" spans="10:17">
      <c r="J4437" s="64"/>
      <c r="K4437" s="64"/>
      <c r="N4437" s="64"/>
      <c r="O4437" s="64"/>
      <c r="P4437" s="64"/>
      <c r="Q4437" s="64"/>
    </row>
    <row r="4438" spans="10:17">
      <c r="J4438" s="64"/>
      <c r="K4438" s="64"/>
      <c r="N4438" s="64"/>
      <c r="O4438" s="64"/>
      <c r="P4438" s="64"/>
      <c r="Q4438" s="64"/>
    </row>
    <row r="4439" spans="10:17">
      <c r="J4439" s="64"/>
      <c r="K4439" s="64"/>
      <c r="N4439" s="64"/>
      <c r="O4439" s="64"/>
      <c r="P4439" s="64"/>
      <c r="Q4439" s="64"/>
    </row>
    <row r="4440" spans="10:17">
      <c r="J4440" s="64"/>
      <c r="K4440" s="64"/>
      <c r="N4440" s="64"/>
      <c r="O4440" s="64"/>
      <c r="P4440" s="64"/>
      <c r="Q4440" s="64"/>
    </row>
    <row r="4441" spans="10:17">
      <c r="J4441" s="64"/>
      <c r="K4441" s="64"/>
      <c r="N4441" s="64"/>
      <c r="O4441" s="64"/>
      <c r="P4441" s="64"/>
      <c r="Q4441" s="64"/>
    </row>
    <row r="4442" spans="10:17">
      <c r="J4442" s="64"/>
      <c r="K4442" s="64"/>
      <c r="N4442" s="64"/>
      <c r="O4442" s="64"/>
      <c r="P4442" s="64"/>
      <c r="Q4442" s="64"/>
    </row>
    <row r="4443" spans="10:17">
      <c r="J4443" s="64"/>
      <c r="K4443" s="64"/>
      <c r="N4443" s="64"/>
      <c r="O4443" s="64"/>
      <c r="P4443" s="64"/>
      <c r="Q4443" s="64"/>
    </row>
    <row r="4444" spans="10:17">
      <c r="J4444" s="64"/>
      <c r="K4444" s="64"/>
      <c r="N4444" s="64"/>
      <c r="O4444" s="64"/>
      <c r="P4444" s="64"/>
      <c r="Q4444" s="64"/>
    </row>
    <row r="4445" spans="10:17">
      <c r="J4445" s="64"/>
      <c r="K4445" s="64"/>
      <c r="N4445" s="64"/>
      <c r="O4445" s="64"/>
      <c r="P4445" s="64"/>
      <c r="Q4445" s="64"/>
    </row>
    <row r="4446" spans="10:17">
      <c r="J4446" s="64"/>
      <c r="K4446" s="64"/>
      <c r="N4446" s="64"/>
      <c r="O4446" s="64"/>
      <c r="P4446" s="64"/>
      <c r="Q4446" s="64"/>
    </row>
  </sheetData>
  <mergeCells count="30">
    <mergeCell ref="AB4:AC4"/>
    <mergeCell ref="AB5:AC5"/>
    <mergeCell ref="AB2:AC2"/>
    <mergeCell ref="T13:U13"/>
    <mergeCell ref="X10:Y10"/>
    <mergeCell ref="Z10:AA10"/>
    <mergeCell ref="AB10:AC10"/>
    <mergeCell ref="T10:U10"/>
    <mergeCell ref="V10:W10"/>
    <mergeCell ref="B6:U6"/>
    <mergeCell ref="B7:U7"/>
    <mergeCell ref="B8:U8"/>
    <mergeCell ref="H10:I10"/>
    <mergeCell ref="J10:K10"/>
    <mergeCell ref="D13:E13"/>
    <mergeCell ref="F13:G13"/>
    <mergeCell ref="H13:I13"/>
    <mergeCell ref="J13:K13"/>
    <mergeCell ref="L13:M13"/>
    <mergeCell ref="N13:O13"/>
    <mergeCell ref="R13:S13"/>
    <mergeCell ref="L10:M10"/>
    <mergeCell ref="N10:O10"/>
    <mergeCell ref="P10:Q10"/>
    <mergeCell ref="R10:S10"/>
    <mergeCell ref="A10:A11"/>
    <mergeCell ref="B10:B11"/>
    <mergeCell ref="C10:C11"/>
    <mergeCell ref="D10:E10"/>
    <mergeCell ref="F10:G10"/>
  </mergeCells>
  <printOptions horizontalCentered="1"/>
  <pageMargins left="0.23622047244094491" right="0.23622047244094491" top="0" bottom="0" header="0" footer="0"/>
  <pageSetup paperSize="9" scale="54" fitToHeight="0" orientation="landscape" verticalDpi="0" r:id="rId1"/>
  <rowBreaks count="21" manualBreakCount="21">
    <brk id="60" max="28" man="1"/>
    <brk id="134" max="28" man="1"/>
    <brk id="170" max="28" man="1"/>
    <brk id="243" max="28" man="1"/>
    <brk id="354" max="28" man="1"/>
    <brk id="423" max="28" man="1"/>
    <brk id="497" max="28" man="1"/>
    <brk id="607" max="28" man="1"/>
    <brk id="645" max="28" man="1"/>
    <brk id="679" max="28" man="1"/>
    <brk id="715" max="28" man="1"/>
    <brk id="820" max="28" man="1"/>
    <brk id="855" max="28" man="1"/>
    <brk id="959" max="28" man="1"/>
    <brk id="1026" max="28" man="1"/>
    <brk id="1094" max="28" man="1"/>
    <brk id="1197" max="28" man="1"/>
    <brk id="1270" max="28" man="1"/>
    <brk id="1306" max="28" man="1"/>
    <brk id="1378" max="28" man="1"/>
    <brk id="1447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Т2 Киреше 2024-2026</vt:lpstr>
      <vt:lpstr>Т2 Свод 2024-2026</vt:lpstr>
      <vt:lpstr>'Т2 Свод 2024-2026'!Заголовки_для_печати</vt:lpstr>
      <vt:lpstr>'Т2 Киреше 2024-2026'!Область_печати</vt:lpstr>
      <vt:lpstr>'Т2 Свод 2024-2026'!Область_печати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2023-07-06T09:26:26Z</cp:lastPrinted>
  <dcterms:created xsi:type="dcterms:W3CDTF">2023-07-04T05:47:18Z</dcterms:created>
  <dcterms:modified xsi:type="dcterms:W3CDTF">2023-07-06T09:26:27Z</dcterms:modified>
</cp:coreProperties>
</file>